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_2020\KD_Obchvat_II_cast_PDPS\_rozpočet a zadání\_SPEKTRA dotace a slepé zadání\_zadání k 2021_03_12\"/>
    </mc:Choice>
  </mc:AlternateContent>
  <xr:revisionPtr revIDLastSave="0" documentId="13_ncr:1_{14F85331-24DF-475F-BA73-A9739D9BED47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Rekapitulace stavby" sheetId="1" r:id="rId1"/>
    <sheet name="SO 001 - Přípravy staveniště" sheetId="2" r:id="rId2"/>
    <sheet name="SO 002 - Odstranění venko..." sheetId="3" r:id="rId3"/>
    <sheet name="SO 003 - Demolice hal" sheetId="4" r:id="rId4"/>
    <sheet name="SO 101a - Větev A - komun..." sheetId="5" r:id="rId5"/>
    <sheet name="SO 101b - Větev A - sklad..." sheetId="6" r:id="rId6"/>
    <sheet name="SO 102 - Dopravně inženýr..." sheetId="7" r:id="rId7"/>
    <sheet name="SO 201 - Úhlová zeď" sheetId="8" r:id="rId8"/>
    <sheet name="SO 202 - Gabionová zeď" sheetId="9" r:id="rId9"/>
    <sheet name="SO 301 - Dešťová kanalizace" sheetId="10" r:id="rId10"/>
    <sheet name="SO 401 - Veřejné osvětlení" sheetId="11" r:id="rId11"/>
    <sheet name="SO 801 - Vegetační úpravy" sheetId="12" r:id="rId12"/>
    <sheet name="SO 802 - Úprava stávající..." sheetId="13" r:id="rId13"/>
    <sheet name="VRN - Vedlejší a ostatní ..." sheetId="14" r:id="rId14"/>
    <sheet name="Pokyny pro vyplnění" sheetId="15" r:id="rId15"/>
  </sheets>
  <definedNames>
    <definedName name="_xlnm._FilterDatabase" localSheetId="1" hidden="1">'SO 001 - Přípravy staveniště'!$C$89:$K$138</definedName>
    <definedName name="_xlnm._FilterDatabase" localSheetId="2" hidden="1">'SO 002 - Odstranění venko...'!$C$87:$K$101</definedName>
    <definedName name="_xlnm._FilterDatabase" localSheetId="3" hidden="1">'SO 003 - Demolice hal'!$C$95:$K$401</definedName>
    <definedName name="_xlnm._FilterDatabase" localSheetId="4" hidden="1">'SO 101a - Větev A - komun...'!$C$95:$K$367</definedName>
    <definedName name="_xlnm._FilterDatabase" localSheetId="5" hidden="1">'SO 101b - Větev A - sklad...'!$C$89:$K$136</definedName>
    <definedName name="_xlnm._FilterDatabase" localSheetId="6" hidden="1">'SO 102 - Dopravně inženýr...'!$C$89:$K$205</definedName>
    <definedName name="_xlnm._FilterDatabase" localSheetId="7" hidden="1">'SO 201 - Úhlová zeď'!$C$93:$K$322</definedName>
    <definedName name="_xlnm._FilterDatabase" localSheetId="8" hidden="1">'SO 202 - Gabionová zeď'!$C$90:$K$240</definedName>
    <definedName name="_xlnm._FilterDatabase" localSheetId="9" hidden="1">'SO 301 - Dešťová kanalizace'!$C$97:$K$754</definedName>
    <definedName name="_xlnm._FilterDatabase" localSheetId="10" hidden="1">'SO 401 - Veřejné osvětlení'!$C$93:$K$201</definedName>
    <definedName name="_xlnm._FilterDatabase" localSheetId="11" hidden="1">'SO 801 - Vegetační úpravy'!$C$86:$K$189</definedName>
    <definedName name="_xlnm._FilterDatabase" localSheetId="12" hidden="1">'SO 802 - Úprava stávající...'!$C$94:$K$198</definedName>
    <definedName name="_xlnm._FilterDatabase" localSheetId="13" hidden="1">'VRN - Vedlejší a ostatní ...'!$C$83:$K$104</definedName>
    <definedName name="_xlnm.Print_Titles" localSheetId="0">'Rekapitulace stavby'!$52:$52</definedName>
    <definedName name="_xlnm.Print_Titles" localSheetId="1">'SO 001 - Přípravy staveniště'!$89:$89</definedName>
    <definedName name="_xlnm.Print_Titles" localSheetId="2">'SO 002 - Odstranění venko...'!$87:$87</definedName>
    <definedName name="_xlnm.Print_Titles" localSheetId="3">'SO 003 - Demolice hal'!$95:$95</definedName>
    <definedName name="_xlnm.Print_Titles" localSheetId="4">'SO 101a - Větev A - komun...'!$95:$95</definedName>
    <definedName name="_xlnm.Print_Titles" localSheetId="5">'SO 101b - Větev A - sklad...'!$89:$89</definedName>
    <definedName name="_xlnm.Print_Titles" localSheetId="6">'SO 102 - Dopravně inženýr...'!$89:$89</definedName>
    <definedName name="_xlnm.Print_Titles" localSheetId="7">'SO 201 - Úhlová zeď'!$93:$93</definedName>
    <definedName name="_xlnm.Print_Titles" localSheetId="8">'SO 202 - Gabionová zeď'!$90:$90</definedName>
    <definedName name="_xlnm.Print_Titles" localSheetId="9">'SO 301 - Dešťová kanalizace'!$97:$97</definedName>
    <definedName name="_xlnm.Print_Titles" localSheetId="10">'SO 401 - Veřejné osvětlení'!$93:$93</definedName>
    <definedName name="_xlnm.Print_Titles" localSheetId="11">'SO 801 - Vegetační úpravy'!$86:$86</definedName>
    <definedName name="_xlnm.Print_Titles" localSheetId="12">'SO 802 - Úprava stávající...'!$94:$94</definedName>
    <definedName name="_xlnm.Print_Titles" localSheetId="13">'VRN - Vedlejší a ostatní ...'!$83:$83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stavby'!$C$42:$AQ$76</definedName>
    <definedName name="_xlnm.Print_Area" localSheetId="1">'SO 001 - Přípravy staveniště'!$C$4:$J$41,'SO 001 - Přípravy staveniště'!$C$47:$J$69,'SO 001 - Přípravy staveniště'!$C$75:$K$138</definedName>
    <definedName name="_xlnm.Print_Area" localSheetId="2">'SO 002 - Odstranění venko...'!$C$4:$J$41,'SO 002 - Odstranění venko...'!$C$47:$J$67,'SO 002 - Odstranění venko...'!$C$73:$K$101</definedName>
    <definedName name="_xlnm.Print_Area" localSheetId="3">'SO 003 - Demolice hal'!$C$4:$J$41,'SO 003 - Demolice hal'!$C$47:$J$75,'SO 003 - Demolice hal'!$C$81:$K$401</definedName>
    <definedName name="_xlnm.Print_Area" localSheetId="4">'SO 101a - Větev A - komun...'!$C$4:$J$41,'SO 101a - Větev A - komun...'!$C$47:$J$75,'SO 101a - Větev A - komun...'!$C$81:$K$367</definedName>
    <definedName name="_xlnm.Print_Area" localSheetId="5">'SO 101b - Větev A - sklad...'!$C$4:$J$41,'SO 101b - Větev A - sklad...'!$C$47:$J$69,'SO 101b - Větev A - sklad...'!$C$75:$K$136</definedName>
    <definedName name="_xlnm.Print_Area" localSheetId="6">'SO 102 - Dopravně inženýr...'!$C$4:$J$41,'SO 102 - Dopravně inženýr...'!$C$47:$J$69,'SO 102 - Dopravně inženýr...'!$C$75:$K$205</definedName>
    <definedName name="_xlnm.Print_Area" localSheetId="7">'SO 201 - Úhlová zeď'!$C$4:$J$41,'SO 201 - Úhlová zeď'!$C$47:$J$73,'SO 201 - Úhlová zeď'!$C$79:$K$322</definedName>
    <definedName name="_xlnm.Print_Area" localSheetId="8">'SO 202 - Gabionová zeď'!$C$4:$J$41,'SO 202 - Gabionová zeď'!$C$47:$J$70,'SO 202 - Gabionová zeď'!$C$76:$K$240</definedName>
    <definedName name="_xlnm.Print_Area" localSheetId="9">'SO 301 - Dešťová kanalizace'!$C$4:$J$41,'SO 301 - Dešťová kanalizace'!$C$47:$J$77,'SO 301 - Dešťová kanalizace'!$C$83:$K$754</definedName>
    <definedName name="_xlnm.Print_Area" localSheetId="10">'SO 401 - Veřejné osvětlení'!$C$4:$J$41,'SO 401 - Veřejné osvětlení'!$C$47:$J$73,'SO 401 - Veřejné osvětlení'!$C$79:$K$201</definedName>
    <definedName name="_xlnm.Print_Area" localSheetId="11">'SO 801 - Vegetační úpravy'!$C$4:$J$41,'SO 801 - Vegetační úpravy'!$C$47:$J$66,'SO 801 - Vegetační úpravy'!$C$72:$K$189</definedName>
    <definedName name="_xlnm.Print_Area" localSheetId="12">'SO 802 - Úprava stávající...'!$C$4:$J$41,'SO 802 - Úprava stávající...'!$C$47:$J$74,'SO 802 - Úprava stávající...'!$C$80:$K$198</definedName>
    <definedName name="_xlnm.Print_Area" localSheetId="13">'VRN - Vedlejší a ostatní ...'!$C$4:$J$39,'VRN - Vedlejší a ostatní ...'!$C$45:$J$65,'VRN - Vedlejší a ostatní ...'!$C$71:$K$104</definedName>
  </definedNames>
  <calcPr calcId="181029"/>
</workbook>
</file>

<file path=xl/calcChain.xml><?xml version="1.0" encoding="utf-8"?>
<calcChain xmlns="http://schemas.openxmlformats.org/spreadsheetml/2006/main">
  <c r="AG69" i="1" l="1"/>
  <c r="AG68" i="1"/>
  <c r="AN69" i="1"/>
  <c r="AN68" i="1"/>
  <c r="J37" i="14" l="1"/>
  <c r="J36" i="14"/>
  <c r="AY75" i="1"/>
  <c r="J35" i="14"/>
  <c r="AX75" i="1"/>
  <c r="BI104" i="14"/>
  <c r="BH104" i="14"/>
  <c r="BG104" i="14"/>
  <c r="BF104" i="14"/>
  <c r="T104" i="14"/>
  <c r="T103" i="14" s="1"/>
  <c r="R104" i="14"/>
  <c r="R103" i="14"/>
  <c r="P104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BI87" i="14"/>
  <c r="BH87" i="14"/>
  <c r="BG87" i="14"/>
  <c r="BF87" i="14"/>
  <c r="T87" i="14"/>
  <c r="R87" i="14"/>
  <c r="P87" i="14"/>
  <c r="J81" i="14"/>
  <c r="J80" i="14"/>
  <c r="F80" i="14"/>
  <c r="F78" i="14"/>
  <c r="E76" i="14"/>
  <c r="J55" i="14"/>
  <c r="J54" i="14"/>
  <c r="F54" i="14"/>
  <c r="F52" i="14"/>
  <c r="E50" i="14"/>
  <c r="J18" i="14"/>
  <c r="E18" i="14"/>
  <c r="F81" i="14" s="1"/>
  <c r="J17" i="14"/>
  <c r="J12" i="14"/>
  <c r="J78" i="14" s="1"/>
  <c r="E7" i="14"/>
  <c r="E74" i="14" s="1"/>
  <c r="J39" i="13"/>
  <c r="J38" i="13"/>
  <c r="AY74" i="1"/>
  <c r="J37" i="13"/>
  <c r="AX74" i="1" s="1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T175" i="13"/>
  <c r="R176" i="13"/>
  <c r="R175" i="13" s="1"/>
  <c r="P176" i="13"/>
  <c r="P175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6" i="13"/>
  <c r="BH146" i="13"/>
  <c r="BG146" i="13"/>
  <c r="BF146" i="13"/>
  <c r="T146" i="13"/>
  <c r="R146" i="13"/>
  <c r="P146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8" i="13"/>
  <c r="BH108" i="13"/>
  <c r="BG108" i="13"/>
  <c r="BF108" i="13"/>
  <c r="T108" i="13"/>
  <c r="R108" i="13"/>
  <c r="P108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98" i="13"/>
  <c r="BH98" i="13"/>
  <c r="BG98" i="13"/>
  <c r="BF98" i="13"/>
  <c r="T98" i="13"/>
  <c r="R98" i="13"/>
  <c r="P98" i="13"/>
  <c r="J92" i="13"/>
  <c r="J91" i="13"/>
  <c r="F91" i="13"/>
  <c r="F89" i="13"/>
  <c r="E87" i="13"/>
  <c r="J59" i="13"/>
  <c r="J58" i="13"/>
  <c r="F58" i="13"/>
  <c r="F56" i="13"/>
  <c r="E54" i="13"/>
  <c r="J20" i="13"/>
  <c r="E20" i="13"/>
  <c r="F92" i="13" s="1"/>
  <c r="J19" i="13"/>
  <c r="J14" i="13"/>
  <c r="J56" i="13" s="1"/>
  <c r="E7" i="13"/>
  <c r="E83" i="13"/>
  <c r="J39" i="12"/>
  <c r="J38" i="12"/>
  <c r="AY73" i="1"/>
  <c r="J37" i="12"/>
  <c r="AX73" i="1" s="1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BI125" i="12"/>
  <c r="BH125" i="12"/>
  <c r="BG125" i="12"/>
  <c r="BF125" i="12"/>
  <c r="T125" i="12"/>
  <c r="R125" i="12"/>
  <c r="P125" i="12"/>
  <c r="BI120" i="12"/>
  <c r="BH120" i="12"/>
  <c r="BG120" i="12"/>
  <c r="BF120" i="12"/>
  <c r="T120" i="12"/>
  <c r="R120" i="12"/>
  <c r="P120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3" i="12"/>
  <c r="BH93" i="12"/>
  <c r="BG93" i="12"/>
  <c r="BF93" i="12"/>
  <c r="T93" i="12"/>
  <c r="R93" i="12"/>
  <c r="P93" i="12"/>
  <c r="BI90" i="12"/>
  <c r="BH90" i="12"/>
  <c r="BG90" i="12"/>
  <c r="BF90" i="12"/>
  <c r="T90" i="12"/>
  <c r="R90" i="12"/>
  <c r="P90" i="12"/>
  <c r="J84" i="12"/>
  <c r="J83" i="12"/>
  <c r="F83" i="12"/>
  <c r="F81" i="12"/>
  <c r="E79" i="12"/>
  <c r="J59" i="12"/>
  <c r="J58" i="12"/>
  <c r="F58" i="12"/>
  <c r="F56" i="12"/>
  <c r="E54" i="12"/>
  <c r="J20" i="12"/>
  <c r="E20" i="12"/>
  <c r="F84" i="12" s="1"/>
  <c r="J19" i="12"/>
  <c r="J14" i="12"/>
  <c r="J56" i="12" s="1"/>
  <c r="E7" i="12"/>
  <c r="E75" i="12" s="1"/>
  <c r="J39" i="11"/>
  <c r="J38" i="11"/>
  <c r="AY71" i="1"/>
  <c r="J37" i="11"/>
  <c r="AX71" i="1" s="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T99" i="11"/>
  <c r="R100" i="11"/>
  <c r="R99" i="11" s="1"/>
  <c r="P100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J91" i="11"/>
  <c r="J90" i="11"/>
  <c r="F90" i="11"/>
  <c r="F88" i="11"/>
  <c r="E86" i="11"/>
  <c r="J59" i="11"/>
  <c r="J58" i="11"/>
  <c r="F58" i="11"/>
  <c r="F56" i="11"/>
  <c r="E54" i="11"/>
  <c r="J20" i="11"/>
  <c r="E20" i="11"/>
  <c r="F91" i="11" s="1"/>
  <c r="J19" i="11"/>
  <c r="J14" i="11"/>
  <c r="J88" i="11" s="1"/>
  <c r="E7" i="11"/>
  <c r="E82" i="11"/>
  <c r="J39" i="10"/>
  <c r="J38" i="10"/>
  <c r="AY67" i="1"/>
  <c r="J37" i="10"/>
  <c r="AX67" i="1"/>
  <c r="BI750" i="10"/>
  <c r="BH750" i="10"/>
  <c r="BG750" i="10"/>
  <c r="BF750" i="10"/>
  <c r="T750" i="10"/>
  <c r="T749" i="10"/>
  <c r="R750" i="10"/>
  <c r="R749" i="10"/>
  <c r="P750" i="10"/>
  <c r="P749" i="10"/>
  <c r="BI744" i="10"/>
  <c r="BH744" i="10"/>
  <c r="BG744" i="10"/>
  <c r="BF744" i="10"/>
  <c r="T744" i="10"/>
  <c r="T743" i="10"/>
  <c r="T742" i="10" s="1"/>
  <c r="R744" i="10"/>
  <c r="R743" i="10"/>
  <c r="R742" i="10"/>
  <c r="P744" i="10"/>
  <c r="P743" i="10"/>
  <c r="P742" i="10"/>
  <c r="BI741" i="10"/>
  <c r="BH741" i="10"/>
  <c r="BG741" i="10"/>
  <c r="BF741" i="10"/>
  <c r="T741" i="10"/>
  <c r="R741" i="10"/>
  <c r="P741" i="10"/>
  <c r="BI734" i="10"/>
  <c r="BH734" i="10"/>
  <c r="BG734" i="10"/>
  <c r="BF734" i="10"/>
  <c r="T734" i="10"/>
  <c r="R734" i="10"/>
  <c r="P734" i="10"/>
  <c r="BI733" i="10"/>
  <c r="BH733" i="10"/>
  <c r="BG733" i="10"/>
  <c r="BF733" i="10"/>
  <c r="T733" i="10"/>
  <c r="R733" i="10"/>
  <c r="P733" i="10"/>
  <c r="BI731" i="10"/>
  <c r="BH731" i="10"/>
  <c r="BG731" i="10"/>
  <c r="BF731" i="10"/>
  <c r="T731" i="10"/>
  <c r="R731" i="10"/>
  <c r="P731" i="10"/>
  <c r="BI725" i="10"/>
  <c r="BH725" i="10"/>
  <c r="BG725" i="10"/>
  <c r="BF725" i="10"/>
  <c r="T725" i="10"/>
  <c r="R725" i="10"/>
  <c r="P725" i="10"/>
  <c r="BI722" i="10"/>
  <c r="BH722" i="10"/>
  <c r="BG722" i="10"/>
  <c r="BF722" i="10"/>
  <c r="T722" i="10"/>
  <c r="T721" i="10"/>
  <c r="R722" i="10"/>
  <c r="R721" i="10"/>
  <c r="P722" i="10"/>
  <c r="P721" i="10"/>
  <c r="BI720" i="10"/>
  <c r="BH720" i="10"/>
  <c r="BG720" i="10"/>
  <c r="BF720" i="10"/>
  <c r="T720" i="10"/>
  <c r="R720" i="10"/>
  <c r="P720" i="10"/>
  <c r="BI703" i="10"/>
  <c r="BH703" i="10"/>
  <c r="BG703" i="10"/>
  <c r="BF703" i="10"/>
  <c r="T703" i="10"/>
  <c r="R703" i="10"/>
  <c r="P703" i="10"/>
  <c r="BI697" i="10"/>
  <c r="BH697" i="10"/>
  <c r="BG697" i="10"/>
  <c r="BF697" i="10"/>
  <c r="T697" i="10"/>
  <c r="R697" i="10"/>
  <c r="P697" i="10"/>
  <c r="BI691" i="10"/>
  <c r="BH691" i="10"/>
  <c r="BG691" i="10"/>
  <c r="BF691" i="10"/>
  <c r="T691" i="10"/>
  <c r="R691" i="10"/>
  <c r="P691" i="10"/>
  <c r="BI689" i="10"/>
  <c r="BH689" i="10"/>
  <c r="BG689" i="10"/>
  <c r="BF689" i="10"/>
  <c r="T689" i="10"/>
  <c r="R689" i="10"/>
  <c r="P689" i="10"/>
  <c r="BI666" i="10"/>
  <c r="BH666" i="10"/>
  <c r="BG666" i="10"/>
  <c r="BF666" i="10"/>
  <c r="T666" i="10"/>
  <c r="R666" i="10"/>
  <c r="P666" i="10"/>
  <c r="BI665" i="10"/>
  <c r="BH665" i="10"/>
  <c r="BG665" i="10"/>
  <c r="BF665" i="10"/>
  <c r="T665" i="10"/>
  <c r="R665" i="10"/>
  <c r="P665" i="10"/>
  <c r="BI664" i="10"/>
  <c r="BH664" i="10"/>
  <c r="BG664" i="10"/>
  <c r="BF664" i="10"/>
  <c r="T664" i="10"/>
  <c r="R664" i="10"/>
  <c r="P664" i="10"/>
  <c r="BI641" i="10"/>
  <c r="BH641" i="10"/>
  <c r="BG641" i="10"/>
  <c r="BF641" i="10"/>
  <c r="T641" i="10"/>
  <c r="R641" i="10"/>
  <c r="P641" i="10"/>
  <c r="BI618" i="10"/>
  <c r="BH618" i="10"/>
  <c r="BG618" i="10"/>
  <c r="BF618" i="10"/>
  <c r="T618" i="10"/>
  <c r="R618" i="10"/>
  <c r="P618" i="10"/>
  <c r="BI617" i="10"/>
  <c r="BH617" i="10"/>
  <c r="BG617" i="10"/>
  <c r="BF617" i="10"/>
  <c r="T617" i="10"/>
  <c r="R617" i="10"/>
  <c r="P617" i="10"/>
  <c r="BI615" i="10"/>
  <c r="BH615" i="10"/>
  <c r="BG615" i="10"/>
  <c r="BF615" i="10"/>
  <c r="T615" i="10"/>
  <c r="R615" i="10"/>
  <c r="P615" i="10"/>
  <c r="BI614" i="10"/>
  <c r="BH614" i="10"/>
  <c r="BG614" i="10"/>
  <c r="BF614" i="10"/>
  <c r="T614" i="10"/>
  <c r="R614" i="10"/>
  <c r="P614" i="10"/>
  <c r="BI612" i="10"/>
  <c r="BH612" i="10"/>
  <c r="BG612" i="10"/>
  <c r="BF612" i="10"/>
  <c r="T612" i="10"/>
  <c r="R612" i="10"/>
  <c r="P612" i="10"/>
  <c r="BI607" i="10"/>
  <c r="BH607" i="10"/>
  <c r="BG607" i="10"/>
  <c r="BF607" i="10"/>
  <c r="T607" i="10"/>
  <c r="R607" i="10"/>
  <c r="P607" i="10"/>
  <c r="BI604" i="10"/>
  <c r="BH604" i="10"/>
  <c r="BG604" i="10"/>
  <c r="BF604" i="10"/>
  <c r="T604" i="10"/>
  <c r="R604" i="10"/>
  <c r="P604" i="10"/>
  <c r="BI602" i="10"/>
  <c r="BH602" i="10"/>
  <c r="BG602" i="10"/>
  <c r="BF602" i="10"/>
  <c r="T602" i="10"/>
  <c r="R602" i="10"/>
  <c r="P602" i="10"/>
  <c r="BI600" i="10"/>
  <c r="BH600" i="10"/>
  <c r="BG600" i="10"/>
  <c r="BF600" i="10"/>
  <c r="T600" i="10"/>
  <c r="R600" i="10"/>
  <c r="P600" i="10"/>
  <c r="BI598" i="10"/>
  <c r="BH598" i="10"/>
  <c r="BG598" i="10"/>
  <c r="BF598" i="10"/>
  <c r="T598" i="10"/>
  <c r="R598" i="10"/>
  <c r="P598" i="10"/>
  <c r="BI596" i="10"/>
  <c r="BH596" i="10"/>
  <c r="BG596" i="10"/>
  <c r="BF596" i="10"/>
  <c r="T596" i="10"/>
  <c r="R596" i="10"/>
  <c r="P596" i="10"/>
  <c r="BI594" i="10"/>
  <c r="BH594" i="10"/>
  <c r="BG594" i="10"/>
  <c r="BF594" i="10"/>
  <c r="T594" i="10"/>
  <c r="R594" i="10"/>
  <c r="P594" i="10"/>
  <c r="BI592" i="10"/>
  <c r="BH592" i="10"/>
  <c r="BG592" i="10"/>
  <c r="BF592" i="10"/>
  <c r="T592" i="10"/>
  <c r="R592" i="10"/>
  <c r="P592" i="10"/>
  <c r="BI590" i="10"/>
  <c r="BH590" i="10"/>
  <c r="BG590" i="10"/>
  <c r="BF590" i="10"/>
  <c r="T590" i="10"/>
  <c r="R590" i="10"/>
  <c r="P590" i="10"/>
  <c r="BI588" i="10"/>
  <c r="BH588" i="10"/>
  <c r="BG588" i="10"/>
  <c r="BF588" i="10"/>
  <c r="T588" i="10"/>
  <c r="R588" i="10"/>
  <c r="P588" i="10"/>
  <c r="BI586" i="10"/>
  <c r="BH586" i="10"/>
  <c r="BG586" i="10"/>
  <c r="BF586" i="10"/>
  <c r="T586" i="10"/>
  <c r="R586" i="10"/>
  <c r="P586" i="10"/>
  <c r="BI584" i="10"/>
  <c r="BH584" i="10"/>
  <c r="BG584" i="10"/>
  <c r="BF584" i="10"/>
  <c r="T584" i="10"/>
  <c r="R584" i="10"/>
  <c r="P584" i="10"/>
  <c r="BI582" i="10"/>
  <c r="BH582" i="10"/>
  <c r="BG582" i="10"/>
  <c r="BF582" i="10"/>
  <c r="T582" i="10"/>
  <c r="R582" i="10"/>
  <c r="P582" i="10"/>
  <c r="BI580" i="10"/>
  <c r="BH580" i="10"/>
  <c r="BG580" i="10"/>
  <c r="BF580" i="10"/>
  <c r="T580" i="10"/>
  <c r="R580" i="10"/>
  <c r="P580" i="10"/>
  <c r="BI578" i="10"/>
  <c r="BH578" i="10"/>
  <c r="BG578" i="10"/>
  <c r="BF578" i="10"/>
  <c r="T578" i="10"/>
  <c r="R578" i="10"/>
  <c r="P578" i="10"/>
  <c r="BI561" i="10"/>
  <c r="BH561" i="10"/>
  <c r="BG561" i="10"/>
  <c r="BF561" i="10"/>
  <c r="T561" i="10"/>
  <c r="R561" i="10"/>
  <c r="P561" i="10"/>
  <c r="BI541" i="10"/>
  <c r="BH541" i="10"/>
  <c r="BG541" i="10"/>
  <c r="BF541" i="10"/>
  <c r="T541" i="10"/>
  <c r="R541" i="10"/>
  <c r="P541" i="10"/>
  <c r="BI540" i="10"/>
  <c r="BH540" i="10"/>
  <c r="BG540" i="10"/>
  <c r="BF540" i="10"/>
  <c r="T540" i="10"/>
  <c r="R540" i="10"/>
  <c r="P540" i="10"/>
  <c r="BI523" i="10"/>
  <c r="BH523" i="10"/>
  <c r="BG523" i="10"/>
  <c r="BF523" i="10"/>
  <c r="T523" i="10"/>
  <c r="R523" i="10"/>
  <c r="P523" i="10"/>
  <c r="BI506" i="10"/>
  <c r="BH506" i="10"/>
  <c r="BG506" i="10"/>
  <c r="BF506" i="10"/>
  <c r="T506" i="10"/>
  <c r="R506" i="10"/>
  <c r="P506" i="10"/>
  <c r="BI486" i="10"/>
  <c r="BH486" i="10"/>
  <c r="BG486" i="10"/>
  <c r="BF486" i="10"/>
  <c r="T486" i="10"/>
  <c r="R486" i="10"/>
  <c r="P486" i="10"/>
  <c r="BI485" i="10"/>
  <c r="BH485" i="10"/>
  <c r="BG485" i="10"/>
  <c r="BF485" i="10"/>
  <c r="T485" i="10"/>
  <c r="R485" i="10"/>
  <c r="P485" i="10"/>
  <c r="BI482" i="10"/>
  <c r="BH482" i="10"/>
  <c r="BG482" i="10"/>
  <c r="BF482" i="10"/>
  <c r="T482" i="10"/>
  <c r="R482" i="10"/>
  <c r="P482" i="10"/>
  <c r="BI480" i="10"/>
  <c r="BH480" i="10"/>
  <c r="BG480" i="10"/>
  <c r="BF480" i="10"/>
  <c r="T480" i="10"/>
  <c r="R480" i="10"/>
  <c r="P480" i="10"/>
  <c r="BI479" i="10"/>
  <c r="BH479" i="10"/>
  <c r="BG479" i="10"/>
  <c r="BF479" i="10"/>
  <c r="T479" i="10"/>
  <c r="R479" i="10"/>
  <c r="P479" i="10"/>
  <c r="BI476" i="10"/>
  <c r="BH476" i="10"/>
  <c r="BG476" i="10"/>
  <c r="BF476" i="10"/>
  <c r="T476" i="10"/>
  <c r="R476" i="10"/>
  <c r="P476" i="10"/>
  <c r="BI475" i="10"/>
  <c r="BH475" i="10"/>
  <c r="BG475" i="10"/>
  <c r="BF475" i="10"/>
  <c r="T475" i="10"/>
  <c r="R475" i="10"/>
  <c r="P475" i="10"/>
  <c r="BI472" i="10"/>
  <c r="BH472" i="10"/>
  <c r="BG472" i="10"/>
  <c r="BF472" i="10"/>
  <c r="T472" i="10"/>
  <c r="R472" i="10"/>
  <c r="P472" i="10"/>
  <c r="BI468" i="10"/>
  <c r="BH468" i="10"/>
  <c r="BG468" i="10"/>
  <c r="BF468" i="10"/>
  <c r="T468" i="10"/>
  <c r="R468" i="10"/>
  <c r="P468" i="10"/>
  <c r="BI465" i="10"/>
  <c r="BH465" i="10"/>
  <c r="BG465" i="10"/>
  <c r="BF465" i="10"/>
  <c r="T465" i="10"/>
  <c r="R465" i="10"/>
  <c r="P465" i="10"/>
  <c r="BI463" i="10"/>
  <c r="BH463" i="10"/>
  <c r="BG463" i="10"/>
  <c r="BF463" i="10"/>
  <c r="T463" i="10"/>
  <c r="R463" i="10"/>
  <c r="P463" i="10"/>
  <c r="BI440" i="10"/>
  <c r="BH440" i="10"/>
  <c r="BG440" i="10"/>
  <c r="BF440" i="10"/>
  <c r="T440" i="10"/>
  <c r="R440" i="10"/>
  <c r="P440" i="10"/>
  <c r="BI435" i="10"/>
  <c r="BH435" i="10"/>
  <c r="BG435" i="10"/>
  <c r="BF435" i="10"/>
  <c r="T435" i="10"/>
  <c r="R435" i="10"/>
  <c r="P435" i="10"/>
  <c r="BI432" i="10"/>
  <c r="BH432" i="10"/>
  <c r="BG432" i="10"/>
  <c r="BF432" i="10"/>
  <c r="T432" i="10"/>
  <c r="R432" i="10"/>
  <c r="P432" i="10"/>
  <c r="BI431" i="10"/>
  <c r="BH431" i="10"/>
  <c r="BG431" i="10"/>
  <c r="BF431" i="10"/>
  <c r="T431" i="10"/>
  <c r="R431" i="10"/>
  <c r="P431" i="10"/>
  <c r="BI414" i="10"/>
  <c r="BH414" i="10"/>
  <c r="BG414" i="10"/>
  <c r="BF414" i="10"/>
  <c r="T414" i="10"/>
  <c r="R414" i="10"/>
  <c r="P414" i="10"/>
  <c r="BI397" i="10"/>
  <c r="BH397" i="10"/>
  <c r="BG397" i="10"/>
  <c r="BF397" i="10"/>
  <c r="T397" i="10"/>
  <c r="R397" i="10"/>
  <c r="P397" i="10"/>
  <c r="BI380" i="10"/>
  <c r="BH380" i="10"/>
  <c r="BG380" i="10"/>
  <c r="BF380" i="10"/>
  <c r="T380" i="10"/>
  <c r="R380" i="10"/>
  <c r="P380" i="10"/>
  <c r="BI360" i="10"/>
  <c r="BH360" i="10"/>
  <c r="BG360" i="10"/>
  <c r="BF360" i="10"/>
  <c r="T360" i="10"/>
  <c r="R360" i="10"/>
  <c r="P360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1" i="10"/>
  <c r="BH351" i="10"/>
  <c r="BG351" i="10"/>
  <c r="BF351" i="10"/>
  <c r="T351" i="10"/>
  <c r="R351" i="10"/>
  <c r="P351" i="10"/>
  <c r="BI346" i="10"/>
  <c r="BH346" i="10"/>
  <c r="BG346" i="10"/>
  <c r="BF346" i="10"/>
  <c r="T346" i="10"/>
  <c r="R346" i="10"/>
  <c r="P346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2" i="10"/>
  <c r="BH332" i="10"/>
  <c r="BG332" i="10"/>
  <c r="BF332" i="10"/>
  <c r="T332" i="10"/>
  <c r="R332" i="10"/>
  <c r="P332" i="10"/>
  <c r="BI327" i="10"/>
  <c r="BH327" i="10"/>
  <c r="BG327" i="10"/>
  <c r="BF327" i="10"/>
  <c r="T327" i="10"/>
  <c r="R327" i="10"/>
  <c r="P327" i="10"/>
  <c r="BI322" i="10"/>
  <c r="BH322" i="10"/>
  <c r="BG322" i="10"/>
  <c r="BF322" i="10"/>
  <c r="T322" i="10"/>
  <c r="R322" i="10"/>
  <c r="P322" i="10"/>
  <c r="BI317" i="10"/>
  <c r="BH317" i="10"/>
  <c r="BG317" i="10"/>
  <c r="BF317" i="10"/>
  <c r="T317" i="10"/>
  <c r="R317" i="10"/>
  <c r="P317" i="10"/>
  <c r="BI306" i="10"/>
  <c r="BH306" i="10"/>
  <c r="BG306" i="10"/>
  <c r="BF306" i="10"/>
  <c r="T306" i="10"/>
  <c r="R306" i="10"/>
  <c r="P306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199" i="10"/>
  <c r="BH199" i="10"/>
  <c r="BG199" i="10"/>
  <c r="BF199" i="10"/>
  <c r="T199" i="10"/>
  <c r="R199" i="10"/>
  <c r="P199" i="10"/>
  <c r="BI148" i="10"/>
  <c r="BH148" i="10"/>
  <c r="BG148" i="10"/>
  <c r="BF148" i="10"/>
  <c r="T148" i="10"/>
  <c r="R148" i="10"/>
  <c r="P148" i="10"/>
  <c r="BI141" i="10"/>
  <c r="BH141" i="10"/>
  <c r="BG141" i="10"/>
  <c r="BF141" i="10"/>
  <c r="T141" i="10"/>
  <c r="R141" i="10"/>
  <c r="P141" i="10"/>
  <c r="BI109" i="10"/>
  <c r="BH109" i="10"/>
  <c r="BG109" i="10"/>
  <c r="BF109" i="10"/>
  <c r="T109" i="10"/>
  <c r="R109" i="10"/>
  <c r="P109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59" i="10"/>
  <c r="J58" i="10"/>
  <c r="F58" i="10"/>
  <c r="F56" i="10"/>
  <c r="E54" i="10"/>
  <c r="J20" i="10"/>
  <c r="E20" i="10"/>
  <c r="F95" i="10"/>
  <c r="J19" i="10"/>
  <c r="J14" i="10"/>
  <c r="J92" i="10" s="1"/>
  <c r="E7" i="10"/>
  <c r="E86" i="10"/>
  <c r="J39" i="9"/>
  <c r="J38" i="9"/>
  <c r="AY65" i="1" s="1"/>
  <c r="J37" i="9"/>
  <c r="AX65" i="1"/>
  <c r="BI240" i="9"/>
  <c r="BH240" i="9"/>
  <c r="BG240" i="9"/>
  <c r="BF240" i="9"/>
  <c r="T240" i="9"/>
  <c r="T239" i="9"/>
  <c r="R240" i="9"/>
  <c r="R239" i="9"/>
  <c r="P240" i="9"/>
  <c r="P239" i="9" s="1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24" i="9"/>
  <c r="BH224" i="9"/>
  <c r="BG224" i="9"/>
  <c r="BF224" i="9"/>
  <c r="T224" i="9"/>
  <c r="R224" i="9"/>
  <c r="P224" i="9"/>
  <c r="BI217" i="9"/>
  <c r="BH217" i="9"/>
  <c r="BG217" i="9"/>
  <c r="BF217" i="9"/>
  <c r="T217" i="9"/>
  <c r="R217" i="9"/>
  <c r="P217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1" i="9"/>
  <c r="BH171" i="9"/>
  <c r="BG171" i="9"/>
  <c r="BF171" i="9"/>
  <c r="T171" i="9"/>
  <c r="R171" i="9"/>
  <c r="P171" i="9"/>
  <c r="BI154" i="9"/>
  <c r="BH154" i="9"/>
  <c r="BG154" i="9"/>
  <c r="BF154" i="9"/>
  <c r="T154" i="9"/>
  <c r="R154" i="9"/>
  <c r="P15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88" i="9" s="1"/>
  <c r="J19" i="9"/>
  <c r="J14" i="9"/>
  <c r="J56" i="9" s="1"/>
  <c r="E7" i="9"/>
  <c r="E79" i="9"/>
  <c r="J39" i="8"/>
  <c r="J38" i="8"/>
  <c r="AY64" i="1"/>
  <c r="J37" i="8"/>
  <c r="AX64" i="1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4" i="8"/>
  <c r="BH314" i="8"/>
  <c r="BG314" i="8"/>
  <c r="BF314" i="8"/>
  <c r="T314" i="8"/>
  <c r="R314" i="8"/>
  <c r="P314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299" i="8"/>
  <c r="BH299" i="8"/>
  <c r="BG299" i="8"/>
  <c r="BF299" i="8"/>
  <c r="T299" i="8"/>
  <c r="R299" i="8"/>
  <c r="P299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T289" i="8"/>
  <c r="R290" i="8"/>
  <c r="R289" i="8" s="1"/>
  <c r="P290" i="8"/>
  <c r="P289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65" i="8"/>
  <c r="BH265" i="8"/>
  <c r="BG265" i="8"/>
  <c r="BF265" i="8"/>
  <c r="T265" i="8"/>
  <c r="R265" i="8"/>
  <c r="P265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37" i="8"/>
  <c r="BH237" i="8"/>
  <c r="BG237" i="8"/>
  <c r="BF237" i="8"/>
  <c r="T237" i="8"/>
  <c r="R237" i="8"/>
  <c r="P237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12" i="8"/>
  <c r="BH212" i="8"/>
  <c r="BG212" i="8"/>
  <c r="BF212" i="8"/>
  <c r="T212" i="8"/>
  <c r="R212" i="8"/>
  <c r="P212" i="8"/>
  <c r="BI206" i="8"/>
  <c r="BH206" i="8"/>
  <c r="BG206" i="8"/>
  <c r="BF206" i="8"/>
  <c r="T206" i="8"/>
  <c r="R206" i="8"/>
  <c r="P206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48" i="8"/>
  <c r="BH148" i="8"/>
  <c r="BG148" i="8"/>
  <c r="BF148" i="8"/>
  <c r="T148" i="8"/>
  <c r="R148" i="8"/>
  <c r="P148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26" i="8"/>
  <c r="BH126" i="8"/>
  <c r="BG126" i="8"/>
  <c r="BF126" i="8"/>
  <c r="T126" i="8"/>
  <c r="R126" i="8"/>
  <c r="P126" i="8"/>
  <c r="BI120" i="8"/>
  <c r="BH120" i="8"/>
  <c r="BG120" i="8"/>
  <c r="BF120" i="8"/>
  <c r="T120" i="8"/>
  <c r="R120" i="8"/>
  <c r="P120" i="8"/>
  <c r="BI112" i="8"/>
  <c r="BH112" i="8"/>
  <c r="BG112" i="8"/>
  <c r="BF112" i="8"/>
  <c r="T112" i="8"/>
  <c r="R112" i="8"/>
  <c r="P112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 s="1"/>
  <c r="J19" i="8"/>
  <c r="J14" i="8"/>
  <c r="J56" i="8" s="1"/>
  <c r="E7" i="8"/>
  <c r="E50" i="8" s="1"/>
  <c r="J39" i="7"/>
  <c r="J38" i="7"/>
  <c r="AY62" i="1" s="1"/>
  <c r="J37" i="7"/>
  <c r="AX62" i="1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5" i="7"/>
  <c r="BH165" i="7"/>
  <c r="BG165" i="7"/>
  <c r="BF165" i="7"/>
  <c r="T165" i="7"/>
  <c r="R165" i="7"/>
  <c r="P165" i="7"/>
  <c r="BI157" i="7"/>
  <c r="BH157" i="7"/>
  <c r="BG157" i="7"/>
  <c r="BF157" i="7"/>
  <c r="T157" i="7"/>
  <c r="R157" i="7"/>
  <c r="P157" i="7"/>
  <c r="BI149" i="7"/>
  <c r="BH149" i="7"/>
  <c r="BG149" i="7"/>
  <c r="BF149" i="7"/>
  <c r="T149" i="7"/>
  <c r="R149" i="7"/>
  <c r="P149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4" i="7"/>
  <c r="BH124" i="7"/>
  <c r="BG124" i="7"/>
  <c r="BF124" i="7"/>
  <c r="T124" i="7"/>
  <c r="R124" i="7"/>
  <c r="P124" i="7"/>
  <c r="BI118" i="7"/>
  <c r="BH118" i="7"/>
  <c r="BG118" i="7"/>
  <c r="BF118" i="7"/>
  <c r="T118" i="7"/>
  <c r="R118" i="7"/>
  <c r="P118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 s="1"/>
  <c r="J19" i="7"/>
  <c r="J14" i="7"/>
  <c r="J56" i="7" s="1"/>
  <c r="E7" i="7"/>
  <c r="E50" i="7" s="1"/>
  <c r="J39" i="6"/>
  <c r="J38" i="6"/>
  <c r="AY61" i="1"/>
  <c r="J37" i="6"/>
  <c r="AX61" i="1" s="1"/>
  <c r="BI136" i="6"/>
  <c r="BH136" i="6"/>
  <c r="BG136" i="6"/>
  <c r="BF136" i="6"/>
  <c r="T136" i="6"/>
  <c r="T135" i="6"/>
  <c r="R136" i="6"/>
  <c r="R135" i="6" s="1"/>
  <c r="P136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5" i="6"/>
  <c r="BH125" i="6"/>
  <c r="BG125" i="6"/>
  <c r="BF125" i="6"/>
  <c r="T125" i="6"/>
  <c r="R125" i="6"/>
  <c r="P125" i="6"/>
  <c r="BI116" i="6"/>
  <c r="BH116" i="6"/>
  <c r="BG116" i="6"/>
  <c r="BF116" i="6"/>
  <c r="T116" i="6"/>
  <c r="R116" i="6"/>
  <c r="P116" i="6"/>
  <c r="BI104" i="6"/>
  <c r="BH104" i="6"/>
  <c r="BG104" i="6"/>
  <c r="BF104" i="6"/>
  <c r="T104" i="6"/>
  <c r="R104" i="6"/>
  <c r="P104" i="6"/>
  <c r="BI97" i="6"/>
  <c r="BH97" i="6"/>
  <c r="BG97" i="6"/>
  <c r="BF97" i="6"/>
  <c r="T97" i="6"/>
  <c r="R97" i="6"/>
  <c r="P97" i="6"/>
  <c r="BI93" i="6"/>
  <c r="BH93" i="6"/>
  <c r="BG93" i="6"/>
  <c r="BF93" i="6"/>
  <c r="T93" i="6"/>
  <c r="T92" i="6"/>
  <c r="R93" i="6"/>
  <c r="R92" i="6" s="1"/>
  <c r="P93" i="6"/>
  <c r="P92" i="6"/>
  <c r="J87" i="6"/>
  <c r="J86" i="6"/>
  <c r="F86" i="6"/>
  <c r="F84" i="6"/>
  <c r="E82" i="6"/>
  <c r="J59" i="6"/>
  <c r="J58" i="6"/>
  <c r="F58" i="6"/>
  <c r="F56" i="6"/>
  <c r="E54" i="6"/>
  <c r="J20" i="6"/>
  <c r="E20" i="6"/>
  <c r="F59" i="6" s="1"/>
  <c r="J19" i="6"/>
  <c r="J14" i="6"/>
  <c r="J84" i="6" s="1"/>
  <c r="E7" i="6"/>
  <c r="E50" i="6" s="1"/>
  <c r="J39" i="5"/>
  <c r="J38" i="5"/>
  <c r="AY60" i="1"/>
  <c r="J37" i="5"/>
  <c r="AX60" i="1"/>
  <c r="BI365" i="5"/>
  <c r="BH365" i="5"/>
  <c r="BG365" i="5"/>
  <c r="BF365" i="5"/>
  <c r="T365" i="5"/>
  <c r="T364" i="5"/>
  <c r="R365" i="5"/>
  <c r="R364" i="5" s="1"/>
  <c r="P365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57" i="5"/>
  <c r="BH357" i="5"/>
  <c r="BG357" i="5"/>
  <c r="BF357" i="5"/>
  <c r="T357" i="5"/>
  <c r="R357" i="5"/>
  <c r="P357" i="5"/>
  <c r="BI354" i="5"/>
  <c r="BH354" i="5"/>
  <c r="BG354" i="5"/>
  <c r="BF354" i="5"/>
  <c r="T354" i="5"/>
  <c r="T353" i="5"/>
  <c r="R354" i="5"/>
  <c r="R353" i="5" s="1"/>
  <c r="P354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39" i="5"/>
  <c r="BH339" i="5"/>
  <c r="BG339" i="5"/>
  <c r="BF339" i="5"/>
  <c r="T339" i="5"/>
  <c r="R339" i="5"/>
  <c r="P339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39" i="5"/>
  <c r="BH239" i="5"/>
  <c r="BG239" i="5"/>
  <c r="BF239" i="5"/>
  <c r="T239" i="5"/>
  <c r="R239" i="5"/>
  <c r="P239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1" i="5"/>
  <c r="BH221" i="5"/>
  <c r="BG221" i="5"/>
  <c r="BF221" i="5"/>
  <c r="T221" i="5"/>
  <c r="R221" i="5"/>
  <c r="P221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J93" i="5"/>
  <c r="J92" i="5"/>
  <c r="F92" i="5"/>
  <c r="F90" i="5"/>
  <c r="E88" i="5"/>
  <c r="J59" i="5"/>
  <c r="J58" i="5"/>
  <c r="F58" i="5"/>
  <c r="F56" i="5"/>
  <c r="E54" i="5"/>
  <c r="J20" i="5"/>
  <c r="E20" i="5"/>
  <c r="F59" i="5" s="1"/>
  <c r="J19" i="5"/>
  <c r="J14" i="5"/>
  <c r="J90" i="5" s="1"/>
  <c r="E7" i="5"/>
  <c r="E84" i="5" s="1"/>
  <c r="J39" i="4"/>
  <c r="J38" i="4"/>
  <c r="AY58" i="1"/>
  <c r="J37" i="4"/>
  <c r="AX58" i="1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4" i="4"/>
  <c r="BH384" i="4"/>
  <c r="BG384" i="4"/>
  <c r="BF384" i="4"/>
  <c r="T384" i="4"/>
  <c r="R384" i="4"/>
  <c r="P384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T372" i="4"/>
  <c r="R373" i="4"/>
  <c r="R372" i="4" s="1"/>
  <c r="P373" i="4"/>
  <c r="P372" i="4" s="1"/>
  <c r="BI369" i="4"/>
  <c r="BH369" i="4"/>
  <c r="BG369" i="4"/>
  <c r="BF369" i="4"/>
  <c r="T369" i="4"/>
  <c r="T368" i="4"/>
  <c r="R369" i="4"/>
  <c r="R368" i="4"/>
  <c r="P369" i="4"/>
  <c r="P368" i="4"/>
  <c r="BI357" i="4"/>
  <c r="BH357" i="4"/>
  <c r="BG357" i="4"/>
  <c r="BF357" i="4"/>
  <c r="T357" i="4"/>
  <c r="R357" i="4"/>
  <c r="P357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38" i="4"/>
  <c r="BH338" i="4"/>
  <c r="BG338" i="4"/>
  <c r="BF338" i="4"/>
  <c r="T338" i="4"/>
  <c r="T337" i="4" s="1"/>
  <c r="R338" i="4"/>
  <c r="R337" i="4"/>
  <c r="P338" i="4"/>
  <c r="P337" i="4" s="1"/>
  <c r="BI325" i="4"/>
  <c r="BH325" i="4"/>
  <c r="BG325" i="4"/>
  <c r="BF325" i="4"/>
  <c r="T325" i="4"/>
  <c r="T324" i="4"/>
  <c r="R325" i="4"/>
  <c r="R324" i="4" s="1"/>
  <c r="P325" i="4"/>
  <c r="P324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42" i="4"/>
  <c r="BH242" i="4"/>
  <c r="BG242" i="4"/>
  <c r="BF242" i="4"/>
  <c r="T242" i="4"/>
  <c r="R242" i="4"/>
  <c r="P242" i="4"/>
  <c r="BI217" i="4"/>
  <c r="BH217" i="4"/>
  <c r="BG217" i="4"/>
  <c r="BF217" i="4"/>
  <c r="T217" i="4"/>
  <c r="R217" i="4"/>
  <c r="P217" i="4"/>
  <c r="BI205" i="4"/>
  <c r="BH205" i="4"/>
  <c r="BG205" i="4"/>
  <c r="BF205" i="4"/>
  <c r="T205" i="4"/>
  <c r="R205" i="4"/>
  <c r="P205" i="4"/>
  <c r="BI194" i="4"/>
  <c r="BH194" i="4"/>
  <c r="BG194" i="4"/>
  <c r="BF194" i="4"/>
  <c r="T194" i="4"/>
  <c r="R194" i="4"/>
  <c r="P194" i="4"/>
  <c r="BI185" i="4"/>
  <c r="BH185" i="4"/>
  <c r="BG185" i="4"/>
  <c r="BF185" i="4"/>
  <c r="T185" i="4"/>
  <c r="R185" i="4"/>
  <c r="P185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8" i="4"/>
  <c r="BH158" i="4"/>
  <c r="BG158" i="4"/>
  <c r="BF158" i="4"/>
  <c r="T158" i="4"/>
  <c r="R158" i="4"/>
  <c r="P158" i="4"/>
  <c r="BI139" i="4"/>
  <c r="BH139" i="4"/>
  <c r="BG139" i="4"/>
  <c r="BF139" i="4"/>
  <c r="T139" i="4"/>
  <c r="R139" i="4"/>
  <c r="P139" i="4"/>
  <c r="BI124" i="4"/>
  <c r="BH124" i="4"/>
  <c r="BG124" i="4"/>
  <c r="BF124" i="4"/>
  <c r="T124" i="4"/>
  <c r="R124" i="4"/>
  <c r="P124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59" i="4"/>
  <c r="J58" i="4"/>
  <c r="F58" i="4"/>
  <c r="F56" i="4"/>
  <c r="E54" i="4"/>
  <c r="J20" i="4"/>
  <c r="E20" i="4"/>
  <c r="F93" i="4" s="1"/>
  <c r="J19" i="4"/>
  <c r="J14" i="4"/>
  <c r="J56" i="4" s="1"/>
  <c r="E7" i="4"/>
  <c r="E84" i="4" s="1"/>
  <c r="J39" i="3"/>
  <c r="J38" i="3"/>
  <c r="AY57" i="1"/>
  <c r="J37" i="3"/>
  <c r="AX57" i="1" s="1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82" i="3" s="1"/>
  <c r="E7" i="3"/>
  <c r="E76" i="3" s="1"/>
  <c r="J39" i="2"/>
  <c r="J38" i="2"/>
  <c r="AY56" i="1"/>
  <c r="J37" i="2"/>
  <c r="AX56" i="1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J87" i="2"/>
  <c r="J86" i="2"/>
  <c r="F86" i="2"/>
  <c r="F84" i="2"/>
  <c r="E82" i="2"/>
  <c r="J59" i="2"/>
  <c r="J58" i="2"/>
  <c r="F58" i="2"/>
  <c r="F56" i="2"/>
  <c r="E54" i="2"/>
  <c r="J20" i="2"/>
  <c r="E20" i="2"/>
  <c r="F87" i="2" s="1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BK97" i="14"/>
  <c r="J93" i="14"/>
  <c r="BK179" i="13"/>
  <c r="J117" i="13"/>
  <c r="J158" i="11"/>
  <c r="BK139" i="11"/>
  <c r="J468" i="10"/>
  <c r="BK231" i="8"/>
  <c r="BK113" i="5"/>
  <c r="BK279" i="4"/>
  <c r="J123" i="2"/>
  <c r="BK157" i="12"/>
  <c r="BK103" i="12"/>
  <c r="J127" i="11"/>
  <c r="BK276" i="8"/>
  <c r="J97" i="8"/>
  <c r="BK96" i="3"/>
  <c r="J102" i="14"/>
  <c r="BK159" i="12"/>
  <c r="J741" i="10"/>
  <c r="J485" i="10"/>
  <c r="BK192" i="9"/>
  <c r="J339" i="5"/>
  <c r="J377" i="4"/>
  <c r="J303" i="4"/>
  <c r="BK186" i="11"/>
  <c r="BK130" i="11"/>
  <c r="J731" i="10"/>
  <c r="J523" i="10"/>
  <c r="J332" i="10"/>
  <c r="BK206" i="8"/>
  <c r="J266" i="5"/>
  <c r="J325" i="4"/>
  <c r="J99" i="2"/>
  <c r="BK190" i="11"/>
  <c r="BK240" i="9"/>
  <c r="BK130" i="7"/>
  <c r="BK291" i="5"/>
  <c r="BK152" i="5"/>
  <c r="BK165" i="13"/>
  <c r="J197" i="11"/>
  <c r="J125" i="11"/>
  <c r="BK580" i="10"/>
  <c r="J236" i="9"/>
  <c r="BK286" i="5"/>
  <c r="J185" i="5"/>
  <c r="J165" i="12"/>
  <c r="J166" i="11"/>
  <c r="BK104" i="11"/>
  <c r="J217" i="4"/>
  <c r="J96" i="12"/>
  <c r="J161" i="11"/>
  <c r="BK328" i="5"/>
  <c r="J275" i="5"/>
  <c r="BK185" i="4"/>
  <c r="J102" i="2"/>
  <c r="BK185" i="12"/>
  <c r="J195" i="11"/>
  <c r="BK137" i="11"/>
  <c r="J641" i="10"/>
  <c r="BK333" i="10"/>
  <c r="BK308" i="8"/>
  <c r="BK124" i="7"/>
  <c r="J351" i="5"/>
  <c r="J346" i="4"/>
  <c r="J185" i="12"/>
  <c r="J183" i="11"/>
  <c r="BK722" i="10"/>
  <c r="J179" i="9"/>
  <c r="BK94" i="9"/>
  <c r="J148" i="8"/>
  <c r="J300" i="5"/>
  <c r="BK103" i="5"/>
  <c r="J168" i="13"/>
  <c r="J112" i="12"/>
  <c r="J136" i="6"/>
  <c r="J198" i="5"/>
  <c r="BK126" i="5"/>
  <c r="BK113" i="13"/>
  <c r="BK157" i="11"/>
  <c r="BK476" i="10"/>
  <c r="J248" i="10"/>
  <c r="J231" i="8"/>
  <c r="BK300" i="5"/>
  <c r="BK175" i="5"/>
  <c r="J205" i="4"/>
  <c r="BK168" i="13"/>
  <c r="BK187" i="11"/>
  <c r="J110" i="11"/>
  <c r="BK253" i="8"/>
  <c r="J99" i="7"/>
  <c r="J135" i="2"/>
  <c r="J197" i="13"/>
  <c r="J164" i="11"/>
  <c r="J480" i="10"/>
  <c r="BK148" i="10"/>
  <c r="BK305" i="5"/>
  <c r="J338" i="4"/>
  <c r="BK103" i="2"/>
  <c r="BK129" i="12"/>
  <c r="J109" i="11"/>
  <c r="BK600" i="10"/>
  <c r="BK317" i="10"/>
  <c r="BK200" i="8"/>
  <c r="J302" i="5"/>
  <c r="BK309" i="4"/>
  <c r="J117" i="2"/>
  <c r="J196" i="11"/>
  <c r="J121" i="11"/>
  <c r="BK255" i="10"/>
  <c r="BK299" i="8"/>
  <c r="J116" i="6"/>
  <c r="J270" i="5"/>
  <c r="BK118" i="5"/>
  <c r="BK122" i="13"/>
  <c r="J189" i="11"/>
  <c r="J142" i="11"/>
  <c r="BK380" i="10"/>
  <c r="J328" i="5"/>
  <c r="BK136" i="5"/>
  <c r="J96" i="3"/>
  <c r="J199" i="11"/>
  <c r="BK666" i="10"/>
  <c r="BK594" i="10"/>
  <c r="J479" i="10"/>
  <c r="J199" i="10"/>
  <c r="J254" i="8"/>
  <c r="J165" i="7"/>
  <c r="J361" i="5"/>
  <c r="J321" i="5"/>
  <c r="BK357" i="4"/>
  <c r="J124" i="2"/>
  <c r="J90" i="12"/>
  <c r="BK200" i="7"/>
  <c r="BK303" i="4"/>
  <c r="BK166" i="13"/>
  <c r="J101" i="12"/>
  <c r="BK169" i="11"/>
  <c r="J108" i="11"/>
  <c r="BK485" i="10"/>
  <c r="BK207" i="9"/>
  <c r="BK293" i="8"/>
  <c r="BK132" i="6"/>
  <c r="BK297" i="5"/>
  <c r="BK167" i="12"/>
  <c r="BK179" i="11"/>
  <c r="BK123" i="11"/>
  <c r="J604" i="10"/>
  <c r="BK327" i="10"/>
  <c r="BK142" i="9"/>
  <c r="J243" i="8"/>
  <c r="J331" i="5"/>
  <c r="BK102" i="5"/>
  <c r="BK197" i="13"/>
  <c r="J149" i="12"/>
  <c r="J282" i="8"/>
  <c r="J267" i="5"/>
  <c r="BK137" i="5"/>
  <c r="BK98" i="3"/>
  <c r="BK195" i="11"/>
  <c r="BK720" i="10"/>
  <c r="BK523" i="10"/>
  <c r="BK322" i="8"/>
  <c r="J222" i="8"/>
  <c r="J132" i="7"/>
  <c r="BK271" i="5"/>
  <c r="J102" i="5"/>
  <c r="J94" i="14"/>
  <c r="BK89" i="14"/>
  <c r="J198" i="13"/>
  <c r="BK163" i="12"/>
  <c r="J157" i="11"/>
  <c r="J472" i="10"/>
  <c r="J224" i="9"/>
  <c r="J103" i="8"/>
  <c r="BK275" i="5"/>
  <c r="J177" i="5"/>
  <c r="J126" i="5"/>
  <c r="J97" i="3"/>
  <c r="BK181" i="12"/>
  <c r="J111" i="12"/>
  <c r="J128" i="11"/>
  <c r="J664" i="10"/>
  <c r="J360" i="10"/>
  <c r="J112" i="8"/>
  <c r="J93" i="6"/>
  <c r="J111" i="2"/>
  <c r="BK152" i="13"/>
  <c r="J163" i="11"/>
  <c r="J578" i="10"/>
  <c r="BK252" i="10"/>
  <c r="BK244" i="8"/>
  <c r="BK317" i="4"/>
  <c r="J181" i="12"/>
  <c r="BK114" i="12"/>
  <c r="BK108" i="11"/>
  <c r="BK590" i="10"/>
  <c r="J397" i="10"/>
  <c r="J94" i="9"/>
  <c r="BK165" i="7"/>
  <c r="J283" i="5"/>
  <c r="J104" i="2"/>
  <c r="BK172" i="11"/>
  <c r="J592" i="10"/>
  <c r="BK111" i="9"/>
  <c r="BK168" i="8"/>
  <c r="J357" i="5"/>
  <c r="BK246" i="5"/>
  <c r="J172" i="13"/>
  <c r="BK161" i="12"/>
  <c r="BK146" i="11"/>
  <c r="BK335" i="10"/>
  <c r="J101" i="9"/>
  <c r="BK277" i="5"/>
  <c r="J188" i="5"/>
  <c r="BK369" i="4"/>
  <c r="BK123" i="2"/>
  <c r="J120" i="12"/>
  <c r="BK294" i="5"/>
  <c r="BK102" i="13"/>
  <c r="J194" i="11"/>
  <c r="J203" i="7"/>
  <c r="BK267" i="5"/>
  <c r="BK105" i="4"/>
  <c r="BK172" i="13"/>
  <c r="BK153" i="12"/>
  <c r="J167" i="11"/>
  <c r="BK133" i="11"/>
  <c r="J105" i="11"/>
  <c r="J351" i="10"/>
  <c r="J117" i="9"/>
  <c r="J221" i="8"/>
  <c r="J118" i="7"/>
  <c r="BK315" i="5"/>
  <c r="J103" i="5"/>
  <c r="BK145" i="12"/>
  <c r="J146" i="11"/>
  <c r="J666" i="10"/>
  <c r="BK217" i="9"/>
  <c r="BK117" i="9"/>
  <c r="BK157" i="7"/>
  <c r="J221" i="5"/>
  <c r="BK106" i="4"/>
  <c r="BK190" i="13"/>
  <c r="J167" i="12"/>
  <c r="J206" i="8"/>
  <c r="BK319" i="5"/>
  <c r="J270" i="4"/>
  <c r="J156" i="13"/>
  <c r="BK167" i="11"/>
  <c r="J697" i="10"/>
  <c r="BK482" i="10"/>
  <c r="BK110" i="9"/>
  <c r="J126" i="8"/>
  <c r="J349" i="5"/>
  <c r="BK266" i="5"/>
  <c r="BK320" i="4"/>
  <c r="J98" i="14"/>
  <c r="BK90" i="14"/>
  <c r="J87" i="14"/>
  <c r="J113" i="13"/>
  <c r="BK93" i="12"/>
  <c r="BK151" i="11"/>
  <c r="BK203" i="9"/>
  <c r="BK325" i="5"/>
  <c r="J211" i="5"/>
  <c r="BK129" i="5"/>
  <c r="J391" i="4"/>
  <c r="BK99" i="2"/>
  <c r="J153" i="12"/>
  <c r="BK153" i="11"/>
  <c r="BK479" i="10"/>
  <c r="BK141" i="8"/>
  <c r="J120" i="2"/>
  <c r="BK100" i="14"/>
  <c r="J179" i="12"/>
  <c r="J152" i="11"/>
  <c r="BK106" i="11"/>
  <c r="BK614" i="10"/>
  <c r="J265" i="8"/>
  <c r="J245" i="5"/>
  <c r="BK281" i="4"/>
  <c r="J173" i="12"/>
  <c r="BK108" i="12"/>
  <c r="J733" i="10"/>
  <c r="BK463" i="10"/>
  <c r="J148" i="10"/>
  <c r="BK247" i="8"/>
  <c r="J173" i="7"/>
  <c r="J286" i="5"/>
  <c r="BK177" i="12"/>
  <c r="BK152" i="11"/>
  <c r="BK588" i="10"/>
  <c r="J110" i="9"/>
  <c r="J184" i="8"/>
  <c r="BK211" i="5"/>
  <c r="J196" i="13"/>
  <c r="BK149" i="12"/>
  <c r="J149" i="11"/>
  <c r="BK472" i="10"/>
  <c r="BK332" i="10"/>
  <c r="BK320" i="8"/>
  <c r="BK259" i="5"/>
  <c r="J193" i="5"/>
  <c r="BK391" i="4"/>
  <c r="J186" i="11"/>
  <c r="J117" i="11"/>
  <c r="BK183" i="12"/>
  <c r="BK184" i="8"/>
  <c r="J277" i="5"/>
  <c r="J273" i="4"/>
  <c r="BK189" i="13"/>
  <c r="J91" i="3"/>
  <c r="BK189" i="11"/>
  <c r="BK140" i="11"/>
  <c r="J612" i="10"/>
  <c r="J233" i="9"/>
  <c r="BK273" i="8"/>
  <c r="J262" i="5"/>
  <c r="BK338" i="4"/>
  <c r="BK179" i="12"/>
  <c r="BK133" i="12"/>
  <c r="BK243" i="8"/>
  <c r="BK245" i="5"/>
  <c r="J242" i="4"/>
  <c r="J132" i="13"/>
  <c r="BK164" i="11"/>
  <c r="BK97" i="11"/>
  <c r="J380" i="10"/>
  <c r="BK305" i="8"/>
  <c r="BK189" i="8"/>
  <c r="J363" i="5"/>
  <c r="BK282" i="5"/>
  <c r="BK177" i="5"/>
  <c r="J113" i="2"/>
  <c r="J89" i="14"/>
  <c r="J187" i="13"/>
  <c r="J177" i="12"/>
  <c r="J160" i="11"/>
  <c r="BK142" i="11"/>
  <c r="BK617" i="10"/>
  <c r="J276" i="8"/>
  <c r="J327" i="5"/>
  <c r="BK273" i="5"/>
  <c r="J145" i="5"/>
  <c r="J99" i="5"/>
  <c r="J312" i="4"/>
  <c r="BK128" i="13"/>
  <c r="BK158" i="11"/>
  <c r="BK697" i="10"/>
  <c r="BK397" i="10"/>
  <c r="BK283" i="8"/>
  <c r="BK104" i="6"/>
  <c r="BK105" i="2"/>
  <c r="J176" i="13"/>
  <c r="J190" i="11"/>
  <c r="BK120" i="11"/>
  <c r="J618" i="10"/>
  <c r="J290" i="8"/>
  <c r="J282" i="5"/>
  <c r="J306" i="4"/>
  <c r="J140" i="13"/>
  <c r="BK110" i="12"/>
  <c r="J141" i="11"/>
  <c r="BK578" i="10"/>
  <c r="BK346" i="10"/>
  <c r="J283" i="8"/>
  <c r="J344" i="5"/>
  <c r="BK193" i="5"/>
  <c r="J133" i="12"/>
  <c r="J122" i="11"/>
  <c r="BK140" i="9"/>
  <c r="J250" i="8"/>
  <c r="BK203" i="7"/>
  <c r="BK263" i="5"/>
  <c r="J320" i="4"/>
  <c r="BK136" i="13"/>
  <c r="BK194" i="11"/>
  <c r="BK150" i="11"/>
  <c r="BK98" i="11"/>
  <c r="BK224" i="9"/>
  <c r="BK279" i="5"/>
  <c r="J116" i="5"/>
  <c r="J103" i="4"/>
  <c r="J171" i="12"/>
  <c r="J134" i="11"/>
  <c r="J665" i="10"/>
  <c r="J590" i="10"/>
  <c r="J486" i="10"/>
  <c r="BK306" i="10"/>
  <c r="BK195" i="7"/>
  <c r="BK173" i="7"/>
  <c r="BK354" i="5"/>
  <c r="J319" i="5"/>
  <c r="BK275" i="4"/>
  <c r="BK117" i="13"/>
  <c r="J177" i="11"/>
  <c r="BK120" i="8"/>
  <c r="J118" i="5"/>
  <c r="BK120" i="2"/>
  <c r="J121" i="13"/>
  <c r="BK192" i="11"/>
  <c r="BK136" i="11"/>
  <c r="J104" i="11"/>
  <c r="J317" i="10"/>
  <c r="J320" i="8"/>
  <c r="J191" i="8"/>
  <c r="BK349" i="5"/>
  <c r="BK145" i="5"/>
  <c r="J113" i="12"/>
  <c r="BK149" i="11"/>
  <c r="J617" i="10"/>
  <c r="J335" i="10"/>
  <c r="J111" i="9"/>
  <c r="J132" i="6"/>
  <c r="J139" i="4"/>
  <c r="J104" i="14"/>
  <c r="BK173" i="12"/>
  <c r="J187" i="11"/>
  <c r="BK97" i="6"/>
  <c r="J159" i="5"/>
  <c r="J136" i="13"/>
  <c r="J137" i="11"/>
  <c r="BK465" i="10"/>
  <c r="BK101" i="10"/>
  <c r="BK186" i="8"/>
  <c r="BK351" i="5"/>
  <c r="BK270" i="5"/>
  <c r="BK138" i="5"/>
  <c r="AS55" i="1"/>
  <c r="J100" i="14"/>
  <c r="J90" i="14"/>
  <c r="BK196" i="13"/>
  <c r="J157" i="12"/>
  <c r="BK170" i="11"/>
  <c r="BK125" i="11"/>
  <c r="J598" i="10"/>
  <c r="J142" i="8"/>
  <c r="J274" i="5"/>
  <c r="J138" i="5"/>
  <c r="BK273" i="4"/>
  <c r="BK102" i="2"/>
  <c r="BK145" i="11"/>
  <c r="BK689" i="10"/>
  <c r="BK132" i="9"/>
  <c r="BK126" i="8"/>
  <c r="BK136" i="6"/>
  <c r="J98" i="12"/>
  <c r="BK131" i="11"/>
  <c r="J744" i="10"/>
  <c r="J431" i="10"/>
  <c r="J131" i="7"/>
  <c r="J357" i="4"/>
  <c r="J161" i="12"/>
  <c r="J133" i="11"/>
  <c r="BK750" i="10"/>
  <c r="BK506" i="10"/>
  <c r="BK93" i="7"/>
  <c r="J263" i="5"/>
  <c r="J162" i="5"/>
  <c r="BK104" i="4"/>
  <c r="BK102" i="14"/>
  <c r="BK174" i="11"/>
  <c r="J293" i="8"/>
  <c r="BK179" i="8"/>
  <c r="BK131" i="7"/>
  <c r="BK361" i="5"/>
  <c r="J178" i="5"/>
  <c r="J148" i="11"/>
  <c r="J112" i="11"/>
  <c r="J614" i="10"/>
  <c r="BK414" i="10"/>
  <c r="J314" i="8"/>
  <c r="BK242" i="4"/>
  <c r="BK151" i="12"/>
  <c r="J155" i="11"/>
  <c r="BK107" i="11"/>
  <c r="J136" i="2"/>
  <c r="J170" i="11"/>
  <c r="BK302" i="5"/>
  <c r="J157" i="5"/>
  <c r="J101" i="4"/>
  <c r="J93" i="2"/>
  <c r="J110" i="12"/>
  <c r="J153" i="11"/>
  <c r="BK618" i="10"/>
  <c r="J306" i="10"/>
  <c r="J226" i="8"/>
  <c r="J104" i="6"/>
  <c r="J165" i="4"/>
  <c r="BK111" i="12"/>
  <c r="BK160" i="11"/>
  <c r="BK116" i="11"/>
  <c r="J346" i="10"/>
  <c r="J133" i="9"/>
  <c r="J237" i="8"/>
  <c r="BK327" i="5"/>
  <c r="J105" i="4"/>
  <c r="J152" i="13"/>
  <c r="BK109" i="12"/>
  <c r="J212" i="8"/>
  <c r="J337" i="5"/>
  <c r="J171" i="5"/>
  <c r="J262" i="4"/>
  <c r="J166" i="13"/>
  <c r="BK162" i="11"/>
  <c r="J607" i="10"/>
  <c r="J333" i="10"/>
  <c r="BK258" i="8"/>
  <c r="J196" i="7"/>
  <c r="BK337" i="5"/>
  <c r="BK185" i="5"/>
  <c r="BK138" i="2"/>
  <c r="BK98" i="14"/>
  <c r="J92" i="14"/>
  <c r="BK87" i="14"/>
  <c r="J165" i="13"/>
  <c r="J138" i="12"/>
  <c r="J123" i="11"/>
  <c r="J596" i="10"/>
  <c r="BK250" i="10"/>
  <c r="BK112" i="8"/>
  <c r="BK307" i="5"/>
  <c r="J147" i="5"/>
  <c r="BK346" i="4"/>
  <c r="J170" i="4"/>
  <c r="BK198" i="13"/>
  <c r="J175" i="11"/>
  <c r="BK109" i="11"/>
  <c r="BK206" i="9"/>
  <c r="J97" i="6"/>
  <c r="AS72" i="1"/>
  <c r="BK113" i="11"/>
  <c r="BK731" i="10"/>
  <c r="J307" i="5"/>
  <c r="J343" i="4"/>
  <c r="BK97" i="3"/>
  <c r="J145" i="12"/>
  <c r="BK148" i="11"/>
  <c r="BK586" i="10"/>
  <c r="BK109" i="10"/>
  <c r="BK142" i="8"/>
  <c r="BK280" i="5"/>
  <c r="BK188" i="5"/>
  <c r="BK262" i="4"/>
  <c r="J192" i="11"/>
  <c r="J113" i="11"/>
  <c r="J182" i="9"/>
  <c r="J197" i="8"/>
  <c r="BK132" i="7"/>
  <c r="BK363" i="5"/>
  <c r="J300" i="4"/>
  <c r="BK175" i="12"/>
  <c r="J165" i="11"/>
  <c r="J129" i="11"/>
  <c r="BK691" i="10"/>
  <c r="J192" i="9"/>
  <c r="BK255" i="5"/>
  <c r="J277" i="4"/>
  <c r="J183" i="12"/>
  <c r="J108" i="12"/>
  <c r="BK127" i="11"/>
  <c r="AS70" i="1"/>
  <c r="J116" i="12"/>
  <c r="J168" i="8"/>
  <c r="J246" i="5"/>
  <c r="BK124" i="4"/>
  <c r="BK104" i="2"/>
  <c r="BK201" i="11"/>
  <c r="BK155" i="11"/>
  <c r="J120" i="11"/>
  <c r="J98" i="11"/>
  <c r="BK480" i="10"/>
  <c r="BK104" i="10"/>
  <c r="J299" i="8"/>
  <c r="J195" i="7"/>
  <c r="BK321" i="5"/>
  <c r="J317" i="4"/>
  <c r="BK143" i="12"/>
  <c r="BK156" i="11"/>
  <c r="J540" i="10"/>
  <c r="J140" i="9"/>
  <c r="J93" i="7"/>
  <c r="BK198" i="5"/>
  <c r="BK101" i="3"/>
  <c r="BK169" i="12"/>
  <c r="J229" i="8"/>
  <c r="J297" i="5"/>
  <c r="BK147" i="5"/>
  <c r="BK170" i="4"/>
  <c r="BK120" i="12"/>
  <c r="BK119" i="11"/>
  <c r="J602" i="10"/>
  <c r="J355" i="10"/>
  <c r="J207" i="9"/>
  <c r="BK97" i="8"/>
  <c r="J294" i="5"/>
  <c r="BK178" i="5"/>
  <c r="J97" i="14"/>
  <c r="BK88" i="14"/>
  <c r="J146" i="13"/>
  <c r="J143" i="12"/>
  <c r="BK124" i="11"/>
  <c r="J594" i="10"/>
  <c r="J252" i="10"/>
  <c r="BK104" i="8"/>
  <c r="BK216" i="5"/>
  <c r="J369" i="4"/>
  <c r="BK103" i="4"/>
  <c r="J190" i="13"/>
  <c r="J151" i="12"/>
  <c r="J154" i="11"/>
  <c r="J600" i="10"/>
  <c r="BK254" i="8"/>
  <c r="BK176" i="7"/>
  <c r="BK136" i="2"/>
  <c r="BK160" i="13"/>
  <c r="BK165" i="11"/>
  <c r="J734" i="10"/>
  <c r="BK358" i="10"/>
  <c r="BK133" i="9"/>
  <c r="J317" i="5"/>
  <c r="J373" i="4"/>
  <c r="BK158" i="4"/>
  <c r="J132" i="11"/>
  <c r="BK741" i="10"/>
  <c r="BK665" i="10"/>
  <c r="J432" i="10"/>
  <c r="BK190" i="9"/>
  <c r="BK103" i="8"/>
  <c r="BK384" i="4"/>
  <c r="J258" i="4"/>
  <c r="J159" i="12"/>
  <c r="J151" i="11"/>
  <c r="J582" i="10"/>
  <c r="J205" i="7"/>
  <c r="J272" i="5"/>
  <c r="BK187" i="13"/>
  <c r="BK104" i="13"/>
  <c r="BK143" i="11"/>
  <c r="J720" i="10"/>
  <c r="J506" i="10"/>
  <c r="BK233" i="9"/>
  <c r="J291" i="5"/>
  <c r="J137" i="5"/>
  <c r="BK196" i="11"/>
  <c r="J116" i="11"/>
  <c r="BK205" i="4"/>
  <c r="J193" i="11"/>
  <c r="J186" i="8"/>
  <c r="J301" i="5"/>
  <c r="BK301" i="4"/>
  <c r="J128" i="2"/>
  <c r="BK108" i="13"/>
  <c r="BK183" i="11"/>
  <c r="BK118" i="11"/>
  <c r="BK592" i="10"/>
  <c r="J101" i="10"/>
  <c r="J104" i="8"/>
  <c r="J308" i="5"/>
  <c r="BK100" i="3"/>
  <c r="BK90" i="12"/>
  <c r="J136" i="11"/>
  <c r="BK615" i="10"/>
  <c r="BK210" i="9"/>
  <c r="J258" i="8"/>
  <c r="BK133" i="6"/>
  <c r="J175" i="5"/>
  <c r="J100" i="3"/>
  <c r="J175" i="12"/>
  <c r="BK141" i="11"/>
  <c r="BK194" i="8"/>
  <c r="BK157" i="5"/>
  <c r="J194" i="4"/>
  <c r="J109" i="12"/>
  <c r="BK111" i="11"/>
  <c r="BK540" i="10"/>
  <c r="J104" i="10"/>
  <c r="BK265" i="8"/>
  <c r="BK357" i="5"/>
  <c r="BK206" i="5"/>
  <c r="J275" i="4"/>
  <c r="BK94" i="14"/>
  <c r="J88" i="14"/>
  <c r="BK155" i="12"/>
  <c r="J143" i="11"/>
  <c r="BK664" i="10"/>
  <c r="BK360" i="10"/>
  <c r="J240" i="9"/>
  <c r="BK100" i="7"/>
  <c r="J111" i="5"/>
  <c r="BK217" i="4"/>
  <c r="BK99" i="4"/>
  <c r="BK123" i="13"/>
  <c r="BK112" i="12"/>
  <c r="J135" i="11"/>
  <c r="J141" i="10"/>
  <c r="J244" i="8"/>
  <c r="BK118" i="7"/>
  <c r="BK117" i="2"/>
  <c r="J183" i="13"/>
  <c r="BK138" i="11"/>
  <c r="BK725" i="10"/>
  <c r="J206" i="9"/>
  <c r="BK171" i="5"/>
  <c r="BK300" i="4"/>
  <c r="BK115" i="11"/>
  <c r="J725" i="10"/>
  <c r="J358" i="10"/>
  <c r="J217" i="9"/>
  <c r="BK148" i="8"/>
  <c r="J325" i="5"/>
  <c r="J113" i="5"/>
  <c r="BK270" i="4"/>
  <c r="AS63" i="1"/>
  <c r="BK584" i="10"/>
  <c r="BK222" i="8"/>
  <c r="BK331" i="5"/>
  <c r="BK116" i="5"/>
  <c r="J160" i="13"/>
  <c r="BK199" i="11"/>
  <c r="BK144" i="11"/>
  <c r="BK582" i="10"/>
  <c r="BK199" i="10"/>
  <c r="BK308" i="5"/>
  <c r="J252" i="5"/>
  <c r="J129" i="5"/>
  <c r="BK101" i="4"/>
  <c r="BK122" i="11"/>
  <c r="J108" i="13"/>
  <c r="J200" i="8"/>
  <c r="BK205" i="7"/>
  <c r="BK274" i="5"/>
  <c r="J99" i="4"/>
  <c r="BK183" i="13"/>
  <c r="BK98" i="12"/>
  <c r="J162" i="11"/>
  <c r="BK117" i="11"/>
  <c r="BK561" i="10"/>
  <c r="BK248" i="10"/>
  <c r="BK314" i="8"/>
  <c r="BK196" i="7"/>
  <c r="BK125" i="6"/>
  <c r="J280" i="5"/>
  <c r="AS59" i="1"/>
  <c r="J97" i="11"/>
  <c r="BK154" i="9"/>
  <c r="J253" i="8"/>
  <c r="BK301" i="5"/>
  <c r="J309" i="4"/>
  <c r="J98" i="3"/>
  <c r="BK171" i="12"/>
  <c r="J147" i="11"/>
  <c r="J157" i="7"/>
  <c r="BK182" i="5"/>
  <c r="BK258" i="4"/>
  <c r="J147" i="12"/>
  <c r="BK100" i="11"/>
  <c r="J463" i="10"/>
  <c r="J171" i="9"/>
  <c r="BK237" i="8"/>
  <c r="J149" i="7"/>
  <c r="J255" i="5"/>
  <c r="BK373" i="4"/>
  <c r="J101" i="14"/>
  <c r="BK93" i="14"/>
  <c r="J122" i="13"/>
  <c r="BK96" i="12"/>
  <c r="J138" i="11"/>
  <c r="BK607" i="10"/>
  <c r="BK351" i="10"/>
  <c r="J190" i="9"/>
  <c r="J206" i="5"/>
  <c r="J131" i="5"/>
  <c r="J394" i="4"/>
  <c r="BK277" i="4"/>
  <c r="J103" i="2"/>
  <c r="BK188" i="12"/>
  <c r="BK134" i="11"/>
  <c r="J414" i="10"/>
  <c r="BK102" i="9"/>
  <c r="J120" i="8"/>
  <c r="J106" i="4"/>
  <c r="BK101" i="12"/>
  <c r="BK112" i="11"/>
  <c r="BK468" i="10"/>
  <c r="BK141" i="10"/>
  <c r="BK99" i="7"/>
  <c r="J384" i="4"/>
  <c r="BK121" i="13"/>
  <c r="BK125" i="12"/>
  <c r="J174" i="11"/>
  <c r="J131" i="11"/>
  <c r="BK734" i="10"/>
  <c r="J465" i="10"/>
  <c r="BK342" i="5"/>
  <c r="BK262" i="5"/>
  <c r="BK312" i="4"/>
  <c r="BK91" i="3"/>
  <c r="J93" i="12"/>
  <c r="J114" i="11"/>
  <c r="BK290" i="8"/>
  <c r="BK155" i="8"/>
  <c r="J133" i="6"/>
  <c r="J271" i="5"/>
  <c r="BK104" i="14"/>
  <c r="BK161" i="11"/>
  <c r="J130" i="11"/>
  <c r="J703" i="10"/>
  <c r="BK432" i="10"/>
  <c r="J109" i="10"/>
  <c r="J305" i="8"/>
  <c r="J281" i="4"/>
  <c r="J104" i="13"/>
  <c r="BK113" i="12"/>
  <c r="BK147" i="11"/>
  <c r="J118" i="11"/>
  <c r="J691" i="10"/>
  <c r="BK596" i="10"/>
  <c r="BK541" i="10"/>
  <c r="BK475" i="10"/>
  <c r="J203" i="9"/>
  <c r="J247" i="8"/>
  <c r="BK180" i="7"/>
  <c r="BK365" i="5"/>
  <c r="BK324" i="5"/>
  <c r="BK221" i="5"/>
  <c r="BK135" i="2"/>
  <c r="BK98" i="13"/>
  <c r="J179" i="8"/>
  <c r="J279" i="5"/>
  <c r="J136" i="5"/>
  <c r="J101" i="3"/>
  <c r="BK156" i="13"/>
  <c r="BK184" i="11"/>
  <c r="BK128" i="11"/>
  <c r="BK612" i="10"/>
  <c r="BK179" i="9"/>
  <c r="J194" i="8"/>
  <c r="BK116" i="6"/>
  <c r="BK227" i="5"/>
  <c r="BK147" i="12"/>
  <c r="J184" i="11"/>
  <c r="J106" i="11"/>
  <c r="J586" i="10"/>
  <c r="J255" i="10"/>
  <c r="J132" i="9"/>
  <c r="J155" i="8"/>
  <c r="J125" i="6"/>
  <c r="BK111" i="5"/>
  <c r="J104" i="4"/>
  <c r="BK146" i="13"/>
  <c r="BK116" i="12"/>
  <c r="BK200" i="9"/>
  <c r="BK93" i="6"/>
  <c r="BK166" i="5"/>
  <c r="J185" i="4"/>
  <c r="J176" i="11"/>
  <c r="BK110" i="11"/>
  <c r="BK440" i="10"/>
  <c r="J154" i="9"/>
  <c r="J141" i="8"/>
  <c r="BK344" i="5"/>
  <c r="J227" i="5"/>
  <c r="BK128" i="2"/>
  <c r="BK101" i="14"/>
  <c r="BK92" i="14"/>
  <c r="BK140" i="13"/>
  <c r="J103" i="12"/>
  <c r="J156" i="11"/>
  <c r="J722" i="10"/>
  <c r="J541" i="10"/>
  <c r="BK212" i="8"/>
  <c r="BK162" i="5"/>
  <c r="BK123" i="5"/>
  <c r="BK377" i="4"/>
  <c r="BK194" i="4"/>
  <c r="J189" i="13"/>
  <c r="J179" i="11"/>
  <c r="J111" i="11"/>
  <c r="J580" i="10"/>
  <c r="BK355" i="10"/>
  <c r="BK226" i="8"/>
  <c r="J124" i="7"/>
  <c r="J128" i="13"/>
  <c r="J145" i="11"/>
  <c r="J750" i="10"/>
  <c r="J327" i="10"/>
  <c r="J102" i="9"/>
  <c r="BK233" i="5"/>
  <c r="J169" i="12"/>
  <c r="J97" i="12"/>
  <c r="BK129" i="11"/>
  <c r="J588" i="10"/>
  <c r="BK431" i="10"/>
  <c r="J315" i="5"/>
  <c r="BK159" i="5"/>
  <c r="BK306" i="4"/>
  <c r="BK113" i="2"/>
  <c r="J129" i="12"/>
  <c r="BK598" i="10"/>
  <c r="J273" i="8"/>
  <c r="J197" i="7"/>
  <c r="J354" i="5"/>
  <c r="J166" i="5"/>
  <c r="J169" i="11"/>
  <c r="J107" i="11"/>
  <c r="J584" i="10"/>
  <c r="J435" i="10"/>
  <c r="J210" i="9"/>
  <c r="BK131" i="5"/>
  <c r="BK124" i="2"/>
  <c r="J125" i="12"/>
  <c r="BK176" i="11"/>
  <c r="BK121" i="11"/>
  <c r="J689" i="10"/>
  <c r="BK641" i="10"/>
  <c r="J561" i="10"/>
  <c r="BK435" i="10"/>
  <c r="J200" i="9"/>
  <c r="BK229" i="8"/>
  <c r="J176" i="7"/>
  <c r="BK149" i="7"/>
  <c r="BK339" i="5"/>
  <c r="BK317" i="5"/>
  <c r="J274" i="4"/>
  <c r="J163" i="12"/>
  <c r="J172" i="11"/>
  <c r="BK202" i="7"/>
  <c r="BK276" i="5"/>
  <c r="BK274" i="4"/>
  <c r="J105" i="2"/>
  <c r="J123" i="13"/>
  <c r="BK197" i="11"/>
  <c r="J144" i="11"/>
  <c r="J100" i="11"/>
  <c r="J440" i="10"/>
  <c r="BK182" i="9"/>
  <c r="BK197" i="8"/>
  <c r="J100" i="7"/>
  <c r="J239" i="5"/>
  <c r="J98" i="13"/>
  <c r="BK177" i="11"/>
  <c r="BK135" i="11"/>
  <c r="BK602" i="10"/>
  <c r="BK171" i="9"/>
  <c r="BK250" i="8"/>
  <c r="J130" i="7"/>
  <c r="J259" i="5"/>
  <c r="J158" i="4"/>
  <c r="BK176" i="13"/>
  <c r="J150" i="11"/>
  <c r="J276" i="5"/>
  <c r="J152" i="5"/>
  <c r="J179" i="13"/>
  <c r="BK114" i="11"/>
  <c r="BK604" i="10"/>
  <c r="BK103" i="10"/>
  <c r="J308" i="8"/>
  <c r="BK197" i="7"/>
  <c r="BK283" i="5"/>
  <c r="BK252" i="5"/>
  <c r="J279" i="4"/>
  <c r="J115" i="11"/>
  <c r="J476" i="10"/>
  <c r="BK282" i="8"/>
  <c r="J202" i="7"/>
  <c r="BK165" i="4"/>
  <c r="BK165" i="12"/>
  <c r="BK132" i="11"/>
  <c r="BK733" i="10"/>
  <c r="J322" i="10"/>
  <c r="J342" i="5"/>
  <c r="J301" i="4"/>
  <c r="J155" i="12"/>
  <c r="BK166" i="11"/>
  <c r="BK744" i="10"/>
  <c r="J482" i="10"/>
  <c r="J324" i="5"/>
  <c r="J123" i="5"/>
  <c r="AS66" i="1"/>
  <c r="J201" i="11"/>
  <c r="J124" i="11"/>
  <c r="BK236" i="9"/>
  <c r="J180" i="7"/>
  <c r="J347" i="5"/>
  <c r="J182" i="5"/>
  <c r="BK132" i="13"/>
  <c r="BK193" i="11"/>
  <c r="BK105" i="11"/>
  <c r="J475" i="10"/>
  <c r="J322" i="8"/>
  <c r="J216" i="5"/>
  <c r="BK394" i="4"/>
  <c r="J188" i="12"/>
  <c r="J140" i="11"/>
  <c r="J138" i="2"/>
  <c r="BK163" i="11"/>
  <c r="J305" i="5"/>
  <c r="BK343" i="4"/>
  <c r="BK111" i="2"/>
  <c r="BK138" i="12"/>
  <c r="BK154" i="11"/>
  <c r="J119" i="11"/>
  <c r="J615" i="10"/>
  <c r="J250" i="10"/>
  <c r="J189" i="8"/>
  <c r="BK347" i="5"/>
  <c r="J233" i="5"/>
  <c r="J102" i="13"/>
  <c r="BK97" i="12"/>
  <c r="J139" i="11"/>
  <c r="BK486" i="10"/>
  <c r="J103" i="10"/>
  <c r="BK101" i="9"/>
  <c r="J200" i="7"/>
  <c r="J273" i="5"/>
  <c r="J124" i="4"/>
  <c r="BK93" i="2"/>
  <c r="J114" i="12"/>
  <c r="BK191" i="8"/>
  <c r="BK272" i="5"/>
  <c r="BK325" i="4"/>
  <c r="BK139" i="4"/>
  <c r="BK175" i="11"/>
  <c r="BK703" i="10"/>
  <c r="BK322" i="10"/>
  <c r="J142" i="9"/>
  <c r="BK221" i="8"/>
  <c r="J365" i="5"/>
  <c r="BK239" i="5"/>
  <c r="BK99" i="5"/>
  <c r="E50" i="10" l="1"/>
  <c r="J56" i="10"/>
  <c r="F59" i="10"/>
  <c r="BK92" i="2"/>
  <c r="J92" i="2" s="1"/>
  <c r="J65" i="2" s="1"/>
  <c r="R123" i="4"/>
  <c r="BK98" i="5"/>
  <c r="J98" i="5" s="1"/>
  <c r="J65" i="5" s="1"/>
  <c r="T146" i="5"/>
  <c r="P170" i="5"/>
  <c r="T336" i="5"/>
  <c r="T131" i="6"/>
  <c r="BK92" i="7"/>
  <c r="J92" i="7" s="1"/>
  <c r="J65" i="7" s="1"/>
  <c r="T96" i="8"/>
  <c r="R257" i="8"/>
  <c r="P181" i="9"/>
  <c r="T232" i="9"/>
  <c r="BK334" i="10"/>
  <c r="J334" i="10"/>
  <c r="J68" i="10"/>
  <c r="BK696" i="10"/>
  <c r="J696" i="10" s="1"/>
  <c r="J70" i="10" s="1"/>
  <c r="BK96" i="11"/>
  <c r="J96" i="11" s="1"/>
  <c r="J65" i="11" s="1"/>
  <c r="T126" i="11"/>
  <c r="BK86" i="14"/>
  <c r="BK99" i="3"/>
  <c r="J99" i="3"/>
  <c r="J66" i="3"/>
  <c r="BK376" i="4"/>
  <c r="J376" i="4" s="1"/>
  <c r="J74" i="4" s="1"/>
  <c r="R258" i="5"/>
  <c r="T356" i="5"/>
  <c r="T355" i="5" s="1"/>
  <c r="R96" i="6"/>
  <c r="P92" i="7"/>
  <c r="BK185" i="8"/>
  <c r="J185" i="8" s="1"/>
  <c r="J66" i="8" s="1"/>
  <c r="BK272" i="8"/>
  <c r="J272" i="8"/>
  <c r="J69" i="8" s="1"/>
  <c r="T93" i="9"/>
  <c r="R232" i="9"/>
  <c r="P103" i="11"/>
  <c r="BK159" i="11"/>
  <c r="J159" i="11"/>
  <c r="J71" i="11"/>
  <c r="BK103" i="13"/>
  <c r="J103" i="13" s="1"/>
  <c r="J66" i="13" s="1"/>
  <c r="T99" i="14"/>
  <c r="R134" i="2"/>
  <c r="R133" i="2" s="1"/>
  <c r="R132" i="2" s="1"/>
  <c r="P99" i="3"/>
  <c r="P90" i="3" s="1"/>
  <c r="P89" i="3" s="1"/>
  <c r="P88" i="3" s="1"/>
  <c r="AU57" i="1" s="1"/>
  <c r="P376" i="4"/>
  <c r="BK146" i="5"/>
  <c r="J146" i="5" s="1"/>
  <c r="J66" i="5" s="1"/>
  <c r="T187" i="5"/>
  <c r="P131" i="6"/>
  <c r="BK201" i="7"/>
  <c r="J201" i="7"/>
  <c r="J68" i="7" s="1"/>
  <c r="R225" i="8"/>
  <c r="T272" i="8"/>
  <c r="BK181" i="9"/>
  <c r="J181" i="9" s="1"/>
  <c r="J66" i="9" s="1"/>
  <c r="P334" i="10"/>
  <c r="P696" i="10"/>
  <c r="R96" i="11"/>
  <c r="R95" i="11" s="1"/>
  <c r="R168" i="11"/>
  <c r="BK91" i="14"/>
  <c r="J91" i="14" s="1"/>
  <c r="J62" i="14" s="1"/>
  <c r="P123" i="4"/>
  <c r="P146" i="5"/>
  <c r="BK170" i="5"/>
  <c r="J170" i="5" s="1"/>
  <c r="J67" i="5" s="1"/>
  <c r="T170" i="5"/>
  <c r="P336" i="5"/>
  <c r="BK96" i="6"/>
  <c r="J96" i="6" s="1"/>
  <c r="J66" i="6" s="1"/>
  <c r="T92" i="7"/>
  <c r="P96" i="8"/>
  <c r="BK257" i="8"/>
  <c r="J257" i="8"/>
  <c r="J68" i="8" s="1"/>
  <c r="P257" i="8"/>
  <c r="BK93" i="9"/>
  <c r="T181" i="9"/>
  <c r="R100" i="10"/>
  <c r="R334" i="10"/>
  <c r="T724" i="10"/>
  <c r="T723" i="10"/>
  <c r="BK126" i="11"/>
  <c r="J126" i="11" s="1"/>
  <c r="J70" i="11" s="1"/>
  <c r="T159" i="11"/>
  <c r="T89" i="12"/>
  <c r="T88" i="12" s="1"/>
  <c r="T87" i="12" s="1"/>
  <c r="BK97" i="13"/>
  <c r="J97" i="13"/>
  <c r="J65" i="13" s="1"/>
  <c r="P97" i="13"/>
  <c r="R103" i="13"/>
  <c r="R86" i="14"/>
  <c r="T92" i="2"/>
  <c r="BK187" i="5"/>
  <c r="J187" i="5" s="1"/>
  <c r="J68" i="5" s="1"/>
  <c r="BK336" i="5"/>
  <c r="J336" i="5"/>
  <c r="J70" i="5" s="1"/>
  <c r="P356" i="5"/>
  <c r="P355" i="5" s="1"/>
  <c r="BK131" i="6"/>
  <c r="J131" i="6"/>
  <c r="J67" i="6" s="1"/>
  <c r="P96" i="11"/>
  <c r="P95" i="11"/>
  <c r="R103" i="11"/>
  <c r="R159" i="11"/>
  <c r="R99" i="14"/>
  <c r="R92" i="2"/>
  <c r="BK98" i="4"/>
  <c r="T98" i="4"/>
  <c r="P276" i="4"/>
  <c r="T342" i="4"/>
  <c r="T98" i="5"/>
  <c r="R187" i="5"/>
  <c r="T96" i="6"/>
  <c r="T91" i="6" s="1"/>
  <c r="T90" i="6" s="1"/>
  <c r="R201" i="7"/>
  <c r="R199" i="7" s="1"/>
  <c r="R117" i="7" s="1"/>
  <c r="T225" i="8"/>
  <c r="R272" i="8"/>
  <c r="R199" i="9"/>
  <c r="R439" i="10"/>
  <c r="T103" i="11"/>
  <c r="T102" i="11"/>
  <c r="P159" i="11"/>
  <c r="BK89" i="12"/>
  <c r="J89" i="12" s="1"/>
  <c r="J65" i="12" s="1"/>
  <c r="P86" i="14"/>
  <c r="P98" i="4"/>
  <c r="P97" i="4" s="1"/>
  <c r="R276" i="4"/>
  <c r="R342" i="4"/>
  <c r="R96" i="8"/>
  <c r="T292" i="8"/>
  <c r="T291" i="8"/>
  <c r="P199" i="9"/>
  <c r="P439" i="10"/>
  <c r="BK724" i="10"/>
  <c r="J724" i="10"/>
  <c r="J73" i="10" s="1"/>
  <c r="P168" i="11"/>
  <c r="P89" i="12"/>
  <c r="P88" i="12" s="1"/>
  <c r="P87" i="12" s="1"/>
  <c r="AU73" i="1" s="1"/>
  <c r="T97" i="13"/>
  <c r="P91" i="14"/>
  <c r="T123" i="4"/>
  <c r="R376" i="4"/>
  <c r="R98" i="5"/>
  <c r="R146" i="5"/>
  <c r="R170" i="5"/>
  <c r="R97" i="5" s="1"/>
  <c r="R336" i="5"/>
  <c r="P96" i="6"/>
  <c r="P91" i="6"/>
  <c r="P90" i="6" s="1"/>
  <c r="AU61" i="1" s="1"/>
  <c r="P185" i="8"/>
  <c r="P272" i="8"/>
  <c r="T199" i="9"/>
  <c r="T439" i="10"/>
  <c r="T96" i="11"/>
  <c r="T95" i="11" s="1"/>
  <c r="T168" i="11"/>
  <c r="R89" i="12"/>
  <c r="R88" i="12" s="1"/>
  <c r="R87" i="12" s="1"/>
  <c r="BK99" i="14"/>
  <c r="J99" i="14" s="1"/>
  <c r="J63" i="14" s="1"/>
  <c r="T134" i="2"/>
  <c r="T133" i="2" s="1"/>
  <c r="T132" i="2" s="1"/>
  <c r="T99" i="3"/>
  <c r="T90" i="3" s="1"/>
  <c r="T89" i="3" s="1"/>
  <c r="T88" i="3" s="1"/>
  <c r="T376" i="4"/>
  <c r="T258" i="5"/>
  <c r="R131" i="6"/>
  <c r="P225" i="8"/>
  <c r="P292" i="8"/>
  <c r="P291" i="8"/>
  <c r="R93" i="9"/>
  <c r="P232" i="9"/>
  <c r="P100" i="10"/>
  <c r="T334" i="10"/>
  <c r="R724" i="10"/>
  <c r="R723" i="10" s="1"/>
  <c r="P99" i="14"/>
  <c r="P134" i="2"/>
  <c r="P133" i="2" s="1"/>
  <c r="P132" i="2" s="1"/>
  <c r="P91" i="2" s="1"/>
  <c r="P90" i="2" s="1"/>
  <c r="AU56" i="1" s="1"/>
  <c r="R98" i="4"/>
  <c r="R97" i="4"/>
  <c r="BK276" i="4"/>
  <c r="J276" i="4" s="1"/>
  <c r="J67" i="4" s="1"/>
  <c r="BK342" i="4"/>
  <c r="J342" i="4"/>
  <c r="J71" i="4" s="1"/>
  <c r="BK258" i="5"/>
  <c r="J258" i="5"/>
  <c r="J69" i="5" s="1"/>
  <c r="R356" i="5"/>
  <c r="R355" i="5"/>
  <c r="P201" i="7"/>
  <c r="P199" i="7" s="1"/>
  <c r="P117" i="7" s="1"/>
  <c r="T185" i="8"/>
  <c r="T257" i="8"/>
  <c r="BK199" i="9"/>
  <c r="J199" i="9" s="1"/>
  <c r="J67" i="9" s="1"/>
  <c r="BK100" i="10"/>
  <c r="J100" i="10" s="1"/>
  <c r="J65" i="10" s="1"/>
  <c r="BK321" i="10"/>
  <c r="J321" i="10"/>
  <c r="J66" i="10" s="1"/>
  <c r="R321" i="10"/>
  <c r="BK331" i="10"/>
  <c r="J331" i="10" s="1"/>
  <c r="J67" i="10" s="1"/>
  <c r="R331" i="10"/>
  <c r="R696" i="10"/>
  <c r="R126" i="11"/>
  <c r="BK112" i="13"/>
  <c r="J112" i="13" s="1"/>
  <c r="J67" i="13" s="1"/>
  <c r="R91" i="14"/>
  <c r="BK134" i="2"/>
  <c r="J134" i="2" s="1"/>
  <c r="J68" i="2" s="1"/>
  <c r="P187" i="5"/>
  <c r="R92" i="7"/>
  <c r="BK96" i="8"/>
  <c r="J96" i="8" s="1"/>
  <c r="J65" i="8" s="1"/>
  <c r="BK225" i="8"/>
  <c r="J225" i="8" s="1"/>
  <c r="J67" i="8" s="1"/>
  <c r="R292" i="8"/>
  <c r="R291" i="8" s="1"/>
  <c r="P93" i="9"/>
  <c r="P92" i="9" s="1"/>
  <c r="P91" i="9" s="1"/>
  <c r="AU65" i="1" s="1"/>
  <c r="BK232" i="9"/>
  <c r="J232" i="9" s="1"/>
  <c r="J68" i="9" s="1"/>
  <c r="BK439" i="10"/>
  <c r="J439" i="10" s="1"/>
  <c r="J69" i="10" s="1"/>
  <c r="P724" i="10"/>
  <c r="P723" i="10" s="1"/>
  <c r="P126" i="11"/>
  <c r="T91" i="14"/>
  <c r="P92" i="2"/>
  <c r="R99" i="3"/>
  <c r="R90" i="3" s="1"/>
  <c r="R89" i="3" s="1"/>
  <c r="R88" i="3" s="1"/>
  <c r="BK123" i="4"/>
  <c r="J123" i="4" s="1"/>
  <c r="J66" i="4" s="1"/>
  <c r="T276" i="4"/>
  <c r="P342" i="4"/>
  <c r="P323" i="4"/>
  <c r="P98" i="5"/>
  <c r="P258" i="5"/>
  <c r="BK356" i="5"/>
  <c r="J356" i="5" s="1"/>
  <c r="J73" i="5" s="1"/>
  <c r="T201" i="7"/>
  <c r="T199" i="7"/>
  <c r="T117" i="7" s="1"/>
  <c r="R185" i="8"/>
  <c r="BK292" i="8"/>
  <c r="BK291" i="8" s="1"/>
  <c r="J291" i="8" s="1"/>
  <c r="J71" i="8" s="1"/>
  <c r="R181" i="9"/>
  <c r="T100" i="10"/>
  <c r="T99" i="10" s="1"/>
  <c r="T98" i="10" s="1"/>
  <c r="P321" i="10"/>
  <c r="T321" i="10"/>
  <c r="P331" i="10"/>
  <c r="T331" i="10"/>
  <c r="T696" i="10"/>
  <c r="BK103" i="11"/>
  <c r="J103" i="11"/>
  <c r="J69" i="11" s="1"/>
  <c r="BK168" i="11"/>
  <c r="J168" i="11"/>
  <c r="J72" i="11" s="1"/>
  <c r="R97" i="13"/>
  <c r="P103" i="13"/>
  <c r="T103" i="13"/>
  <c r="P112" i="13"/>
  <c r="R112" i="13"/>
  <c r="T112" i="13"/>
  <c r="BK127" i="13"/>
  <c r="J127" i="13"/>
  <c r="J68" i="13" s="1"/>
  <c r="P127" i="13"/>
  <c r="R127" i="13"/>
  <c r="T127" i="13"/>
  <c r="BK164" i="13"/>
  <c r="J164" i="13"/>
  <c r="J69" i="13"/>
  <c r="P164" i="13"/>
  <c r="R164" i="13"/>
  <c r="T164" i="13"/>
  <c r="BK178" i="13"/>
  <c r="P178" i="13"/>
  <c r="P177" i="13" s="1"/>
  <c r="R178" i="13"/>
  <c r="T178" i="13"/>
  <c r="BK188" i="13"/>
  <c r="J188" i="13" s="1"/>
  <c r="J73" i="13" s="1"/>
  <c r="P188" i="13"/>
  <c r="R188" i="13"/>
  <c r="T188" i="13"/>
  <c r="T86" i="14"/>
  <c r="T85" i="14" s="1"/>
  <c r="T84" i="14" s="1"/>
  <c r="F59" i="2"/>
  <c r="BE103" i="2"/>
  <c r="BE96" i="3"/>
  <c r="BE98" i="3"/>
  <c r="BE100" i="3"/>
  <c r="J90" i="4"/>
  <c r="BE165" i="4"/>
  <c r="BE170" i="4"/>
  <c r="BE205" i="4"/>
  <c r="BE281" i="4"/>
  <c r="BE309" i="4"/>
  <c r="BE377" i="4"/>
  <c r="BE384" i="4"/>
  <c r="BK337" i="4"/>
  <c r="J337" i="4"/>
  <c r="J70" i="4" s="1"/>
  <c r="BE123" i="5"/>
  <c r="BE159" i="5"/>
  <c r="BE211" i="5"/>
  <c r="BE259" i="5"/>
  <c r="BE272" i="5"/>
  <c r="BE286" i="5"/>
  <c r="BE301" i="5"/>
  <c r="BE307" i="5"/>
  <c r="BE327" i="5"/>
  <c r="BE331" i="5"/>
  <c r="BE342" i="5"/>
  <c r="BE357" i="5"/>
  <c r="E78" i="6"/>
  <c r="BE93" i="6"/>
  <c r="J84" i="7"/>
  <c r="E82" i="8"/>
  <c r="BE184" i="8"/>
  <c r="BE226" i="8"/>
  <c r="BE243" i="8"/>
  <c r="BE314" i="8"/>
  <c r="J85" i="9"/>
  <c r="BE117" i="9"/>
  <c r="BE133" i="9"/>
  <c r="BK239" i="9"/>
  <c r="J239" i="9" s="1"/>
  <c r="J69" i="9" s="1"/>
  <c r="BE252" i="10"/>
  <c r="BE255" i="10"/>
  <c r="BE346" i="10"/>
  <c r="BE397" i="10"/>
  <c r="BE431" i="10"/>
  <c r="BE586" i="10"/>
  <c r="BE598" i="10"/>
  <c r="BE689" i="10"/>
  <c r="E50" i="11"/>
  <c r="BE98" i="11"/>
  <c r="BE105" i="11"/>
  <c r="BE109" i="11"/>
  <c r="BE115" i="11"/>
  <c r="BE121" i="11"/>
  <c r="BE160" i="11"/>
  <c r="BE161" i="11"/>
  <c r="BE163" i="11"/>
  <c r="BE174" i="11"/>
  <c r="BE189" i="11"/>
  <c r="J81" i="12"/>
  <c r="BE97" i="12"/>
  <c r="BE111" i="12"/>
  <c r="BE125" i="12"/>
  <c r="BE133" i="12"/>
  <c r="BE159" i="12"/>
  <c r="BE167" i="12"/>
  <c r="BE175" i="12"/>
  <c r="E50" i="13"/>
  <c r="F59" i="13"/>
  <c r="BE98" i="13"/>
  <c r="BE122" i="13"/>
  <c r="BE168" i="13"/>
  <c r="BE189" i="13"/>
  <c r="BE190" i="13"/>
  <c r="BE104" i="14"/>
  <c r="BE105" i="2"/>
  <c r="BE123" i="2"/>
  <c r="E50" i="3"/>
  <c r="BE101" i="3"/>
  <c r="F59" i="4"/>
  <c r="BE158" i="4"/>
  <c r="BE273" i="4"/>
  <c r="BE301" i="4"/>
  <c r="BK324" i="4"/>
  <c r="J324" i="4"/>
  <c r="J69" i="4" s="1"/>
  <c r="BE102" i="5"/>
  <c r="BE129" i="5"/>
  <c r="BE138" i="5"/>
  <c r="BE177" i="5"/>
  <c r="BE216" i="5"/>
  <c r="BE252" i="5"/>
  <c r="BE255" i="5"/>
  <c r="BE116" i="6"/>
  <c r="BE131" i="7"/>
  <c r="BE197" i="7"/>
  <c r="BE179" i="8"/>
  <c r="BE186" i="8"/>
  <c r="BE247" i="8"/>
  <c r="BE254" i="8"/>
  <c r="BE273" i="8"/>
  <c r="E50" i="9"/>
  <c r="BE132" i="9"/>
  <c r="BE203" i="9"/>
  <c r="BE138" i="11"/>
  <c r="BE193" i="11"/>
  <c r="BE103" i="12"/>
  <c r="BE113" i="13"/>
  <c r="BE132" i="13"/>
  <c r="BE136" i="13"/>
  <c r="BE172" i="13"/>
  <c r="BE120" i="2"/>
  <c r="BE275" i="4"/>
  <c r="BE300" i="4"/>
  <c r="BE312" i="4"/>
  <c r="J56" i="5"/>
  <c r="BE178" i="5"/>
  <c r="BE182" i="5"/>
  <c r="BE271" i="5"/>
  <c r="BE275" i="5"/>
  <c r="BE282" i="5"/>
  <c r="J56" i="6"/>
  <c r="BE136" i="6"/>
  <c r="E78" i="7"/>
  <c r="BE173" i="7"/>
  <c r="J88" i="8"/>
  <c r="BE120" i="8"/>
  <c r="BE276" i="8"/>
  <c r="F59" i="9"/>
  <c r="BE200" i="9"/>
  <c r="BE468" i="10"/>
  <c r="BE541" i="10"/>
  <c r="BE590" i="10"/>
  <c r="BE720" i="10"/>
  <c r="BE722" i="10"/>
  <c r="BK743" i="10"/>
  <c r="F59" i="11"/>
  <c r="BE108" i="11"/>
  <c r="BE113" i="11"/>
  <c r="BE120" i="11"/>
  <c r="BE143" i="11"/>
  <c r="BE150" i="11"/>
  <c r="BE152" i="11"/>
  <c r="BE154" i="11"/>
  <c r="BE165" i="11"/>
  <c r="BE169" i="11"/>
  <c r="BE176" i="11"/>
  <c r="BE186" i="11"/>
  <c r="BE192" i="11"/>
  <c r="BE194" i="11"/>
  <c r="F59" i="12"/>
  <c r="BE93" i="12"/>
  <c r="BE101" i="12"/>
  <c r="BE149" i="12"/>
  <c r="BE181" i="12"/>
  <c r="BE108" i="13"/>
  <c r="BE99" i="2"/>
  <c r="BE135" i="2"/>
  <c r="BE262" i="4"/>
  <c r="BE279" i="4"/>
  <c r="BK368" i="4"/>
  <c r="J368" i="4" s="1"/>
  <c r="J72" i="4" s="1"/>
  <c r="BE126" i="5"/>
  <c r="BE188" i="5"/>
  <c r="BE245" i="5"/>
  <c r="BE246" i="5"/>
  <c r="BE262" i="5"/>
  <c r="BE283" i="5"/>
  <c r="BE317" i="5"/>
  <c r="BE351" i="5"/>
  <c r="BE354" i="5"/>
  <c r="BE361" i="5"/>
  <c r="F87" i="6"/>
  <c r="BE93" i="7"/>
  <c r="BE130" i="7"/>
  <c r="BE149" i="7"/>
  <c r="BK199" i="7"/>
  <c r="J199" i="7" s="1"/>
  <c r="J67" i="7" s="1"/>
  <c r="BE112" i="8"/>
  <c r="BE126" i="8"/>
  <c r="BE168" i="8"/>
  <c r="BE282" i="8"/>
  <c r="BE320" i="8"/>
  <c r="BE322" i="8"/>
  <c r="BE101" i="9"/>
  <c r="BE110" i="9"/>
  <c r="BE142" i="9"/>
  <c r="BE148" i="10"/>
  <c r="BE199" i="10"/>
  <c r="BE414" i="10"/>
  <c r="BE523" i="10"/>
  <c r="BE578" i="10"/>
  <c r="BE602" i="10"/>
  <c r="BE697" i="10"/>
  <c r="BE110" i="11"/>
  <c r="BE112" i="11"/>
  <c r="BE124" i="11"/>
  <c r="BE131" i="11"/>
  <c r="BE139" i="11"/>
  <c r="BE148" i="11"/>
  <c r="BE149" i="11"/>
  <c r="BE172" i="11"/>
  <c r="BE177" i="11"/>
  <c r="BE196" i="11"/>
  <c r="BE113" i="12"/>
  <c r="BE116" i="12"/>
  <c r="BE155" i="12"/>
  <c r="BE173" i="12"/>
  <c r="J89" i="13"/>
  <c r="BE104" i="13"/>
  <c r="BE152" i="13"/>
  <c r="BE160" i="13"/>
  <c r="BE165" i="13"/>
  <c r="BE138" i="2"/>
  <c r="BE103" i="4"/>
  <c r="BE106" i="4"/>
  <c r="BE194" i="4"/>
  <c r="BE217" i="4"/>
  <c r="BE306" i="4"/>
  <c r="BE171" i="5"/>
  <c r="BE185" i="5"/>
  <c r="BE270" i="5"/>
  <c r="BE104" i="6"/>
  <c r="F59" i="7"/>
  <c r="BE203" i="7"/>
  <c r="BE142" i="8"/>
  <c r="BE212" i="8"/>
  <c r="BE167" i="11"/>
  <c r="BE120" i="12"/>
  <c r="BE143" i="12"/>
  <c r="BE165" i="12"/>
  <c r="BE169" i="12"/>
  <c r="BE177" i="12"/>
  <c r="BE102" i="2"/>
  <c r="BE113" i="2"/>
  <c r="E50" i="4"/>
  <c r="BE99" i="4"/>
  <c r="BE185" i="4"/>
  <c r="BE103" i="5"/>
  <c r="BE113" i="5"/>
  <c r="BE147" i="5"/>
  <c r="BE206" i="5"/>
  <c r="BE227" i="5"/>
  <c r="BE239" i="5"/>
  <c r="BE297" i="5"/>
  <c r="BE325" i="5"/>
  <c r="BE328" i="5"/>
  <c r="BE363" i="5"/>
  <c r="BE365" i="5"/>
  <c r="BE124" i="7"/>
  <c r="BE196" i="7"/>
  <c r="BE97" i="8"/>
  <c r="BE191" i="8"/>
  <c r="BE200" i="8"/>
  <c r="BE222" i="8"/>
  <c r="BE258" i="8"/>
  <c r="BE206" i="9"/>
  <c r="BE104" i="10"/>
  <c r="BE250" i="10"/>
  <c r="BE332" i="10"/>
  <c r="BE333" i="10"/>
  <c r="BE358" i="10"/>
  <c r="BE380" i="10"/>
  <c r="BE584" i="10"/>
  <c r="BE111" i="11"/>
  <c r="BE114" i="11"/>
  <c r="BE123" i="11"/>
  <c r="BE128" i="11"/>
  <c r="BE130" i="11"/>
  <c r="BE190" i="11"/>
  <c r="BE199" i="11"/>
  <c r="BE201" i="11"/>
  <c r="BK99" i="11"/>
  <c r="J99" i="11" s="1"/>
  <c r="J66" i="11" s="1"/>
  <c r="BE145" i="12"/>
  <c r="BE179" i="12"/>
  <c r="BE102" i="14"/>
  <c r="BK103" i="14"/>
  <c r="J103" i="14" s="1"/>
  <c r="J64" i="14" s="1"/>
  <c r="BE93" i="2"/>
  <c r="J56" i="3"/>
  <c r="BE104" i="4"/>
  <c r="BE139" i="4"/>
  <c r="BE258" i="4"/>
  <c r="BE317" i="4"/>
  <c r="BE357" i="4"/>
  <c r="BE99" i="5"/>
  <c r="BE118" i="5"/>
  <c r="BE263" i="5"/>
  <c r="BE280" i="5"/>
  <c r="BE294" i="5"/>
  <c r="BE315" i="5"/>
  <c r="BE293" i="8"/>
  <c r="BE102" i="9"/>
  <c r="BE236" i="9"/>
  <c r="BE101" i="10"/>
  <c r="BE103" i="10"/>
  <c r="BE317" i="10"/>
  <c r="BE322" i="10"/>
  <c r="BE327" i="10"/>
  <c r="BE351" i="10"/>
  <c r="BE355" i="10"/>
  <c r="BE463" i="10"/>
  <c r="BE465" i="10"/>
  <c r="BE479" i="10"/>
  <c r="BE482" i="10"/>
  <c r="BE485" i="10"/>
  <c r="BE592" i="10"/>
  <c r="BE596" i="10"/>
  <c r="BE615" i="10"/>
  <c r="BE665" i="10"/>
  <c r="BE119" i="11"/>
  <c r="BE134" i="11"/>
  <c r="BE137" i="11"/>
  <c r="BE156" i="11"/>
  <c r="BE166" i="11"/>
  <c r="BE170" i="11"/>
  <c r="BE184" i="11"/>
  <c r="E50" i="12"/>
  <c r="BE96" i="12"/>
  <c r="BE109" i="12"/>
  <c r="BE110" i="12"/>
  <c r="BE114" i="12"/>
  <c r="BE163" i="12"/>
  <c r="BE166" i="13"/>
  <c r="BE183" i="13"/>
  <c r="BE274" i="4"/>
  <c r="BE325" i="4"/>
  <c r="BE343" i="4"/>
  <c r="BE346" i="4"/>
  <c r="BE369" i="4"/>
  <c r="BE373" i="4"/>
  <c r="E50" i="5"/>
  <c r="BE131" i="5"/>
  <c r="BE145" i="5"/>
  <c r="BE157" i="5"/>
  <c r="BE276" i="5"/>
  <c r="BE279" i="5"/>
  <c r="BE308" i="5"/>
  <c r="BE319" i="5"/>
  <c r="BE347" i="5"/>
  <c r="BE349" i="5"/>
  <c r="BE125" i="6"/>
  <c r="BK135" i="6"/>
  <c r="J135" i="6"/>
  <c r="J68" i="6"/>
  <c r="BE157" i="7"/>
  <c r="BE165" i="7"/>
  <c r="BE200" i="7"/>
  <c r="BE202" i="7"/>
  <c r="BE141" i="8"/>
  <c r="BE253" i="8"/>
  <c r="BK289" i="8"/>
  <c r="J289" i="8"/>
  <c r="J70" i="8" s="1"/>
  <c r="BE94" i="9"/>
  <c r="BE190" i="9"/>
  <c r="BE210" i="9"/>
  <c r="BE141" i="10"/>
  <c r="BE306" i="10"/>
  <c r="BE432" i="10"/>
  <c r="BE472" i="10"/>
  <c r="BE475" i="10"/>
  <c r="BE486" i="10"/>
  <c r="BE561" i="10"/>
  <c r="BE600" i="10"/>
  <c r="BE604" i="10"/>
  <c r="BE614" i="10"/>
  <c r="BE664" i="10"/>
  <c r="BK721" i="10"/>
  <c r="J721" i="10" s="1"/>
  <c r="J71" i="10" s="1"/>
  <c r="J56" i="11"/>
  <c r="BE118" i="11"/>
  <c r="BE127" i="11"/>
  <c r="BE132" i="11"/>
  <c r="BE141" i="11"/>
  <c r="BE146" i="11"/>
  <c r="BE153" i="11"/>
  <c r="BE187" i="11"/>
  <c r="BE195" i="11"/>
  <c r="BE197" i="11"/>
  <c r="BE151" i="12"/>
  <c r="BE153" i="12"/>
  <c r="BE161" i="12"/>
  <c r="BE183" i="12"/>
  <c r="E78" i="2"/>
  <c r="BE338" i="4"/>
  <c r="BE391" i="4"/>
  <c r="BE394" i="4"/>
  <c r="F93" i="5"/>
  <c r="BE116" i="5"/>
  <c r="BE137" i="5"/>
  <c r="BE175" i="5"/>
  <c r="BE198" i="5"/>
  <c r="BE267" i="5"/>
  <c r="BE273" i="5"/>
  <c r="BE274" i="5"/>
  <c r="BE291" i="5"/>
  <c r="BE300" i="5"/>
  <c r="BE305" i="5"/>
  <c r="BE337" i="5"/>
  <c r="BE339" i="5"/>
  <c r="BE344" i="5"/>
  <c r="BK353" i="5"/>
  <c r="J353" i="5"/>
  <c r="J71" i="5" s="1"/>
  <c r="BK364" i="5"/>
  <c r="J364" i="5" s="1"/>
  <c r="J74" i="5" s="1"/>
  <c r="BE133" i="6"/>
  <c r="BK92" i="6"/>
  <c r="J92" i="6" s="1"/>
  <c r="J65" i="6" s="1"/>
  <c r="BE99" i="7"/>
  <c r="BE180" i="7"/>
  <c r="BE104" i="8"/>
  <c r="BE155" i="8"/>
  <c r="BE189" i="8"/>
  <c r="BE229" i="8"/>
  <c r="BE250" i="8"/>
  <c r="BE299" i="8"/>
  <c r="BE171" i="9"/>
  <c r="BE192" i="9"/>
  <c r="BE224" i="9"/>
  <c r="BE248" i="10"/>
  <c r="BE440" i="10"/>
  <c r="BE476" i="10"/>
  <c r="BE540" i="10"/>
  <c r="BE580" i="10"/>
  <c r="BE607" i="10"/>
  <c r="BE617" i="10"/>
  <c r="BE666" i="10"/>
  <c r="BE691" i="10"/>
  <c r="BE731" i="10"/>
  <c r="BE741" i="10"/>
  <c r="BE744" i="10"/>
  <c r="BE100" i="11"/>
  <c r="BE104" i="11"/>
  <c r="BE117" i="11"/>
  <c r="BE142" i="11"/>
  <c r="BE145" i="11"/>
  <c r="BE164" i="11"/>
  <c r="BE98" i="12"/>
  <c r="BE157" i="12"/>
  <c r="BE117" i="13"/>
  <c r="BE128" i="13"/>
  <c r="BE176" i="13"/>
  <c r="BE196" i="13"/>
  <c r="BE111" i="2"/>
  <c r="BE128" i="2"/>
  <c r="BE91" i="3"/>
  <c r="BE124" i="4"/>
  <c r="BE277" i="4"/>
  <c r="BE320" i="4"/>
  <c r="BK372" i="4"/>
  <c r="J372" i="4" s="1"/>
  <c r="J73" i="4" s="1"/>
  <c r="BE111" i="5"/>
  <c r="BE136" i="5"/>
  <c r="BE162" i="5"/>
  <c r="BE277" i="5"/>
  <c r="BE302" i="5"/>
  <c r="BE321" i="5"/>
  <c r="BE324" i="5"/>
  <c r="BE100" i="7"/>
  <c r="BE132" i="7"/>
  <c r="BE176" i="7"/>
  <c r="BE195" i="7"/>
  <c r="BE194" i="8"/>
  <c r="BE231" i="8"/>
  <c r="BE154" i="9"/>
  <c r="BE179" i="9"/>
  <c r="BE217" i="9"/>
  <c r="BE360" i="10"/>
  <c r="BE435" i="10"/>
  <c r="BE594" i="10"/>
  <c r="BE641" i="10"/>
  <c r="BE122" i="11"/>
  <c r="BE125" i="11"/>
  <c r="BE133" i="11"/>
  <c r="BE157" i="11"/>
  <c r="BE158" i="11"/>
  <c r="BE162" i="11"/>
  <c r="BE175" i="11"/>
  <c r="BE183" i="11"/>
  <c r="BE90" i="12"/>
  <c r="BE112" i="12"/>
  <c r="BE129" i="12"/>
  <c r="BE138" i="12"/>
  <c r="BE102" i="13"/>
  <c r="BE198" i="13"/>
  <c r="BE100" i="14"/>
  <c r="J84" i="2"/>
  <c r="BE97" i="3"/>
  <c r="BK90" i="3"/>
  <c r="BK89" i="3" s="1"/>
  <c r="BK88" i="3" s="1"/>
  <c r="J88" i="3" s="1"/>
  <c r="J32" i="3" s="1"/>
  <c r="AG57" i="1" s="1"/>
  <c r="BE101" i="4"/>
  <c r="BE205" i="7"/>
  <c r="BE103" i="8"/>
  <c r="BE197" i="8"/>
  <c r="BE206" i="8"/>
  <c r="BE221" i="8"/>
  <c r="BE265" i="8"/>
  <c r="BE290" i="8"/>
  <c r="BE305" i="8"/>
  <c r="BE308" i="8"/>
  <c r="BE111" i="9"/>
  <c r="BE140" i="9"/>
  <c r="BE182" i="9"/>
  <c r="BE588" i="10"/>
  <c r="BE612" i="10"/>
  <c r="BE618" i="10"/>
  <c r="BE703" i="10"/>
  <c r="BK749" i="10"/>
  <c r="J749" i="10" s="1"/>
  <c r="J76" i="10" s="1"/>
  <c r="BE106" i="11"/>
  <c r="BE107" i="11"/>
  <c r="BE116" i="11"/>
  <c r="BE136" i="11"/>
  <c r="BE140" i="11"/>
  <c r="BE151" i="11"/>
  <c r="BE155" i="11"/>
  <c r="BE108" i="12"/>
  <c r="BE147" i="12"/>
  <c r="BE171" i="12"/>
  <c r="BE185" i="12"/>
  <c r="BE188" i="12"/>
  <c r="BE121" i="13"/>
  <c r="BE140" i="13"/>
  <c r="BE146" i="13"/>
  <c r="BE179" i="13"/>
  <c r="BE187" i="13"/>
  <c r="BE104" i="2"/>
  <c r="BE117" i="2"/>
  <c r="BE124" i="2"/>
  <c r="BE136" i="2"/>
  <c r="F59" i="3"/>
  <c r="BE105" i="4"/>
  <c r="BE242" i="4"/>
  <c r="BE270" i="4"/>
  <c r="BE303" i="4"/>
  <c r="BE152" i="5"/>
  <c r="BE166" i="5"/>
  <c r="BE193" i="5"/>
  <c r="BE221" i="5"/>
  <c r="BE233" i="5"/>
  <c r="BE266" i="5"/>
  <c r="BE97" i="6"/>
  <c r="BE132" i="6"/>
  <c r="BE118" i="7"/>
  <c r="F59" i="8"/>
  <c r="BE148" i="8"/>
  <c r="BE237" i="8"/>
  <c r="BE244" i="8"/>
  <c r="BE283" i="8"/>
  <c r="BE207" i="9"/>
  <c r="BE233" i="9"/>
  <c r="BE240" i="9"/>
  <c r="BE109" i="10"/>
  <c r="BE335" i="10"/>
  <c r="BE480" i="10"/>
  <c r="BE506" i="10"/>
  <c r="BE582" i="10"/>
  <c r="BE725" i="10"/>
  <c r="BE733" i="10"/>
  <c r="BE734" i="10"/>
  <c r="BE750" i="10"/>
  <c r="BE97" i="11"/>
  <c r="BE129" i="11"/>
  <c r="BE135" i="11"/>
  <c r="BE144" i="11"/>
  <c r="BE147" i="11"/>
  <c r="BE179" i="11"/>
  <c r="BE123" i="13"/>
  <c r="BE156" i="13"/>
  <c r="BE197" i="13"/>
  <c r="BK175" i="13"/>
  <c r="J175" i="13"/>
  <c r="J70" i="13" s="1"/>
  <c r="E48" i="14"/>
  <c r="J52" i="14"/>
  <c r="F55" i="14"/>
  <c r="BE87" i="14"/>
  <c r="BE88" i="14"/>
  <c r="BE89" i="14"/>
  <c r="BE90" i="14"/>
  <c r="BE92" i="14"/>
  <c r="BE93" i="14"/>
  <c r="BE94" i="14"/>
  <c r="BE97" i="14"/>
  <c r="BE98" i="14"/>
  <c r="BE101" i="14"/>
  <c r="J36" i="6"/>
  <c r="AW61" i="1"/>
  <c r="J36" i="4"/>
  <c r="AW58" i="1" s="1"/>
  <c r="F37" i="6"/>
  <c r="BB61" i="1" s="1"/>
  <c r="F38" i="6"/>
  <c r="BC61" i="1" s="1"/>
  <c r="J36" i="2"/>
  <c r="AW56" i="1"/>
  <c r="F38" i="13"/>
  <c r="BC74" i="1" s="1"/>
  <c r="F38" i="12"/>
  <c r="BC73" i="1"/>
  <c r="J36" i="3"/>
  <c r="AW57" i="1" s="1"/>
  <c r="F38" i="3"/>
  <c r="BC57" i="1" s="1"/>
  <c r="F39" i="9"/>
  <c r="BD65" i="1" s="1"/>
  <c r="F39" i="2"/>
  <c r="BD56" i="1"/>
  <c r="F36" i="4"/>
  <c r="BA58" i="1" s="1"/>
  <c r="F37" i="10"/>
  <c r="BB67" i="1"/>
  <c r="BB66" i="1" s="1"/>
  <c r="AX66" i="1" s="1"/>
  <c r="F38" i="2"/>
  <c r="BC56" i="1" s="1"/>
  <c r="F37" i="14"/>
  <c r="BD75" i="1" s="1"/>
  <c r="F38" i="8"/>
  <c r="BC64" i="1"/>
  <c r="F37" i="3"/>
  <c r="BB57" i="1" s="1"/>
  <c r="F39" i="10"/>
  <c r="BD67" i="1"/>
  <c r="BD66" i="1" s="1"/>
  <c r="F38" i="11"/>
  <c r="BC71" i="1" s="1"/>
  <c r="BC70" i="1" s="1"/>
  <c r="AY70" i="1" s="1"/>
  <c r="J36" i="13"/>
  <c r="AW74" i="1" s="1"/>
  <c r="J36" i="12"/>
  <c r="AW73" i="1" s="1"/>
  <c r="J36" i="9"/>
  <c r="AW65" i="1"/>
  <c r="J36" i="8"/>
  <c r="AW64" i="1" s="1"/>
  <c r="F39" i="7"/>
  <c r="BD62" i="1" s="1"/>
  <c r="F38" i="9"/>
  <c r="BC65" i="1"/>
  <c r="F38" i="10"/>
  <c r="BC67" i="1" s="1"/>
  <c r="BC66" i="1" s="1"/>
  <c r="AY66" i="1" s="1"/>
  <c r="F36" i="5"/>
  <c r="BA60" i="1"/>
  <c r="F39" i="8"/>
  <c r="BD64" i="1" s="1"/>
  <c r="F36" i="3"/>
  <c r="BA57" i="1" s="1"/>
  <c r="F37" i="13"/>
  <c r="BB74" i="1"/>
  <c r="F37" i="2"/>
  <c r="BB56" i="1" s="1"/>
  <c r="F34" i="14"/>
  <c r="BA75" i="1"/>
  <c r="F39" i="5"/>
  <c r="BD60" i="1" s="1"/>
  <c r="F37" i="5"/>
  <c r="BB60" i="1" s="1"/>
  <c r="F39" i="3"/>
  <c r="BD57" i="1"/>
  <c r="F36" i="6"/>
  <c r="BA61" i="1" s="1"/>
  <c r="F36" i="11"/>
  <c r="BA71" i="1" s="1"/>
  <c r="BA70" i="1" s="1"/>
  <c r="AW70" i="1" s="1"/>
  <c r="F39" i="13"/>
  <c r="BD74" i="1" s="1"/>
  <c r="F36" i="12"/>
  <c r="BA73" i="1" s="1"/>
  <c r="AS54" i="1"/>
  <c r="F36" i="9"/>
  <c r="BA65" i="1" s="1"/>
  <c r="J36" i="10"/>
  <c r="AW67" i="1"/>
  <c r="J36" i="7"/>
  <c r="AW62" i="1" s="1"/>
  <c r="F39" i="11"/>
  <c r="BD71" i="1"/>
  <c r="BD70" i="1" s="1"/>
  <c r="J34" i="14"/>
  <c r="AW75" i="1" s="1"/>
  <c r="F36" i="14"/>
  <c r="BC75" i="1"/>
  <c r="F36" i="2"/>
  <c r="BA56" i="1" s="1"/>
  <c r="F37" i="11"/>
  <c r="BB71" i="1" s="1"/>
  <c r="BB70" i="1" s="1"/>
  <c r="AX70" i="1" s="1"/>
  <c r="F36" i="13"/>
  <c r="BA74" i="1" s="1"/>
  <c r="J36" i="11"/>
  <c r="AW71" i="1" s="1"/>
  <c r="F39" i="12"/>
  <c r="BD73" i="1"/>
  <c r="F36" i="8"/>
  <c r="BA64" i="1" s="1"/>
  <c r="F39" i="6"/>
  <c r="BD61" i="1" s="1"/>
  <c r="F38" i="4"/>
  <c r="BC58" i="1"/>
  <c r="F38" i="5"/>
  <c r="BC60" i="1" s="1"/>
  <c r="F37" i="9"/>
  <c r="BB65" i="1" s="1"/>
  <c r="F35" i="14"/>
  <c r="BB75" i="1"/>
  <c r="F37" i="7"/>
  <c r="BB62" i="1" s="1"/>
  <c r="F38" i="7"/>
  <c r="BC62" i="1" s="1"/>
  <c r="F37" i="4"/>
  <c r="BB58" i="1"/>
  <c r="J36" i="5"/>
  <c r="AW60" i="1" s="1"/>
  <c r="F37" i="12"/>
  <c r="BB73" i="1" s="1"/>
  <c r="F37" i="8"/>
  <c r="BB64" i="1"/>
  <c r="F36" i="7"/>
  <c r="BA62" i="1" s="1"/>
  <c r="F39" i="4"/>
  <c r="BD58" i="1" s="1"/>
  <c r="F36" i="10"/>
  <c r="BA67" i="1"/>
  <c r="BA66" i="1" s="1"/>
  <c r="AW66" i="1" s="1"/>
  <c r="R91" i="2" l="1"/>
  <c r="R90" i="2" s="1"/>
  <c r="BK117" i="7"/>
  <c r="J117" i="7" s="1"/>
  <c r="J66" i="7" s="1"/>
  <c r="R323" i="4"/>
  <c r="R96" i="4" s="1"/>
  <c r="BK177" i="13"/>
  <c r="J177" i="13"/>
  <c r="J71" i="13"/>
  <c r="T323" i="4"/>
  <c r="R91" i="6"/>
  <c r="R90" i="6" s="1"/>
  <c r="R177" i="13"/>
  <c r="T177" i="13"/>
  <c r="R96" i="13"/>
  <c r="R95" i="13"/>
  <c r="R92" i="9"/>
  <c r="R91" i="9"/>
  <c r="BK97" i="4"/>
  <c r="J97" i="4"/>
  <c r="J64" i="4"/>
  <c r="R99" i="10"/>
  <c r="R98" i="10"/>
  <c r="BK85" i="14"/>
  <c r="J85" i="14" s="1"/>
  <c r="J60" i="14" s="1"/>
  <c r="P99" i="10"/>
  <c r="P98" i="10"/>
  <c r="AU67" i="1"/>
  <c r="BK92" i="9"/>
  <c r="BK91" i="9" s="1"/>
  <c r="J91" i="9" s="1"/>
  <c r="J63" i="9" s="1"/>
  <c r="R91" i="7"/>
  <c r="R90" i="7"/>
  <c r="T97" i="4"/>
  <c r="T96" i="4" s="1"/>
  <c r="R85" i="14"/>
  <c r="R84" i="14"/>
  <c r="T96" i="13"/>
  <c r="T95" i="13"/>
  <c r="P96" i="4"/>
  <c r="AU58" i="1" s="1"/>
  <c r="AU55" i="1" s="1"/>
  <c r="P85" i="14"/>
  <c r="P84" i="14"/>
  <c r="AU75" i="1"/>
  <c r="R102" i="11"/>
  <c r="R101" i="11" s="1"/>
  <c r="R94" i="11" s="1"/>
  <c r="P95" i="8"/>
  <c r="P94" i="8"/>
  <c r="AU64" i="1"/>
  <c r="AU63" i="1" s="1"/>
  <c r="R96" i="5"/>
  <c r="R95" i="8"/>
  <c r="R94" i="8" s="1"/>
  <c r="P91" i="7"/>
  <c r="P90" i="7"/>
  <c r="AU62" i="1"/>
  <c r="T95" i="8"/>
  <c r="T94" i="8" s="1"/>
  <c r="T91" i="2"/>
  <c r="T90" i="2"/>
  <c r="T91" i="7"/>
  <c r="T90" i="7"/>
  <c r="P102" i="11"/>
  <c r="P101" i="11"/>
  <c r="P94" i="11" s="1"/>
  <c r="AU71" i="1" s="1"/>
  <c r="AU70" i="1" s="1"/>
  <c r="P97" i="5"/>
  <c r="P96" i="5"/>
  <c r="AU60" i="1"/>
  <c r="T101" i="11"/>
  <c r="T94" i="11"/>
  <c r="P96" i="13"/>
  <c r="P95" i="13"/>
  <c r="AU74" i="1"/>
  <c r="AU72" i="1" s="1"/>
  <c r="BK742" i="10"/>
  <c r="J742" i="10" s="1"/>
  <c r="J74" i="10" s="1"/>
  <c r="T97" i="5"/>
  <c r="T96" i="5"/>
  <c r="T92" i="9"/>
  <c r="T91" i="9" s="1"/>
  <c r="J93" i="9"/>
  <c r="J65" i="9"/>
  <c r="BK99" i="10"/>
  <c r="J99" i="10"/>
  <c r="J64" i="10"/>
  <c r="BK88" i="12"/>
  <c r="BK87" i="12" s="1"/>
  <c r="J87" i="12" s="1"/>
  <c r="J32" i="12" s="1"/>
  <c r="AG73" i="1" s="1"/>
  <c r="J86" i="14"/>
  <c r="J61" i="14"/>
  <c r="J292" i="8"/>
  <c r="J72" i="8" s="1"/>
  <c r="BK95" i="11"/>
  <c r="J95" i="11"/>
  <c r="J64" i="11"/>
  <c r="J63" i="3"/>
  <c r="BK355" i="5"/>
  <c r="J355" i="5"/>
  <c r="J72" i="5" s="1"/>
  <c r="BK91" i="6"/>
  <c r="J91" i="6"/>
  <c r="J64" i="6"/>
  <c r="BK95" i="8"/>
  <c r="J95" i="8" s="1"/>
  <c r="J64" i="8" s="1"/>
  <c r="J90" i="3"/>
  <c r="J65" i="3"/>
  <c r="BK97" i="5"/>
  <c r="BK96" i="5"/>
  <c r="J96" i="5"/>
  <c r="J63" i="5" s="1"/>
  <c r="J89" i="3"/>
  <c r="J64" i="3"/>
  <c r="BK723" i="10"/>
  <c r="J723" i="10"/>
  <c r="J72" i="10"/>
  <c r="J743" i="10"/>
  <c r="J75" i="10"/>
  <c r="J98" i="4"/>
  <c r="J65" i="4" s="1"/>
  <c r="BK323" i="4"/>
  <c r="J323" i="4"/>
  <c r="J68" i="4"/>
  <c r="BK102" i="11"/>
  <c r="BK101" i="11" s="1"/>
  <c r="J101" i="11" s="1"/>
  <c r="J67" i="11" s="1"/>
  <c r="BK96" i="13"/>
  <c r="J96" i="13"/>
  <c r="J64" i="13"/>
  <c r="J178" i="13"/>
  <c r="J72" i="13" s="1"/>
  <c r="BK133" i="2"/>
  <c r="BK132" i="2"/>
  <c r="J132" i="2"/>
  <c r="J66" i="2"/>
  <c r="J35" i="12"/>
  <c r="AV73" i="1" s="1"/>
  <c r="AT73" i="1" s="1"/>
  <c r="F35" i="3"/>
  <c r="AZ57" i="1"/>
  <c r="J35" i="11"/>
  <c r="AV71" i="1"/>
  <c r="AT71" i="1" s="1"/>
  <c r="J35" i="10"/>
  <c r="AV67" i="1"/>
  <c r="AT67" i="1"/>
  <c r="BC63" i="1"/>
  <c r="AY63" i="1" s="1"/>
  <c r="F35" i="11"/>
  <c r="AZ71" i="1"/>
  <c r="AZ70" i="1"/>
  <c r="AV70" i="1"/>
  <c r="AT70" i="1" s="1"/>
  <c r="BD59" i="1"/>
  <c r="BC72" i="1"/>
  <c r="AY72" i="1"/>
  <c r="J35" i="3"/>
  <c r="AV57" i="1" s="1"/>
  <c r="AT57" i="1" s="1"/>
  <c r="F35" i="5"/>
  <c r="AZ60" i="1"/>
  <c r="BC59" i="1"/>
  <c r="AY59" i="1"/>
  <c r="BD55" i="1"/>
  <c r="J35" i="9"/>
  <c r="AV65" i="1" s="1"/>
  <c r="AT65" i="1" s="1"/>
  <c r="J35" i="6"/>
  <c r="AV61" i="1"/>
  <c r="AT61" i="1" s="1"/>
  <c r="F35" i="4"/>
  <c r="AZ58" i="1" s="1"/>
  <c r="F35" i="2"/>
  <c r="AZ56" i="1"/>
  <c r="F35" i="9"/>
  <c r="AZ65" i="1"/>
  <c r="F33" i="14"/>
  <c r="AZ75" i="1" s="1"/>
  <c r="F35" i="8"/>
  <c r="AZ64" i="1"/>
  <c r="AU66" i="1"/>
  <c r="BA59" i="1"/>
  <c r="AW59" i="1"/>
  <c r="J35" i="7"/>
  <c r="AV62" i="1"/>
  <c r="AT62" i="1" s="1"/>
  <c r="BB59" i="1"/>
  <c r="AX59" i="1"/>
  <c r="F35" i="13"/>
  <c r="AZ74" i="1"/>
  <c r="BD63" i="1"/>
  <c r="F35" i="12"/>
  <c r="AZ73" i="1" s="1"/>
  <c r="BD72" i="1"/>
  <c r="BC55" i="1"/>
  <c r="AY55" i="1"/>
  <c r="J35" i="13"/>
  <c r="AV74" i="1" s="1"/>
  <c r="AT74" i="1" s="1"/>
  <c r="F35" i="6"/>
  <c r="AZ61" i="1"/>
  <c r="BA72" i="1"/>
  <c r="AW72" i="1"/>
  <c r="J33" i="14"/>
  <c r="AV75" i="1" s="1"/>
  <c r="AT75" i="1" s="1"/>
  <c r="F35" i="7"/>
  <c r="AZ62" i="1"/>
  <c r="J35" i="8"/>
  <c r="AV64" i="1" s="1"/>
  <c r="AT64" i="1" s="1"/>
  <c r="BA63" i="1"/>
  <c r="AW63" i="1" s="1"/>
  <c r="BA55" i="1"/>
  <c r="BB55" i="1"/>
  <c r="BB63" i="1"/>
  <c r="AX63" i="1" s="1"/>
  <c r="F35" i="10"/>
  <c r="AZ67" i="1" s="1"/>
  <c r="AZ66" i="1" s="1"/>
  <c r="AV66" i="1" s="1"/>
  <c r="AT66" i="1" s="1"/>
  <c r="J35" i="4"/>
  <c r="AV58" i="1"/>
  <c r="AT58" i="1" s="1"/>
  <c r="BB72" i="1"/>
  <c r="AX72" i="1" s="1"/>
  <c r="J35" i="2"/>
  <c r="AV56" i="1"/>
  <c r="AT56" i="1"/>
  <c r="J35" i="5"/>
  <c r="AV60" i="1" s="1"/>
  <c r="AT60" i="1" s="1"/>
  <c r="AN73" i="1" l="1"/>
  <c r="BK91" i="7"/>
  <c r="J91" i="7" s="1"/>
  <c r="J64" i="7" s="1"/>
  <c r="J41" i="12"/>
  <c r="BK91" i="2"/>
  <c r="J91" i="2"/>
  <c r="J64" i="2" s="1"/>
  <c r="J133" i="2"/>
  <c r="J67" i="2"/>
  <c r="J92" i="9"/>
  <c r="J64" i="9"/>
  <c r="J97" i="5"/>
  <c r="J64" i="5" s="1"/>
  <c r="BK95" i="13"/>
  <c r="J95" i="13"/>
  <c r="J32" i="13" s="1"/>
  <c r="AG74" i="1" s="1"/>
  <c r="AN74" i="1" s="1"/>
  <c r="BK94" i="8"/>
  <c r="J94" i="8" s="1"/>
  <c r="J32" i="8" s="1"/>
  <c r="AG64" i="1" s="1"/>
  <c r="AN64" i="1" s="1"/>
  <c r="BK98" i="10"/>
  <c r="J98" i="10" s="1"/>
  <c r="J32" i="10" s="1"/>
  <c r="AG67" i="1" s="1"/>
  <c r="AG66" i="1" s="1"/>
  <c r="AN66" i="1" s="1"/>
  <c r="J102" i="11"/>
  <c r="J68" i="11"/>
  <c r="J88" i="12"/>
  <c r="J64" i="12"/>
  <c r="BK94" i="11"/>
  <c r="J94" i="11" s="1"/>
  <c r="J63" i="11" s="1"/>
  <c r="J41" i="3"/>
  <c r="J63" i="12"/>
  <c r="BK96" i="4"/>
  <c r="J96" i="4"/>
  <c r="J63" i="4" s="1"/>
  <c r="BK84" i="14"/>
  <c r="J84" i="14"/>
  <c r="J59" i="14" s="1"/>
  <c r="BK90" i="6"/>
  <c r="J90" i="6"/>
  <c r="J32" i="6" s="1"/>
  <c r="AG61" i="1" s="1"/>
  <c r="AN61" i="1" s="1"/>
  <c r="AN57" i="1"/>
  <c r="BA54" i="1"/>
  <c r="W30" i="1" s="1"/>
  <c r="AZ72" i="1"/>
  <c r="AV72" i="1" s="1"/>
  <c r="AT72" i="1" s="1"/>
  <c r="BD54" i="1"/>
  <c r="W33" i="1"/>
  <c r="AZ59" i="1"/>
  <c r="AV59" i="1"/>
  <c r="AT59" i="1" s="1"/>
  <c r="AZ55" i="1"/>
  <c r="J32" i="5"/>
  <c r="AG60" i="1" s="1"/>
  <c r="AN60" i="1" s="1"/>
  <c r="BB54" i="1"/>
  <c r="W31" i="1" s="1"/>
  <c r="AZ63" i="1"/>
  <c r="AV63" i="1" s="1"/>
  <c r="AT63" i="1" s="1"/>
  <c r="AX55" i="1"/>
  <c r="AW55" i="1"/>
  <c r="BC54" i="1"/>
  <c r="AY54" i="1"/>
  <c r="AU59" i="1"/>
  <c r="J32" i="9"/>
  <c r="AG65" i="1"/>
  <c r="AN65" i="1"/>
  <c r="BK90" i="7" l="1"/>
  <c r="J90" i="7" s="1"/>
  <c r="J32" i="7" s="1"/>
  <c r="AG62" i="1" s="1"/>
  <c r="AN62" i="1" s="1"/>
  <c r="J41" i="5"/>
  <c r="J41" i="6"/>
  <c r="J63" i="10"/>
  <c r="J41" i="13"/>
  <c r="J63" i="13"/>
  <c r="J63" i="6"/>
  <c r="J63" i="8"/>
  <c r="J41" i="10"/>
  <c r="J41" i="9"/>
  <c r="AN67" i="1"/>
  <c r="J41" i="8"/>
  <c r="BK90" i="2"/>
  <c r="J90" i="2"/>
  <c r="AZ54" i="1"/>
  <c r="AV54" i="1" s="1"/>
  <c r="AK29" i="1" s="1"/>
  <c r="AU54" i="1"/>
  <c r="J30" i="14"/>
  <c r="AG75" i="1"/>
  <c r="AN75" i="1"/>
  <c r="AX54" i="1"/>
  <c r="J32" i="4"/>
  <c r="AG58" i="1"/>
  <c r="AN58" i="1"/>
  <c r="AG63" i="1"/>
  <c r="AN63" i="1" s="1"/>
  <c r="AG72" i="1"/>
  <c r="AN72" i="1"/>
  <c r="W32" i="1"/>
  <c r="AV55" i="1"/>
  <c r="AT55" i="1" s="1"/>
  <c r="AW54" i="1"/>
  <c r="AK30" i="1"/>
  <c r="J32" i="2"/>
  <c r="AG56" i="1" s="1"/>
  <c r="AN56" i="1" s="1"/>
  <c r="J32" i="11"/>
  <c r="AG71" i="1"/>
  <c r="AN71" i="1"/>
  <c r="AG59" i="1" l="1"/>
  <c r="AN59" i="1" s="1"/>
  <c r="J63" i="7"/>
  <c r="J41" i="7"/>
  <c r="J63" i="2"/>
  <c r="J41" i="2"/>
  <c r="J41" i="4"/>
  <c r="J41" i="11"/>
  <c r="J39" i="14"/>
  <c r="W29" i="1"/>
  <c r="AG70" i="1"/>
  <c r="AN70" i="1" s="1"/>
  <c r="AG55" i="1"/>
  <c r="AN55" i="1"/>
  <c r="AT54" i="1"/>
  <c r="AG54" i="1" l="1"/>
  <c r="AN54" i="1" s="1"/>
  <c r="AK26" i="1" l="1"/>
  <c r="AK35" i="1"/>
</calcChain>
</file>

<file path=xl/sharedStrings.xml><?xml version="1.0" encoding="utf-8"?>
<sst xmlns="http://schemas.openxmlformats.org/spreadsheetml/2006/main" count="24877" uniqueCount="2817">
  <si>
    <t>Export Komplet</t>
  </si>
  <si>
    <t>VZ</t>
  </si>
  <si>
    <t>2.0</t>
  </si>
  <si>
    <t>ZAMOK</t>
  </si>
  <si>
    <t>False</t>
  </si>
  <si>
    <t>{dc29d856-78f5-46b7-b4d7-44d0c44d231c}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</si>
  <si>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</si>
  <si>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</si>
  <si>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</si>
  <si>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</si>
  <si>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</si>
  <si>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</si>
  <si>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</si>
  <si>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</si>
  <si>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22-20-06-VZ-03-KDOII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</si>
  <si>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</si>
  <si>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</si>
  <si>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KRÁLŮV DVŮR - OBCHVAT - II. část - PDPS</t>
  </si>
  <si>
    <t>KSO:</t>
  </si>
  <si>
    <t/>
  </si>
  <si>
    <t>CC-CZ:</t>
  </si>
  <si>
    <t>Místo:</t>
  </si>
  <si>
    <t>Králův Dvůr</t>
  </si>
  <si>
    <t>Datum:</t>
  </si>
  <si>
    <t>Zadavatel:</t>
  </si>
  <si>
    <t>IČ:</t>
  </si>
  <si>
    <t>Město Králův Dvůr,Nám.Míru 139,26701 Králův Dvůr</t>
  </si>
  <si>
    <t>DIČ:</t>
  </si>
  <si>
    <t>Uchazeč:</t>
  </si>
  <si>
    <t>Vyplň údaj</t>
  </si>
  <si>
    <t>Projektant:</t>
  </si>
  <si>
    <t>09486429</t>
  </si>
  <si>
    <t>SPEKTRA PRO s.r.o.,V Hlinkách 1548,26601 Beroun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</si>
  <si>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</si>
  <si>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</si>
  <si>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</si>
  <si>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</si>
  <si>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</si>
  <si>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</si>
  <si>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</si>
  <si>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</si>
  <si>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</si>
  <si>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</si>
  <si>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</si>
  <si>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</si>
  <si>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</si>
  <si>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</si>
  <si>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</si>
  <si>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</si>
  <si>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</si>
  <si>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</si>
  <si>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</si>
  <si>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</si>
  <si>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</si>
  <si>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</si>
  <si>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</si>
  <si>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</si>
  <si>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</si>
  <si>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</si>
  <si>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</si>
  <si>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</si>
  <si>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</si>
  <si>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</si>
  <si>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</si>
  <si>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</si>
  <si>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</si>
  <si>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</si>
  <si>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</si>
  <si>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</si>
  <si>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</si>
  <si>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</si>
  <si>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</si>
  <si>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</si>
  <si>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</si>
  <si>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</si>
  <si>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</si>
  <si>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</si>
  <si>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</si>
  <si>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</si>
  <si>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</si>
  <si>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{f3db3ede-9b60-4e03-8537-1e97163aab7e}</t>
  </si>
  <si>
    <t>2</t>
  </si>
  <si>
    <t>/</t>
  </si>
  <si>
    <t>SO 001</t>
  </si>
  <si>
    <t>Přípravy staveniště</t>
  </si>
  <si>
    <t>Soupis</t>
  </si>
  <si>
    <t>{952a5300-6862-4d79-be88-7f503d9afd22}</t>
  </si>
  <si>
    <t>SO 002</t>
  </si>
  <si>
    <t>Odstranění venkovního osvětlení</t>
  </si>
  <si>
    <t>{897602b0-9def-430c-9736-4f9d9cacbd26}</t>
  </si>
  <si>
    <t>SO 003</t>
  </si>
  <si>
    <t>Demolice hal</t>
  </si>
  <si>
    <t>{434a06ec-80ca-4e07-856f-d0ee7e4aa10f}</t>
  </si>
  <si>
    <t>SO 100</t>
  </si>
  <si>
    <t>OBJEKTY POZEMNÍCH KOMUNIKACÍ</t>
  </si>
  <si>
    <t>{1f891678-cd9d-4d2d-ac88-2c65cccc0534}</t>
  </si>
  <si>
    <t>SO 101a</t>
  </si>
  <si>
    <t xml:space="preserve">Větev A - komunikace </t>
  </si>
  <si>
    <t>{cc48d0f0-9ab2-4009-a0f3-b3e48a35cc11}</t>
  </si>
  <si>
    <t>SO 101b</t>
  </si>
  <si>
    <t>Větev A - skladba chodníku vč. obrubníku bez zemního tělesa</t>
  </si>
  <si>
    <t>{99a6c204-3e52-4be9-a9f2-51cfa5c1a8de}</t>
  </si>
  <si>
    <t>SO 102</t>
  </si>
  <si>
    <t>Dopravně inženýrské opatření</t>
  </si>
  <si>
    <t>{e09fa4e8-f517-4b30-9829-dd267491e2a0}</t>
  </si>
  <si>
    <t>SO 200</t>
  </si>
  <si>
    <t>OPĚRNÉ ZDI</t>
  </si>
  <si>
    <t>{92985d43-7243-465a-bc38-2e0865e90822}</t>
  </si>
  <si>
    <t>SO 201</t>
  </si>
  <si>
    <t>Úhlová zeď</t>
  </si>
  <si>
    <t>{2d5632c3-b93a-4ced-a9dd-6bc9270883f1}</t>
  </si>
  <si>
    <t>SO 202</t>
  </si>
  <si>
    <t>Gabionová zeď</t>
  </si>
  <si>
    <t>{1483c310-8750-4327-bbc5-976db16d600f}</t>
  </si>
  <si>
    <t>SO 300</t>
  </si>
  <si>
    <t>VODOHOSPODÁŘSKÉ OBJEKTY</t>
  </si>
  <si>
    <t>{b7f50fe9-e311-4ba1-be4d-2a7b103ab9d8}</t>
  </si>
  <si>
    <t>SO 301</t>
  </si>
  <si>
    <t>Dešťová kanalizace</t>
  </si>
  <si>
    <t>{e70839d5-08ac-4170-86d1-e96d321f5f2b}</t>
  </si>
  <si>
    <t>SO 400</t>
  </si>
  <si>
    <t>ELEKTRO A SDĚLOVACÍ OBJEKTY</t>
  </si>
  <si>
    <t>{15e603a2-9d11-4071-9a32-eedfff3989ec}</t>
  </si>
  <si>
    <t>SO 401</t>
  </si>
  <si>
    <t>Veřejné osvětlení</t>
  </si>
  <si>
    <t>{8155f2d6-0b67-4cb9-a4a4-c0639a90d0fd}</t>
  </si>
  <si>
    <t>SO 800</t>
  </si>
  <si>
    <t>OBJEKTY ÚPRAV ÚZEMÍ</t>
  </si>
  <si>
    <t>{37ae84c6-a95d-4ae0-b273-9c68efefebf0}</t>
  </si>
  <si>
    <t>SO 801</t>
  </si>
  <si>
    <t>Vegetační úpravy</t>
  </si>
  <si>
    <t>{8490a7d4-d26e-43a8-b71c-332df3877bce}</t>
  </si>
  <si>
    <t>SO 802</t>
  </si>
  <si>
    <t>Úprava stávajícího oplocení</t>
  </si>
  <si>
    <t>{94eb1979-e899-4153-8e13-fcca82349ff1}</t>
  </si>
  <si>
    <t>VRN</t>
  </si>
  <si>
    <t>Vedlejší a ostatní náklady stavby</t>
  </si>
  <si>
    <t>{82c6da89-c2e0-4f1d-8684-14721504e61f}</t>
  </si>
  <si>
    <t>KRYCÍ LIST SOUPISU PRACÍ</t>
  </si>
  <si>
    <t>Objekt:</t>
  </si>
  <si>
    <t>SO 000 - OBJEKTY PŘÍPRAVY STAVENIŠTĚ</t>
  </si>
  <si>
    <t>Soupis:</t>
  </si>
  <si>
    <t>SO 001 - Přípravy staveniště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</si>
  <si>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</si>
  <si>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</si>
  <si>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</si>
  <si>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</si>
  <si>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</si>
  <si>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</si>
  <si>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</si>
  <si>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</si>
  <si>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99 - Přesun hmot</t>
  </si>
  <si>
    <t xml:space="preserve">  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</si>
  <si>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</si>
  <si>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</si>
  <si>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</si>
  <si>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</si>
  <si>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</si>
  <si>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</si>
  <si>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</si>
  <si>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</si>
  <si>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</si>
  <si>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</si>
  <si>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</si>
  <si>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</si>
  <si>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</si>
  <si>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</si>
  <si>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</si>
  <si>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</si>
  <si>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</si>
  <si>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</si>
  <si>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111111331</t>
  </si>
  <si>
    <t>Odstranění ruderálního porostu z plochy přes 500 m2 v rovině nebo na svahu do 1:5 - náletové a nežádoucí dřeviny, porost plevelné vegetace</t>
  </si>
  <si>
    <t>m2</t>
  </si>
  <si>
    <t>CS ÚRS 2020 01</t>
  </si>
  <si>
    <t>4</t>
  </si>
  <si>
    <t>476812617</t>
  </si>
  <si>
    <t>VV</t>
  </si>
  <si>
    <t>dle SO 001 Příprava staveniště - Technické zprávy 001.1 a výkresu Situace přípravy staveniště 001.2</t>
  </si>
  <si>
    <t>(8390+830+48)/10*2,5"vymýcení keřových a náletových porostů na celém území dotčeného stavbou"</t>
  </si>
  <si>
    <t>-512"stávající asfalt plocha"</t>
  </si>
  <si>
    <t>-68,7*9,5"demolice halových objektů"</t>
  </si>
  <si>
    <t>Součet</t>
  </si>
  <si>
    <t>112151358</t>
  </si>
  <si>
    <t>Pokácení stromu postupné se spouštěním částí kmene a koruny o průměru na řezné ploše pařezu přes 800 do 900 mm</t>
  </si>
  <si>
    <t>kus</t>
  </si>
  <si>
    <t>-63252455</t>
  </si>
  <si>
    <t>1"bříza bělokorá"</t>
  </si>
  <si>
    <t>3</t>
  </si>
  <si>
    <t>112201117</t>
  </si>
  <si>
    <t>Odstranění pařezu v rovině nebo na svahu do 1:5 o průměru pařezu na řezné ploše přes 700 do 800 mm</t>
  </si>
  <si>
    <t>-554179131</t>
  </si>
  <si>
    <t>162201404</t>
  </si>
  <si>
    <t>Vodorovné přemístění větví, kmenů nebo pařezů s naložením, složením a dopravou do 1000 m větví stromů listnatých, průměru kmene přes 700 do 900 mm</t>
  </si>
  <si>
    <t>224626721</t>
  </si>
  <si>
    <t>5</t>
  </si>
  <si>
    <t>162201414</t>
  </si>
  <si>
    <t>Vodorovné přemístění větví, kmenů nebo pařezů s naložením, složením a dopravou do 1000 m kmenů stromů listnatých, průměru přes 700 do 900 mm</t>
  </si>
  <si>
    <t>998689750</t>
  </si>
  <si>
    <t>6</t>
  </si>
  <si>
    <t>162302111</t>
  </si>
  <si>
    <t>Vodorovné přemístění drnu na suchu na vzdálenost přes 100 do 1000 m</t>
  </si>
  <si>
    <t>-837384969</t>
  </si>
  <si>
    <t>7</t>
  </si>
  <si>
    <t>111251111</t>
  </si>
  <si>
    <t>Drcení ořezaných větví strojně - (štěpkování) s naložením na dopravní prostředek a odvozem drtě do 20 km a se složením o průměru větví do 100 mm</t>
  </si>
  <si>
    <t>m3</t>
  </si>
  <si>
    <t>426575228</t>
  </si>
  <si>
    <t>1152,35*0,05"předpoklad křovin ke štěpkování"</t>
  </si>
  <si>
    <t>8</t>
  </si>
  <si>
    <t>121103111.1</t>
  </si>
  <si>
    <t>Skrývka stávajících vrstev zemin a štěrků v rovině a ve sklonu do 1:5</t>
  </si>
  <si>
    <t>970021617</t>
  </si>
  <si>
    <t>a dle bilace zemních prací A.4</t>
  </si>
  <si>
    <t>1649</t>
  </si>
  <si>
    <t>9</t>
  </si>
  <si>
    <t>162306111</t>
  </si>
  <si>
    <t>Vodorovné přemístění výkopku bez naložení, avšak se složením zemin schopných zúrodnění, na vzdálenost přes 100 do 500 m - na mezideponii na pozemku</t>
  </si>
  <si>
    <t>88844308</t>
  </si>
  <si>
    <t>počítáno odhadem 1/2 ke zpětnému použití jako zemina vhodná k zúrodnění</t>
  </si>
  <si>
    <t>1649/2</t>
  </si>
  <si>
    <t>10</t>
  </si>
  <si>
    <t>162706211</t>
  </si>
  <si>
    <t>Vodorovné přemístění výkopku bez naložení, avšak se složením na vzdálenost přes 5000 do 6000 m</t>
  </si>
  <si>
    <t>-1516669143</t>
  </si>
  <si>
    <t xml:space="preserve">počítáno zaskládkování zeminy neshopné zúrodnění - odhadem 1/2 </t>
  </si>
  <si>
    <t>16</t>
  </si>
  <si>
    <t>167103201</t>
  </si>
  <si>
    <t xml:space="preserve">Nakládání neulehlého výkopku </t>
  </si>
  <si>
    <t>1498213515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</si>
  <si>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</si>
  <si>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</si>
  <si>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</si>
  <si>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</si>
  <si>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-853523722</t>
  </si>
  <si>
    <t>824,5*1,8 'Přepočtené koeficientem množství</t>
  </si>
  <si>
    <t>12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</si>
  <si>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</si>
  <si>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</si>
  <si>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-970808699</t>
  </si>
  <si>
    <t>512</t>
  </si>
  <si>
    <t>Ostatní konstrukce a práce, bourání</t>
  </si>
  <si>
    <t>99</t>
  </si>
  <si>
    <t>Přesun hmot</t>
  </si>
  <si>
    <t>997</t>
  </si>
  <si>
    <t>Přesun sutě</t>
  </si>
  <si>
    <t>13</t>
  </si>
  <si>
    <t>997013501</t>
  </si>
  <si>
    <t>Odvoz suti a vybouraných hmot na skládku nebo meziskládku se složením, na vzdálenost do 1 km</t>
  </si>
  <si>
    <t>1246290684</t>
  </si>
  <si>
    <t>14</t>
  </si>
  <si>
    <t>997013509</t>
  </si>
  <si>
    <t>Odvoz suti a vybouraných hmot na skládku nebo meziskládku se složením, na vzdálenost Příplatek k ceně za každý další i započatý 1 km přes 1 km</t>
  </si>
  <si>
    <t>771381083</t>
  </si>
  <si>
    <t>262,144*9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</si>
  <si>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</si>
  <si>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</si>
  <si>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-569683160</t>
  </si>
  <si>
    <t>SO 002 - Odstranění venkovního osvětlení</t>
  </si>
  <si>
    <t>PSV - Práce a dodávky PSV</t>
  </si>
  <si>
    <t xml:space="preserve">    741 - Elektroinstalace - silnoproud</t>
  </si>
  <si>
    <t xml:space="preserve">      D03 - Ostatní náklady</t>
  </si>
  <si>
    <t>PSV</t>
  </si>
  <si>
    <t>Práce a dodávky PSV</t>
  </si>
  <si>
    <t>741</t>
  </si>
  <si>
    <t>Elektroinstalace - silnoproud</t>
  </si>
  <si>
    <t>741372833</t>
  </si>
  <si>
    <t>Demontáž svítidel bez zachování funkčnosti (do suti) průmyslových výbojkových venkovních na stožáru přes 3 m</t>
  </si>
  <si>
    <t>595878402</t>
  </si>
  <si>
    <t>dle objektu 002 - Odstranění venk.osvětlení, technické zprávy 002.1, výkresu Situace odstranění venkovní, č. 002.3 Venkovní osvětlení - fotodokumetace</t>
  </si>
  <si>
    <t>8"stožár typu L1-o v.cca 8m s výbojkovým svítidlem"</t>
  </si>
  <si>
    <t>10"stožár typu L2-o v. cca 6m s ocel. nástavcem s výbojkovým svítidlem"</t>
  </si>
  <si>
    <t>741372900.1</t>
  </si>
  <si>
    <t>Ostatní demontážní a bourací práce při odstranění stávajících stožárů VO , včetně vybourání základu a uzemnění + odvoz a lividace přebytečného materiálu</t>
  </si>
  <si>
    <t>ks</t>
  </si>
  <si>
    <t>64</t>
  </si>
  <si>
    <t>-1225701609</t>
  </si>
  <si>
    <t>741372900.2</t>
  </si>
  <si>
    <t>Odstranění stáv. rozvodů VO v celé rušené trase vč. potřebných zemních prací, odvozu a likvidace demont.odpadu</t>
  </si>
  <si>
    <t>bm</t>
  </si>
  <si>
    <t>-1160297253</t>
  </si>
  <si>
    <t>741372903</t>
  </si>
  <si>
    <t>Odvoz sutí a demontovaných prvků včetně nakládání a likvidace</t>
  </si>
  <si>
    <t>kpl</t>
  </si>
  <si>
    <t>934510948</t>
  </si>
  <si>
    <t>D03</t>
  </si>
  <si>
    <t>Ostatní náklady</t>
  </si>
  <si>
    <t>Pol43</t>
  </si>
  <si>
    <t>Vytyčení stávajících rozvodů VO</t>
  </si>
  <si>
    <t>km</t>
  </si>
  <si>
    <t>-1223110928</t>
  </si>
  <si>
    <t>Pol44</t>
  </si>
  <si>
    <t>Součinnost se správcem VO</t>
  </si>
  <si>
    <t>hod</t>
  </si>
  <si>
    <t>196801396</t>
  </si>
  <si>
    <t>SO 003 - Demolice hal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</si>
  <si>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</si>
  <si>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</si>
  <si>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</si>
  <si>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</si>
  <si>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</si>
  <si>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</si>
  <si>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</si>
  <si>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113151111</t>
  </si>
  <si>
    <t>Rozebírání zpevněných ploch s přemístěním na skládku na vzdálenost do 20 m nebo s naložením na dopravní prostředek ze silničních panelů - pro ocenění je zároveň nutná prohlídka staveniště</t>
  </si>
  <si>
    <t>1286029355</t>
  </si>
  <si>
    <t>7,1*(16,35+68,75+4,95)+4,95*10</t>
  </si>
  <si>
    <t>122702111</t>
  </si>
  <si>
    <t>Odkopávky a prokopávky výsypek v množství do 10 000 m3 - uložená zemina nezjištěné kvality hutnitelnosti či úrodnosti - - pro ocenění je zároveň nutná prohlídka staveniště</t>
  </si>
  <si>
    <t>-1769863251</t>
  </si>
  <si>
    <t>50*4*1,2"dle fotodokumentace - uložená zemina nezjištěné kvality hutnitelnosti či úrodnosti"</t>
  </si>
  <si>
    <t>162206213</t>
  </si>
  <si>
    <t>Vodorovné přemístění výkopku bez naložení, avšak se složením výsypkových materiálů, na vzdálenost přes 50 do 100 m</t>
  </si>
  <si>
    <t>-2116104971</t>
  </si>
  <si>
    <t xml:space="preserve">Nakládání neulehlého výkopku z hromad </t>
  </si>
  <si>
    <t>-1311238178</t>
  </si>
  <si>
    <t>171203111</t>
  </si>
  <si>
    <t>Uložení výkopku bez zhutnění s hrubým rozhrnutím v rovině nebo na svahu do 1:5 - do plochy</t>
  </si>
  <si>
    <t>976372552</t>
  </si>
  <si>
    <t>174151101</t>
  </si>
  <si>
    <t>Zásyp sypaninou z jakékoliv horniny strojně s uložením výkopku ve vrstvách se zhutněním jam, šachet, rýh nebo kolem objektů v těchto vykopávkách - s využitím zrecyklovaného betonu</t>
  </si>
  <si>
    <t>-1277145994</t>
  </si>
  <si>
    <t>výkres D.12 - Hala - Půdorysy /stávající stav/, výkres č. D.13 - Příčný řez konstrukcí D-D /stávající stav/ a pořízená fotodokumentace staveniště</t>
  </si>
  <si>
    <t>2,05*3,5*2,5"zavezení vybourané  jímky"</t>
  </si>
  <si>
    <t>0,5*1,5*3,55+(0,8+0,5)/2*1,5*20+0,5*(0,8*0,75+1,25*3,9+1*2,2)+0,8*(1,25*19,5+1,25*6+1,25*8,2)+0,25*(0,25*16,8)</t>
  </si>
  <si>
    <t>0,3*9,32*24"plošně úroveň 0,000"</t>
  </si>
  <si>
    <t>Mezisoučet hala</t>
  </si>
  <si>
    <t>výkres D.10 - Otevřený - Půdorysy, /stávající stav/, výkres č. D.13 - Příčný řez konstrukcí D-D /stávající stav/ a pořízená fotodokumentace staveniště</t>
  </si>
  <si>
    <t>Přístřešek I</t>
  </si>
  <si>
    <t>3,2*(5,4*18,45)"zavezení jímy"</t>
  </si>
  <si>
    <t>0,3*(1*9,45+1,4*1,5)+0,25*(0,7*10)"zavezení kanálků"</t>
  </si>
  <si>
    <t>0,45*23,6*9"plošně úroveň 0,000"</t>
  </si>
  <si>
    <t>Mezisoučet přístřešek I</t>
  </si>
  <si>
    <t>Přístřešek II</t>
  </si>
  <si>
    <t>0,6*2,75*2,95*2"zavezení jímek"</t>
  </si>
  <si>
    <t>0,4*18,6*9+0,35*3,65*9"plošně úroveň 0,000"</t>
  </si>
  <si>
    <t>Mezisoučet přístřešek II</t>
  </si>
  <si>
    <t>961044111</t>
  </si>
  <si>
    <t>Bourání základů z betonu prostého - strojně - pro ocenění je zároveň nutná prohlídka staveniště</t>
  </si>
  <si>
    <t>1287664090</t>
  </si>
  <si>
    <t>24*9*0,1"podkladní betony a přizdívky podlah, dna kanálů a jímky"</t>
  </si>
  <si>
    <t>0,1*2*(3+2,5)*2,05+0,1*(0,75*2+19,45+20+9,15+705+18,8+19,6+16,4*2+0,45+3,75*2+4,1+3,15+2,4*2+0,5+6,4+7,9)*0,65"zbylá kce jímky a kanálů"</t>
  </si>
  <si>
    <t>23,6*9,8*0,15"podkladní betony a přizdívky podlah, dna kanálů a jímky"</t>
  </si>
  <si>
    <t>3,2*(4*2+18,4*2)*0,15+0,3*(1,5+2+0,5+8,4+8,9)*0,1"přizdívky"</t>
  </si>
  <si>
    <t>18,6*9,4*0,1"podkladní betony a přizdívky podlah, dna kanálů a jímky"</t>
  </si>
  <si>
    <t>0,6*(2,75*2+2,95)*2*0,1"přizdívky"</t>
  </si>
  <si>
    <t>961055111</t>
  </si>
  <si>
    <t>Bourání základů z betonu železového Bourání základů z betonu železového - strojně - pro ocenění je zároveň nutná prohlídka staveniště</t>
  </si>
  <si>
    <t>157917753</t>
  </si>
  <si>
    <t>24*9*0,2"podlaha + dna kanálů a jímky"</t>
  </si>
  <si>
    <t>0,05*(3*2)+0,25*2*(3+2,5)*2,05+0,2*(0,75*2+19,45+20+9,15+705+18,8+19,6+16,4*2+0,45+3,75*2+4,1+3,15+2,4*2+0,5+6,4+7,9)*0,65"zbylá kce jímky a kanálů"</t>
  </si>
  <si>
    <t>0,5*0,5*1,2*3*2"předpoklad-patky sloupů"</t>
  </si>
  <si>
    <t>9,9*23,6*0,3"podlaha + dna kanálů a jímky"</t>
  </si>
  <si>
    <t>3,2*(4,3*2+18*2)*0,3"stěny jímky"</t>
  </si>
  <si>
    <t>0,3*(0,5*2+8,9+8,2+1,1+1,7)*0,25"stěny kanálu"</t>
  </si>
  <si>
    <t>9,9*9,25*0,3"podlaha dna jímky"</t>
  </si>
  <si>
    <t>(2,75*2,95*2)*0,25"podlaha den malých jímek"</t>
  </si>
  <si>
    <t>0,6*(2,75*2+2,95)*2*0,25+1,1*(3,55*2+3,6*2+7,45)*2*0,3+0,55*(3,55*2+3,6*2+1,85)*2"stěny jímek"</t>
  </si>
  <si>
    <t>3,5*9,4*0,2+9,4*15,15*0,2-(9,9*9,25*0,2+2,75*2,95*2)*0,2"zbylé podlahy"</t>
  </si>
  <si>
    <t>962031132</t>
  </si>
  <si>
    <t>Bourání příček z cihel, tvárnic nebo příčkovek z cihel pálených, plných nebo dutých na maltu vápennou nebo vápenocementovou, tl. do 100 mm - pro ocenění je zároveň nutná prohlídka staveniště</t>
  </si>
  <si>
    <t>1163699063</t>
  </si>
  <si>
    <t>3,7*(1,65+1,25+1,2)-(0,6*2*2)"vnitřní příčky sociál.zař"</t>
  </si>
  <si>
    <t>2,5*5,4-(0,8*2)"M1.01"</t>
  </si>
  <si>
    <t>962031133</t>
  </si>
  <si>
    <t>Bourání příček z cihel, tvárnic nebo příčkovek z cihel pálených, plných nebo dutých na maltu vápennou nebo vápenocementovou, tl. do 150 mm - pro ocenění je zároveň nutná prohlídka staveniště</t>
  </si>
  <si>
    <t>-696322442</t>
  </si>
  <si>
    <t>2,15*(8,6+12,3)+2,15*16,95+0,25*18+1,2*12,3"obvod stěny"</t>
  </si>
  <si>
    <t>3,7*(2,2*2)-(0,8*2*2)"vnitřní příčky sociál.zař"</t>
  </si>
  <si>
    <t>962032231</t>
  </si>
  <si>
    <t>Bourání zdiva nadzákladového z cihel nebo tvárnic z cihel pálených nebo vápenopískových, na maltu vápennou nebo vápenocementovou, objemu přes 1 m3 - pro ocenění je zároveň nutná prohlídka staveniště</t>
  </si>
  <si>
    <t>418519851</t>
  </si>
  <si>
    <t>2,7*0,3*(1,55*4)+2,7*0,4*8,6"přístavek"</t>
  </si>
  <si>
    <t>8,75*0,35*9,6*2-0,4*0,75*2,1+8,2*0,35*(5,95+2,8)"hala vnější stěny - štíty + volný prostor"</t>
  </si>
  <si>
    <t>2,7*0,3*(2,5*2-0,8*0,9)"přístavek"</t>
  </si>
  <si>
    <t>(5,44+5,84)/2*0,3*8,3"stěna ke stropu"</t>
  </si>
  <si>
    <t>(5,44+5,84)/2*0,5*8,7"stěna ke stropu"</t>
  </si>
  <si>
    <t>3,1*17,8*0,3"zděná stěna do úrovně +3,1"</t>
  </si>
  <si>
    <t>962052211</t>
  </si>
  <si>
    <t>Bourání zdiva železobetonového nadzákladového, objemu přes 1 m3 - pro ocenění je zároveň nutná prohlídka staveniště</t>
  </si>
  <si>
    <t>401335309</t>
  </si>
  <si>
    <t>1,3*0,3*(18,15*2)+1,3*0,25*8,2"obvod.stěny - jímky"</t>
  </si>
  <si>
    <t>(0,7*1*2,8+(0,65+(1,4+0,3)/2*1*2))*2"betonový sokl-podpěra pro nádrž"</t>
  </si>
  <si>
    <t>963051113</t>
  </si>
  <si>
    <t>Bourání železobetonových stropů deskových, tl. přes 80 mm</t>
  </si>
  <si>
    <t>-1660711948</t>
  </si>
  <si>
    <t>výkres D.12 - Hala - Půdorysy /stávající stav/, Výkres č. D.13 - Hala příčný řez konstrukcí D-D, Technická zpráva D.01 a pořízená fotodokumentace</t>
  </si>
  <si>
    <t>9*2,5*0,12"vestavba soc.- 1,6+1,7+1,8+1,9"</t>
  </si>
  <si>
    <t>5,4*2,5*0,12"vestavba 101"</t>
  </si>
  <si>
    <t>963051213</t>
  </si>
  <si>
    <t>Bourání železobetonových stropů žebrových s viditelnými trámy - pro ocenění je zároveň nutná prohlídka staveniště</t>
  </si>
  <si>
    <t>1335971915</t>
  </si>
  <si>
    <t>24*9,32*(0,15+0,2)/2</t>
  </si>
  <si>
    <t>23,6*9*(0,15+0,2)/2</t>
  </si>
  <si>
    <t>18,6*9*(0,15+0,2)/2</t>
  </si>
  <si>
    <t>966071122</t>
  </si>
  <si>
    <t>Demontáž ocelových konstrukcí profilů hmotnosti přes 13 do 30 kg/m, hmotnosti konstrukce přes 5 do 10 t - pro ocenění je zároveň nutná prohlídka staveniště</t>
  </si>
  <si>
    <t>239660488</t>
  </si>
  <si>
    <t>17,9/1000*(4*5,4+4*24+4*18)"I160-paždíky"</t>
  </si>
  <si>
    <t>18,8/1000*(24+18)"U160-jeřábová dráha"</t>
  </si>
  <si>
    <t>26,3/1000*(24+18)"I200-jeřábová dráha"</t>
  </si>
  <si>
    <t>25,3/1000*(2*24,8+1*18)"U200-vaznice"</t>
  </si>
  <si>
    <t>26,3/1000*(2*24,8)"I200-vaznice"</t>
  </si>
  <si>
    <t>9,63/1000*(4,25*16+6*2)*2"L80*80*8-předpoklad - ztužidlo"</t>
  </si>
  <si>
    <t>25,3/1000*(20,6*2)"U200-vaznice"</t>
  </si>
  <si>
    <t>26,3/1000*(20,6*2)"I200-vaznice"</t>
  </si>
  <si>
    <t>9,63/1000*(4,2*9*2+3*2*2)"L80*80*8-předpoklad - ztužidlo střecha"</t>
  </si>
  <si>
    <t>15,04/1000*(21*2+23,6*2)"L100*100*10-předpoklad - příhradový průvlak"</t>
  </si>
  <si>
    <t>9,63/1000*(2,05*7*2+2,08*8*2)"L80*80*8-předpoklad- příhradový průvlak"</t>
  </si>
  <si>
    <t>25,3/1000*(18,6*2)"U200-vaznice"</t>
  </si>
  <si>
    <t>26,3/1000*(18,6*2)"I200-vaznice"</t>
  </si>
  <si>
    <t>9,63/1000*(4,2*7*2+3*2*2)"L80*80*8-předpoklad - ztužidlo střecha"</t>
  </si>
  <si>
    <t>15,04/1000*(18*2*2)"L100*100*10-předpoklad - příhradový průvlak"</t>
  </si>
  <si>
    <t>9,63/1000*(2,05*6*2*2)"L80*80*8-předpoklad- příhradový průvlak"</t>
  </si>
  <si>
    <t>966071132</t>
  </si>
  <si>
    <t>Demontáž ocelových konstrukcí profilů hmotnosti přes 30 kg/m, hmotnosti konstrukce přes 5 do 10 t - pro ocenění je zároveň nutná prohlídka staveniště</t>
  </si>
  <si>
    <t>-1721659591</t>
  </si>
  <si>
    <t>92,4/1000*(5*7,6+5*8)"I400-sloupy"</t>
  </si>
  <si>
    <t>92,4/1000*(8,938*2)"I400-jeřábová dráha"</t>
  </si>
  <si>
    <t>68/1000*(9*5)"I340-trámec"</t>
  </si>
  <si>
    <t>47/1000*(5,1*3*2+5,65*3*2)"U300-2x sloup"</t>
  </si>
  <si>
    <t>68/1000*(9*3)"I340-trámec"</t>
  </si>
  <si>
    <t>47/1000*(5,1*1*2+5,65*1*2)"U300-2x sloup"</t>
  </si>
  <si>
    <t>17</t>
  </si>
  <si>
    <t>966073811</t>
  </si>
  <si>
    <t>Rozebrání vrat a vrátek k oplocení plochy jednotlivě přes 2 do 6 m2 - pro ocenění je zároveň nutná prohlídka staveniště</t>
  </si>
  <si>
    <t>-309686683</t>
  </si>
  <si>
    <t>2"tyčová vrátka"</t>
  </si>
  <si>
    <t>18</t>
  </si>
  <si>
    <t>968072455</t>
  </si>
  <si>
    <t>Vybourání kovových rámů oken s křídly, dveřních zárubní, vrat, stěn, ostění nebo obkladů dveřních zárubní, plochy do 2 m2</t>
  </si>
  <si>
    <t>1520436662</t>
  </si>
  <si>
    <t>0,8*1,97*3+0,6*1,97*2*2"sociál.zař"</t>
  </si>
  <si>
    <t>0,8*2"ocel vně dveře"</t>
  </si>
  <si>
    <t>0,8*1,97"M1.01"</t>
  </si>
  <si>
    <t>19</t>
  </si>
  <si>
    <t>968072559</t>
  </si>
  <si>
    <t>Vybourání kovových rámů oken s křídly, dveřních zárubní, vrat, stěn, ostění nebo obkladů vrat, mimo posuvných a skládacích, plochy přes 5 m2 - pro ocenění je zároveň nutná prohlídka staveniště</t>
  </si>
  <si>
    <t>-1821919158</t>
  </si>
  <si>
    <t>výkres D.12 - Hala - Půdorysy /stávající stav/ a pořízená fotodokumentace staveniště</t>
  </si>
  <si>
    <t>3,3*3,6"hala"</t>
  </si>
  <si>
    <t>20</t>
  </si>
  <si>
    <t>999 9001</t>
  </si>
  <si>
    <t>Demontáž-vyřezání, odvoz a zaskládkování potrubního mostu - viz. PD a fotodokumentace - pro ocenění je zároveň nutná prohlídka staveniště</t>
  </si>
  <si>
    <t>m</t>
  </si>
  <si>
    <t>-829114739</t>
  </si>
  <si>
    <t>999 9002</t>
  </si>
  <si>
    <t>Demontáž-vyřezání a odvoz se zakládkováním veškerých rozvodů, prvků a zařízení - viz. PD a fotodokumentace - pro ocenění je zároveň nutná prohlídka staveniště</t>
  </si>
  <si>
    <t>91269148</t>
  </si>
  <si>
    <t>22</t>
  </si>
  <si>
    <t>999 9003</t>
  </si>
  <si>
    <t>Demontáž-vyřezání a odvoz veškerých doplňkových kcí (sloupky,kabelové žlaby,vyplechování apod.)- viz. fotodokumentace - pro ocenění je zároveň nutná prohlídka staveniště</t>
  </si>
  <si>
    <t>1167078468</t>
  </si>
  <si>
    <t>23</t>
  </si>
  <si>
    <t>997006006</t>
  </si>
  <si>
    <t>Drcení stavebního odpadu z demolic s dopravou na vzdálenost do 100 m a naložením do drtícího zařízení ze zdiva betonového vč. pronájmu drtiče a jeho dopravného nebo odvozu sutí k recyklaci nebo ke zpětnému použití</t>
  </si>
  <si>
    <t>CS ÚRS 2019 01</t>
  </si>
  <si>
    <t>-722052517</t>
  </si>
  <si>
    <t>310,32</t>
  </si>
  <si>
    <t>24</t>
  </si>
  <si>
    <t>997006007</t>
  </si>
  <si>
    <t>Drcení stavebního odpadu z demolic s dopravou na vzdálenost do 100 m a naložením do drtícího zařízení ze zdiva železobetonového vč. pronájmu drtiče a jeho dopravného nebo odvozu sutí k recyklaci nebo ke zpětnému použití a vč. vystříhání výztuže</t>
  </si>
  <si>
    <t>214503482</t>
  </si>
  <si>
    <t>892,068+61,061+10,368+253,462</t>
  </si>
  <si>
    <t>25</t>
  </si>
  <si>
    <t>-968736806</t>
  </si>
  <si>
    <t>310,32"prostý beton"</t>
  </si>
  <si>
    <t>892,068+61,061+10,368+253,462"žb beton"</t>
  </si>
  <si>
    <t>3,232+29,68+281,146"cihly"</t>
  </si>
  <si>
    <t>odpočet využití recyklátu</t>
  </si>
  <si>
    <t>-653,596*2</t>
  </si>
  <si>
    <t>odvoz silničních panelů</t>
  </si>
  <si>
    <t>244,544</t>
  </si>
  <si>
    <t>odvoz oceli</t>
  </si>
  <si>
    <t>18,911+19,45+0,42+0,96+4,865</t>
  </si>
  <si>
    <t>asfalt-</t>
  </si>
  <si>
    <t>1,207</t>
  </si>
  <si>
    <t>azbest</t>
  </si>
  <si>
    <t>0,287</t>
  </si>
  <si>
    <t>ostatní drobné - směsný</t>
  </si>
  <si>
    <t>1,24</t>
  </si>
  <si>
    <t>komunální odpad - odhad</t>
  </si>
  <si>
    <t>26</t>
  </si>
  <si>
    <t>-1635690251</t>
  </si>
  <si>
    <t>27</t>
  </si>
  <si>
    <t>997013603</t>
  </si>
  <si>
    <t>Poplatek za uložení stavebního odpadu na skládce (skládkovné) cihelného zatříděného do Katalogu odpadů pod kódem 17 01 02</t>
  </si>
  <si>
    <t>-1320892772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</si>
  <si>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</si>
  <si>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</si>
  <si>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</si>
  <si>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-662001575</t>
  </si>
  <si>
    <t>29</t>
  </si>
  <si>
    <t>997013645</t>
  </si>
  <si>
    <t>Poplatek za uložení stavebního odpadu na skládce (skládkovné) asfaltového bez obsahu dehtu zatříděného do Katalogu odpadů pod kódem 17 03 02</t>
  </si>
  <si>
    <t>-1928177261</t>
  </si>
  <si>
    <t>30</t>
  </si>
  <si>
    <t>997013821</t>
  </si>
  <si>
    <t>Poplatek za uložení stavebního odpadu na skládce (skládkovné) ze stavebních materiálů obsahujících azbest zatříděných do Katalogu odpadů pod kódem 17 06 05</t>
  </si>
  <si>
    <t>216186060</t>
  </si>
  <si>
    <t>31</t>
  </si>
  <si>
    <t>997013862</t>
  </si>
  <si>
    <t>Poplatek za uložení stavebního odpadu na recyklační skládce (skládkovné) z armovaného betonu zatříděného do Katalogu odpadů pod kódem 17 01 01</t>
  </si>
  <si>
    <t>-1879703350</t>
  </si>
  <si>
    <t>-653,596*2"zpětný zásyp"</t>
  </si>
  <si>
    <t>32</t>
  </si>
  <si>
    <t>997 9001</t>
  </si>
  <si>
    <t>Výkup druhotných surovin - železo</t>
  </si>
  <si>
    <t>98806670</t>
  </si>
  <si>
    <t>oceli</t>
  </si>
  <si>
    <t>33</t>
  </si>
  <si>
    <t>997013819.9</t>
  </si>
  <si>
    <t xml:space="preserve">Poplatek za uložení na skládce (skládkovné) směsného netříděného ( zbytky organického původu, stav. suť, oblečení, krabice, láhve, plechovky .... </t>
  </si>
  <si>
    <t>t-odhad</t>
  </si>
  <si>
    <t>1967334666</t>
  </si>
  <si>
    <t xml:space="preserve">viz-fotodokumentace </t>
  </si>
  <si>
    <t>712</t>
  </si>
  <si>
    <t>Povlakové krytiny</t>
  </si>
  <si>
    <t>34</t>
  </si>
  <si>
    <t>712300843</t>
  </si>
  <si>
    <t>Odstranění ze střech plochých do 10° zbytkového asfaltového pásu odsekáním - značně zdegradovaná - pro ocenění je zároveň nutná prohlídka staveniště</t>
  </si>
  <si>
    <t>-1422754273</t>
  </si>
  <si>
    <t>výkres D.12 - Hala - Půdorysy /stávající stav/, Technická zpráva D.01 a pořízená fotodokumentace staveniště</t>
  </si>
  <si>
    <t>24*9,32</t>
  </si>
  <si>
    <t>23,6*9</t>
  </si>
  <si>
    <t>18,6*9</t>
  </si>
  <si>
    <t>751</t>
  </si>
  <si>
    <t>Vzduchotechnika</t>
  </si>
  <si>
    <t>35</t>
  </si>
  <si>
    <t>751398856</t>
  </si>
  <si>
    <t>Demontáž ostatních zařízení protidešťové žaluzie nebo žaluziové klapky z čtyřhranného potrubí, průřezu přes 0,750 m2 - pro ocenění je zároveň nutná prohlídka staveniště</t>
  </si>
  <si>
    <t>1512095394</t>
  </si>
  <si>
    <t xml:space="preserve">hala - ve stěnách s pevným jednoduchým beztmeleným prosklením </t>
  </si>
  <si>
    <t>8+10</t>
  </si>
  <si>
    <t>764</t>
  </si>
  <si>
    <t>Konstrukce klempířské</t>
  </si>
  <si>
    <t>36</t>
  </si>
  <si>
    <t>764002841</t>
  </si>
  <si>
    <t>Demontáž klempířských konstrukcí oplechování horních ploch zdí a nadezdívek do suti - pro ocenění je zároveň nutná prohlídka staveniště</t>
  </si>
  <si>
    <t>932453453</t>
  </si>
  <si>
    <t>24,9+9,32*2</t>
  </si>
  <si>
    <t>37</t>
  </si>
  <si>
    <t>764004801</t>
  </si>
  <si>
    <t>Demontáž klempířských konstrukcí žlabu podokapního do suti - pro ocenění je zároveň nutná prohlídka staveniště</t>
  </si>
  <si>
    <t>1458125125</t>
  </si>
  <si>
    <t>23,6</t>
  </si>
  <si>
    <t>38</t>
  </si>
  <si>
    <t>764004861</t>
  </si>
  <si>
    <t>Demontáž klempířských konstrukcí svodu do suti - pro ocenění je zároveň nutná prohlídka staveniště</t>
  </si>
  <si>
    <t>1752798672</t>
  </si>
  <si>
    <t>6*2</t>
  </si>
  <si>
    <t>765</t>
  </si>
  <si>
    <t>Krytina skládaná</t>
  </si>
  <si>
    <t>39</t>
  </si>
  <si>
    <t>765131851</t>
  </si>
  <si>
    <t xml:space="preserve">Demontáž vláknocementové krytiny vlnité sklonu do 30° do suti - azbest - pro ocenění je zároveň nutná prohlídka staveniště_x000D_
</t>
  </si>
  <si>
    <t>985419891</t>
  </si>
  <si>
    <t>přístavba u haly</t>
  </si>
  <si>
    <t>1,95*9,6</t>
  </si>
  <si>
    <t>766</t>
  </si>
  <si>
    <t>Konstrukce truhlářské</t>
  </si>
  <si>
    <t>40</t>
  </si>
  <si>
    <t>766691914</t>
  </si>
  <si>
    <t>Ostatní práce vyvěšení nebo zavěšení křídel, plochy do 2 m2</t>
  </si>
  <si>
    <t>-1946643875</t>
  </si>
  <si>
    <t>4+1"sociál.zař"</t>
  </si>
  <si>
    <t>767</t>
  </si>
  <si>
    <t>Konstrukce zámečnické</t>
  </si>
  <si>
    <t>41</t>
  </si>
  <si>
    <t>767141800</t>
  </si>
  <si>
    <t>Demontáž konstrukcí pro beztmelé zasklení se zasklením - pro ocenění je zároveň nutná prohlídka staveniště</t>
  </si>
  <si>
    <t>-1693092768</t>
  </si>
  <si>
    <t>hala - stěny s pevným jednoduchým beztmeleným prosklením s drátěnou vložkou</t>
  </si>
  <si>
    <t>1,5*(8,6+12,3)-(1,5*1,5*2)+1,5*18-(1,5*1,5*2)</t>
  </si>
  <si>
    <t>2,4*24+2,4*18</t>
  </si>
  <si>
    <t>1,5*24-(5,25*1,5)+1,5*1,5*18-(2,25*1,5*2)</t>
  </si>
  <si>
    <t>42</t>
  </si>
  <si>
    <t>767161813</t>
  </si>
  <si>
    <t>Demontáž zábradlí do suti rovného nerozebíratelný spoj hmotnosti 1 m zábradlí do 20 kg - pro ocenění je zároveň nutná prohlídka staveniště</t>
  </si>
  <si>
    <t>-1568139245</t>
  </si>
  <si>
    <t>Výkres č. D.10 - Otevřený přístřešek - Půdorysy, řezy /stávající stav/</t>
  </si>
  <si>
    <t>4"uvnitř"</t>
  </si>
  <si>
    <t>43</t>
  </si>
  <si>
    <t>767691822</t>
  </si>
  <si>
    <t>Ostatní práce - vyvěšení kovových křídel plochy do 2 m2</t>
  </si>
  <si>
    <t>374420455</t>
  </si>
  <si>
    <t>1"ocel vně dveře"</t>
  </si>
  <si>
    <t>44</t>
  </si>
  <si>
    <t>767832801</t>
  </si>
  <si>
    <t>Demontáž venkovních požárních žebříků s ochranným košem</t>
  </si>
  <si>
    <t>-31426908</t>
  </si>
  <si>
    <t>7"vně"</t>
  </si>
  <si>
    <t>4,2"uvnitř"</t>
  </si>
  <si>
    <t>SO 100 - OBJEKTY POZEMNÍCH KOMUNIKACÍ</t>
  </si>
  <si>
    <t xml:space="preserve">SO 101a - Větev A - komunikace 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</si>
  <si>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</si>
  <si>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</si>
  <si>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</si>
  <si>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</si>
  <si>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 xml:space="preserve">    711 - Izolace proti vodě, vlhkosti a plynům</t>
  </si>
  <si>
    <t xml:space="preserve">    743 - Elektromontáže - hrubá montáž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</si>
  <si>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</si>
  <si>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</si>
  <si>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1034611138</t>
  </si>
  <si>
    <t>pro chodník v křižovatce před KŽ</t>
  </si>
  <si>
    <t>185</t>
  </si>
  <si>
    <t>113201112</t>
  </si>
  <si>
    <t>Vytrhání obrub s vybouráním lože, s přemístěním hmot na skládku na vzdálenost do 3 m nebo s naložením na dopravní prostředek silničních ležatých</t>
  </si>
  <si>
    <t>931366799</t>
  </si>
  <si>
    <t>122252206</t>
  </si>
  <si>
    <t>Odkopávky a prokopávky nezapažené pro silnice a dálnice strojně v hornině třídy těžitelnosti I přes 1 000 do 5 000 m3</t>
  </si>
  <si>
    <t>380220813</t>
  </si>
  <si>
    <t xml:space="preserve">dle výpočtu bilance zemních prací (od staničení 0,080) </t>
  </si>
  <si>
    <t>1878</t>
  </si>
  <si>
    <t>výměna AZ vozovky s rozšířením</t>
  </si>
  <si>
    <t>5650*0,5*1,25</t>
  </si>
  <si>
    <t>odpočet křižovatky u KŽ</t>
  </si>
  <si>
    <t>-(507*0,5*1,25)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</si>
  <si>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</si>
  <si>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</si>
  <si>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1025160462</t>
  </si>
  <si>
    <t>790+141,6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</si>
  <si>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</si>
  <si>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</si>
  <si>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-473095032</t>
  </si>
  <si>
    <t>odvoz do 10km</t>
  </si>
  <si>
    <t>5092,375-790-141,6</t>
  </si>
  <si>
    <t>167151111</t>
  </si>
  <si>
    <t>Nakládání, skládání a překládání neulehlého výkopku nebo sypaniny strojně nakládání, množství přes 100 m3, z hornin třídy těžitelnosti I, skupiny 1 až 3</t>
  </si>
  <si>
    <t>-1643379183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</si>
  <si>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</si>
  <si>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</si>
  <si>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877120308</t>
  </si>
  <si>
    <t>"vozovka;tl. AZ 0,5m"5650*0,5*1,25</t>
  </si>
  <si>
    <t>"odpočet plochy stáv. vozovky-křižovatka KŽ"-507*0,5*1,25</t>
  </si>
  <si>
    <t>"zemní krajnice"141,6</t>
  </si>
  <si>
    <t>M</t>
  </si>
  <si>
    <t>58344197r</t>
  </si>
  <si>
    <t xml:space="preserve">nákup materiálu vhodného do aktivní zóny dle ČSN 736133  </t>
  </si>
  <si>
    <t>-1027642857</t>
  </si>
  <si>
    <t>nákup materiálu do aktivní zóny o tl.50 cm</t>
  </si>
  <si>
    <t>(3531,25-316,875)*2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</si>
  <si>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</si>
  <si>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</si>
  <si>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-1997537634</t>
  </si>
  <si>
    <t>dle výpočtu bilance zemních prací od staničení 0,080 00; odečten objem výměny AZ</t>
  </si>
  <si>
    <t>790</t>
  </si>
  <si>
    <t>171201221</t>
  </si>
  <si>
    <t>Poplatek za uložení stavebního odpadu na skládce (skládkovné) zeminy a kamení zatříděného do Katalogu odpadů pod kódem 17 05 04</t>
  </si>
  <si>
    <t>-1404254213</t>
  </si>
  <si>
    <t>(5092,375-790-141,6)*1,8</t>
  </si>
  <si>
    <t>181152302</t>
  </si>
  <si>
    <t>Úprava pláně na stavbách silnic a dálnic strojně v zářezech mimo skalních se zhutněním</t>
  </si>
  <si>
    <t>542397023</t>
  </si>
  <si>
    <t>převzato dle výměr od projektanta</t>
  </si>
  <si>
    <t>"vozovka + rozšíření"5640*1,25</t>
  </si>
  <si>
    <t>"chodník+vjezdy+rozšíření"(1497+125)*1,1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</si>
  <si>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</si>
  <si>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</si>
  <si>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-2095847259</t>
  </si>
  <si>
    <t>182251101</t>
  </si>
  <si>
    <t>Svahování trvalých svahů do projektovaných profilů strojně s potřebným přemístěním výkopku při svahování násypů v jakékoliv hornině</t>
  </si>
  <si>
    <t>-2102355094</t>
  </si>
  <si>
    <t>132254101</t>
  </si>
  <si>
    <t>Hloubení zapažených rýh šířky do 800 mm strojně s urovnáním dna do předepsaného profilu a spádu v hornině třídy těžitelnosti I skupiny 3 do 20 m3</t>
  </si>
  <si>
    <t>-177368208</t>
  </si>
  <si>
    <t>dle SO 101 - Větev A, Technická zpráva 101.1-str.4, 5, výkres Situace komunikace -č.101.2.1</t>
  </si>
  <si>
    <t>35*0,4*0,6"palisáda mezi řezy P9-P11 - za navážkou patřící fi Kešner, pokud tam zůstane"</t>
  </si>
  <si>
    <t>19*0,6*0,8"základová část opěrné zídky před objektem KŽ"</t>
  </si>
  <si>
    <t>675*0,45*0,6"výkop pro trativod v komunikaci"</t>
  </si>
  <si>
    <t>35*0,4*0,6"výkop pro trativod za palisádou"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</si>
  <si>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</si>
  <si>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 - pro zpětné využití zeminy</t>
  </si>
  <si>
    <t>1363733460</t>
  </si>
  <si>
    <t>Zakládání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</si>
  <si>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</si>
  <si>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</si>
  <si>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1608387513</t>
  </si>
  <si>
    <t>dle SO 101 - Větev A, Technická zpráva 101.1-str.7, výkres Situace komunikace -č.101.2.1</t>
  </si>
  <si>
    <t>37"palisáda mezi řezy P9-P11 - za navážkou patřící fi Kešner, pokud tam zůstane"</t>
  </si>
  <si>
    <t>"vozovka"675</t>
  </si>
  <si>
    <t>88</t>
  </si>
  <si>
    <t>213141111</t>
  </si>
  <si>
    <t>Zřízení vrstvy z geotextilie filtrační, separační, odvodňovací, ochranné, výztužné nebo protierozní v rovině nebo ve sklonu do 1:5, šířky do 3 m</t>
  </si>
  <si>
    <t>-1984069649</t>
  </si>
  <si>
    <t>37*(0,3+0,6)*2*1,1"palisáda mezi řezy P9-P11 - za navážkou patřící fi Kešner, pokud tam zůstane"</t>
  </si>
  <si>
    <t>"vozovka"675*(0,3+0,6)*2*1,1</t>
  </si>
  <si>
    <t>89</t>
  </si>
  <si>
    <t>69311033</t>
  </si>
  <si>
    <t>geotextilie tkaná separační, filtrační, výztužná PP pevnost v tahu 20kN/m</t>
  </si>
  <si>
    <t>1355548314</t>
  </si>
  <si>
    <t>1409,76*1,15 'Přepočtené koeficientem množství</t>
  </si>
  <si>
    <t>271532213</t>
  </si>
  <si>
    <t>Podsyp pod základové konstrukce se zhutněním a urovnáním povrchu z kameniva hrubého, frakce 8 - 16 mm</t>
  </si>
  <si>
    <t>2002215503</t>
  </si>
  <si>
    <t>dle SO 101 - Větev A, Technická zpráva 101.1-str.5, výkres Situace komunikace -č.101.2.1</t>
  </si>
  <si>
    <t>19*0,6*0,1"polštář pod základová část opěrné zídky před objektem KŽ"</t>
  </si>
  <si>
    <t>274321311</t>
  </si>
  <si>
    <t>Základy z betonu železového (bez výztuže) pasy z betonu bez zvláštních nároků na prostředí tř. C 16/20</t>
  </si>
  <si>
    <t>-550650445</t>
  </si>
  <si>
    <t>dle SO 101 - Komunikace větev A</t>
  </si>
  <si>
    <t>dle Technické zprávy 101.1 a výkresu Situace komunikace č. 101.2.1 a Charakteristických příčných řezů P36 a P37</t>
  </si>
  <si>
    <t>0,5*0,6*19*1,1"základ opěrné zídky nahrazující obrubník - podzemní část - ztratné do výkopu"</t>
  </si>
  <si>
    <t>275361821</t>
  </si>
  <si>
    <t>Výztuž základů patek z betonářské oceli 10 505 (R)</t>
  </si>
  <si>
    <t>2000467652</t>
  </si>
  <si>
    <t>0,5*0,6*19*0,135"základ opěrné zídky nahrazující obrubník - podzemní část - 135kg/m3"</t>
  </si>
  <si>
    <t>Svislé a kompletní konstrukce</t>
  </si>
  <si>
    <t>311322611</t>
  </si>
  <si>
    <t>Nadzákladové zdi z betonu železového (bez výztuže) nosné odolného proti agresivnímu prostředí tř. C 30/37</t>
  </si>
  <si>
    <t>1466689461</t>
  </si>
  <si>
    <t>19*0,5*0,4"opěrná zídka nahrazující obrubník - část nad UT"</t>
  </si>
  <si>
    <t>311351121</t>
  </si>
  <si>
    <t>Bednění nadzákladových zdí nosných rovné oboustranné za každou stranu zřízení</t>
  </si>
  <si>
    <t>36706930</t>
  </si>
  <si>
    <t>2*(19+0,5)*0,4"opěrná zídka nahrazující obrubník - část nad UT"</t>
  </si>
  <si>
    <t>311351122</t>
  </si>
  <si>
    <t>Bednění nadzákladových zdí nosných rovné oboustranné za každou stranu odstranění</t>
  </si>
  <si>
    <t>1020699000</t>
  </si>
  <si>
    <t>311361821</t>
  </si>
  <si>
    <t>Výztuž nadzákladových zdí nosných svislých nebo odkloněných od svislice, rovných nebo oblých z betonářské oceli 10 505 (R) nebo BSt 500</t>
  </si>
  <si>
    <t>-1613468586</t>
  </si>
  <si>
    <t>výztuž zídky;135kg/m3</t>
  </si>
  <si>
    <t>3,8*0,135</t>
  </si>
  <si>
    <t>0,513*1,08 'Přepočtené koeficientem množství</t>
  </si>
  <si>
    <t>339921134</t>
  </si>
  <si>
    <t>Osazování palisád betonových v řadě se zabetonováním výšky palisády přes 1500 mm</t>
  </si>
  <si>
    <t>1270069832</t>
  </si>
  <si>
    <t>dle SO 101 - Větev A, Technická zpráva 101.1-str.4, výkres Situace komunikace -č.101.2.1</t>
  </si>
  <si>
    <t>35"palisáda mezi řezy P9-P11 - za navážkou patřící fi Kešner, pokud tam zůstane"</t>
  </si>
  <si>
    <t>59228417</t>
  </si>
  <si>
    <t>palisáda tyčová půlkulatá armovaná 175x200x2000mm</t>
  </si>
  <si>
    <t>-1254801413</t>
  </si>
  <si>
    <t>35,0847457627119*5,9 'Přepočtené koeficientem množství</t>
  </si>
  <si>
    <t>Komunikace pozemní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</si>
  <si>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</si>
  <si>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</si>
  <si>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-690458454</t>
  </si>
  <si>
    <t>viz. výkres Vzorových příčných řezů</t>
  </si>
  <si>
    <t>dle podkladu ploch projektanta</t>
  </si>
  <si>
    <t>skladba konstrukce chodníku  vč. rozšíření</t>
  </si>
  <si>
    <t>102*1,1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</si>
  <si>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</si>
  <si>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</si>
  <si>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-584465825</t>
  </si>
  <si>
    <t>skladba konstrukce vozovky vč. rozšíření</t>
  </si>
  <si>
    <t>5640*1,1</t>
  </si>
  <si>
    <t>58331200</t>
  </si>
  <si>
    <t>štěrk nebo štěrkopísek netříděný zásypový/vhodný zásyp</t>
  </si>
  <si>
    <t>1340743954</t>
  </si>
  <si>
    <t>skladba konstrukce vjezdu vč. rozšíření (pro kompletní štěrk nebo štěrkopísek netříděný zásypový/vhodný zásyp</t>
  </si>
  <si>
    <t>102*0,15*1,1*2</t>
  </si>
  <si>
    <t>5640/2*0,25*1,1*2</t>
  </si>
  <si>
    <t>565135121</t>
  </si>
  <si>
    <t>Asfaltový beton vrstva podkladní ACP 16 (obalované kamenivo střednězrnné - OKS) s rozprostřením a zhutněním v pruhu šířky přes 3 m, po zhutnění tl. 50 mm</t>
  </si>
  <si>
    <t>-2144753124</t>
  </si>
  <si>
    <t>ACP 22+ (50/70) - skladba konstrukce vozovky</t>
  </si>
  <si>
    <t>5640</t>
  </si>
  <si>
    <t>567122111</t>
  </si>
  <si>
    <t>Podklad ze směsi stmelené cementem SC bez dilatačních spár, s rozprostřením a zhutněním SC C 8/10 (KSC I), po zhutnění tl. 120 mm</t>
  </si>
  <si>
    <t>-1906221991</t>
  </si>
  <si>
    <t>skladba konstrukce vjezdu vč. rozšíření</t>
  </si>
  <si>
    <t>567132111</t>
  </si>
  <si>
    <t>Podklad ze směsi stmelené cementem SC bez dilatačních spár, s rozprostřením a zhutněním SC C 8/10 (KSC I), po zhutnění tl. 160 mm</t>
  </si>
  <si>
    <t>947272807</t>
  </si>
  <si>
    <t>573191111</t>
  </si>
  <si>
    <t>Postřik infiltrační kationaktivní emulzí v množství do 1,00 kg/m2 - dle PD 0,6 kg/m2</t>
  </si>
  <si>
    <t>-1581234434</t>
  </si>
  <si>
    <t xml:space="preserve">skladba konstrukce vozovky </t>
  </si>
  <si>
    <t>PI-E (C60 B3)</t>
  </si>
  <si>
    <t>573231107</t>
  </si>
  <si>
    <t>Postřik spojovací PS bez posypu kamenivem ze silniční emulze, v množství do 0,40 kg/m2</t>
  </si>
  <si>
    <t>-2083890706</t>
  </si>
  <si>
    <t>PS-E (C60 B3)</t>
  </si>
  <si>
    <t>5640*2</t>
  </si>
  <si>
    <t>576133221</t>
  </si>
  <si>
    <t>Asfaltový koberec mastixový SMA 11 (AKMS) s rozprostřením a se zhutněním v pruhu šířky přes 3 m, po zhutnění tl. 40 mm</t>
  </si>
  <si>
    <t>1056808244</t>
  </si>
  <si>
    <t>SMA 11+ (PMB 45/80-65</t>
  </si>
  <si>
    <t>577155142</t>
  </si>
  <si>
    <t>Asfaltový beton vrstva ložní ACL 16 (ABH) s rozprostřením a zhutněním z modifikovaného asfaltu v pruhu šířky přes 3 m, po zhutnění tl. 60 mm</t>
  </si>
  <si>
    <t>-723345960</t>
  </si>
  <si>
    <t>ACL 16+ (PMB 25/55-65)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</si>
  <si>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</si>
  <si>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</si>
  <si>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921090782</t>
  </si>
  <si>
    <t>59245020</t>
  </si>
  <si>
    <t>dlažba tvar obdélník betonová 200x100x80mm přírodní</t>
  </si>
  <si>
    <t>1796098321</t>
  </si>
  <si>
    <t>skladba konstrukce vjezdu</t>
  </si>
  <si>
    <t>102</t>
  </si>
  <si>
    <t>102*1,05 'Přepočtené koeficientem množství</t>
  </si>
  <si>
    <t>59245226</t>
  </si>
  <si>
    <t>dlažba tvar obdélník betonová pro nevidomé 200x100x80mm barevná</t>
  </si>
  <si>
    <t>1304622808</t>
  </si>
  <si>
    <t>14,1</t>
  </si>
  <si>
    <t>14,1*1,05 'Přepočtené koeficientem množství</t>
  </si>
  <si>
    <t>569903311</t>
  </si>
  <si>
    <t>Zřízení zemních krajnic z hornin jakékoliv třídy se zhutněním</t>
  </si>
  <si>
    <t>1327499295</t>
  </si>
  <si>
    <t>viz. VPR</t>
  </si>
  <si>
    <t>0,12*590*2</t>
  </si>
  <si>
    <t>911111111</t>
  </si>
  <si>
    <t>Montáž zábradlí ocelového zabetonovaného</t>
  </si>
  <si>
    <t>2082539403</t>
  </si>
  <si>
    <t>74910606</t>
  </si>
  <si>
    <t>zábradlí městské obloukové bezpečnostní lakovaný povrch 2000x1000mm</t>
  </si>
  <si>
    <t>-2123769754</t>
  </si>
  <si>
    <t>911121111</t>
  </si>
  <si>
    <t>Montáž zábradlí ocelového přichyceného vruty do betonového podkladu</t>
  </si>
  <si>
    <t>1007298336</t>
  </si>
  <si>
    <t>dle SO 101 - Větev A, Technická zpráva 101.1-str.8, výkres Situace komunikace -č.101.2.1 a dle výkresu Podélný profil - větev A 101.3.1.</t>
  </si>
  <si>
    <t>106</t>
  </si>
  <si>
    <t>55391488</t>
  </si>
  <si>
    <t>dodání zábradlí silničního a mostního v.1300mm se svislou výplní včetně předepsané povrchové úpravy_x000D_
osazení sloupků zaberaněním nebo osazením do betonu</t>
  </si>
  <si>
    <t>1896720000</t>
  </si>
  <si>
    <t>911331131</t>
  </si>
  <si>
    <t>Silniční svodidlo s osazením sloupků zaberaněním ocelové úroveň zádržnosti H1 vzdálenosti sloupků do 2 m jednostranné</t>
  </si>
  <si>
    <t>1613848735</t>
  </si>
  <si>
    <t>dle Technické zprávy 101.1 - str.5 a Výkres podélný profil - větev A č. 101.3.1, č.101.4d</t>
  </si>
  <si>
    <t>60</t>
  </si>
  <si>
    <t>45</t>
  </si>
  <si>
    <t>55391599.R</t>
  </si>
  <si>
    <t>svodidlový systém - jednostranné ocelové svodidlo, úroveň zadržení H1, v. 750mm, v souladu s TP 114</t>
  </si>
  <si>
    <t>-558523359</t>
  </si>
  <si>
    <t>47</t>
  </si>
  <si>
    <t>914111111</t>
  </si>
  <si>
    <t>Montáž svislé dopravní značky základní velikosti do 1 m2 objímkami na sloupky nebo konzoly</t>
  </si>
  <si>
    <t>1657321580</t>
  </si>
  <si>
    <t>48</t>
  </si>
  <si>
    <t>40445608</t>
  </si>
  <si>
    <t>značky upravující přednost P1, P4 700mm</t>
  </si>
  <si>
    <t>1219075293</t>
  </si>
  <si>
    <t>49</t>
  </si>
  <si>
    <t>40445647</t>
  </si>
  <si>
    <t>dodatkové tabulky E</t>
  </si>
  <si>
    <t>-1479727636</t>
  </si>
  <si>
    <t>50</t>
  </si>
  <si>
    <t>40445621</t>
  </si>
  <si>
    <t>informativní značky provozní IP</t>
  </si>
  <si>
    <t>1055101278</t>
  </si>
  <si>
    <t>51</t>
  </si>
  <si>
    <t>40445621r</t>
  </si>
  <si>
    <t>informativní značky provozní IP6+R</t>
  </si>
  <si>
    <t>-1531886249</t>
  </si>
  <si>
    <t>52</t>
  </si>
  <si>
    <t>40445611</t>
  </si>
  <si>
    <t>značky upravující přednost P2, P3, P8</t>
  </si>
  <si>
    <t>-1664686256</t>
  </si>
  <si>
    <t>55</t>
  </si>
  <si>
    <t>40445256</t>
  </si>
  <si>
    <t>svorka upínací na sloupek dopravní značky D 60mm</t>
  </si>
  <si>
    <t>-785567746</t>
  </si>
  <si>
    <t>(2+6+4+6+4)*2</t>
  </si>
  <si>
    <t>90</t>
  </si>
  <si>
    <t>914511111</t>
  </si>
  <si>
    <t>Montáž sloupku dopravních značek délky do 3,5 m do betonového základu</t>
  </si>
  <si>
    <t>CS ÚRS 2021 01</t>
  </si>
  <si>
    <t>-1938287084</t>
  </si>
  <si>
    <t>53</t>
  </si>
  <si>
    <t>40445225</t>
  </si>
  <si>
    <t>sloupek pro dopravní značku Zn D 60mm v 3,5m</t>
  </si>
  <si>
    <t>-1460022550</t>
  </si>
  <si>
    <t>2+4+6+4</t>
  </si>
  <si>
    <t>54</t>
  </si>
  <si>
    <t>40445253</t>
  </si>
  <si>
    <t>víčko plastové na sloupek D 60mm</t>
  </si>
  <si>
    <t>-1069609462</t>
  </si>
  <si>
    <t>56</t>
  </si>
  <si>
    <t>915111111</t>
  </si>
  <si>
    <t>Vodorovné dopravní značení stříkané barvou dělící čára šířky 125 mm souvislá bílá základní - V1a</t>
  </si>
  <si>
    <t>1334990558</t>
  </si>
  <si>
    <t>dle Výkresu Dopravní značení č. 101.2.2</t>
  </si>
  <si>
    <t>724*2"V1a"</t>
  </si>
  <si>
    <t>57</t>
  </si>
  <si>
    <t>915111121</t>
  </si>
  <si>
    <t>Vodorovné dopravní značení stříkané barvou dělící čára šířky 125 mm přerušovaná bílá základní</t>
  </si>
  <si>
    <t>-1189067844</t>
  </si>
  <si>
    <t>724"V2a"</t>
  </si>
  <si>
    <t>34,6*2"V2b"</t>
  </si>
  <si>
    <t>58</t>
  </si>
  <si>
    <t>915121121</t>
  </si>
  <si>
    <t>Vodorovné dopravní značení stříkané barvou vodící čára bílá šířky 250 mm přerušovaná základní</t>
  </si>
  <si>
    <t>420367392</t>
  </si>
  <si>
    <t>23+(6+6+8+30)"V2b"</t>
  </si>
  <si>
    <t>59</t>
  </si>
  <si>
    <t>915131112</t>
  </si>
  <si>
    <t>Vodorovné dopravní značení stříkané barvou přechody pro chodce, šipky, symboly bílé retroreflexní</t>
  </si>
  <si>
    <t>-952429302</t>
  </si>
  <si>
    <t>(3*7)/2+3,5*0,5+2,75"V7"</t>
  </si>
  <si>
    <t>915211112</t>
  </si>
  <si>
    <t>Vodorovné dopravní značení stříkaným plastem dělící čára šířky 125 mm souvislá bílá retroreflexní</t>
  </si>
  <si>
    <t>1148177437</t>
  </si>
  <si>
    <t>724*2"V4"</t>
  </si>
  <si>
    <t>61</t>
  </si>
  <si>
    <t>915211122</t>
  </si>
  <si>
    <t>Vodorovné dopravní značení stříkaným plastem dělící čára šířky 125 mm přerušovaná bílá retroreflexní</t>
  </si>
  <si>
    <t>-933973394</t>
  </si>
  <si>
    <t>62</t>
  </si>
  <si>
    <t>915221122</t>
  </si>
  <si>
    <t>Vodorovné dopravní značení stříkaným plastem vodící čára bílá šířky 250 mm přerušovaná retroreflexní</t>
  </si>
  <si>
    <t>-984427261</t>
  </si>
  <si>
    <t>63</t>
  </si>
  <si>
    <t>915231112</t>
  </si>
  <si>
    <t>Vodorovné dopravní značení stříkaným plastem přechody pro chodce, šipky, symboly nápisy bílé retroreflexní</t>
  </si>
  <si>
    <t>875419268</t>
  </si>
  <si>
    <t>15"V6a - symbol dej přednost v jízdě"</t>
  </si>
  <si>
    <t>915611111</t>
  </si>
  <si>
    <t>Předznačení pro vodorovné značení stříkané barvou nebo prováděné z nátěrových hmot liniové dělicí čáry, vodicí proužky</t>
  </si>
  <si>
    <t>510145508</t>
  </si>
  <si>
    <t>1448+793,2+73</t>
  </si>
  <si>
    <t>65</t>
  </si>
  <si>
    <t>915621111</t>
  </si>
  <si>
    <t>Předznačení pro vodorovné značení stříkané barvou nebo prováděné z nátěrových hmot plošné šipky, symboly, nápisy</t>
  </si>
  <si>
    <t>68899767</t>
  </si>
  <si>
    <t>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</si>
  <si>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</si>
  <si>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</si>
  <si>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-1707333613</t>
  </si>
  <si>
    <t>dle výkresů SO 101</t>
  </si>
  <si>
    <t>1451"silniční rovný"</t>
  </si>
  <si>
    <t>18"silniční přechodový"</t>
  </si>
  <si>
    <t>42"silniční nájezdový"</t>
  </si>
  <si>
    <t>67</t>
  </si>
  <si>
    <t>59217031</t>
  </si>
  <si>
    <t>obrubník betonový silniční 1000x150x250mm</t>
  </si>
  <si>
    <t>786694367</t>
  </si>
  <si>
    <t>1451,96078431373*1,02 'Přepočtené koeficientem množství</t>
  </si>
  <si>
    <t>68</t>
  </si>
  <si>
    <t>59217029</t>
  </si>
  <si>
    <t>obrubník betonový silniční nájezdový 1000x150x150mm</t>
  </si>
  <si>
    <t>1382174939</t>
  </si>
  <si>
    <t>12,7450980392157*1,02 'Přepočtené koeficientem množství</t>
  </si>
  <si>
    <t>69</t>
  </si>
  <si>
    <t>59217030</t>
  </si>
  <si>
    <t>obrubník betonový silniční přechodový 1000x150x150-250mm</t>
  </si>
  <si>
    <t>1446909953</t>
  </si>
  <si>
    <t>18,6274509803922*1,02 'Přepočtené koeficientem množství</t>
  </si>
  <si>
    <t>70</t>
  </si>
  <si>
    <t>919721282</t>
  </si>
  <si>
    <t>Vyztužení stávajícího asfaltového povrchu geomříží z polypropylénu s geotextilií</t>
  </si>
  <si>
    <t>-244676535</t>
  </si>
  <si>
    <t>napojení stáv. asf. vrstev</t>
  </si>
  <si>
    <t>21*1</t>
  </si>
  <si>
    <t>71</t>
  </si>
  <si>
    <t>919731123</t>
  </si>
  <si>
    <t>Zarovnání styčné plochy podkladu nebo krytu podél vybourané části komunikace nebo zpevněné plochy živičné tl. přes 100 do 200 mm</t>
  </si>
  <si>
    <t>1938695721</t>
  </si>
  <si>
    <t>72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</si>
  <si>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</si>
  <si>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</si>
  <si>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-2013425317</t>
  </si>
  <si>
    <t>7*3</t>
  </si>
  <si>
    <t>73</t>
  </si>
  <si>
    <t>919735114</t>
  </si>
  <si>
    <t>Řezání stávajícího živičného krytu nebo podkladu hloubky přes 150 do 200 mm</t>
  </si>
  <si>
    <t>-1203065538</t>
  </si>
  <si>
    <t>74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</si>
  <si>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</si>
  <si>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</si>
  <si>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1933508355</t>
  </si>
  <si>
    <t>75</t>
  </si>
  <si>
    <t>981511114</t>
  </si>
  <si>
    <t>Demolice konstrukcí objektů postupným rozebíráním konstrukcí ze železobetonu</t>
  </si>
  <si>
    <t>683815725</t>
  </si>
  <si>
    <t xml:space="preserve">dle Technické zprávy 101.1 </t>
  </si>
  <si>
    <t>demolice stáv. ŽB zídky</t>
  </si>
  <si>
    <t>0,5*19*1</t>
  </si>
  <si>
    <t>76</t>
  </si>
  <si>
    <t>997221551</t>
  </si>
  <si>
    <t>Vodorovná doprava suti bez naložení, ale se složením a s hrubým urovnáním ze sypkých materiálů, na vzdálenost do 1 km</t>
  </si>
  <si>
    <t>1671959356</t>
  </si>
  <si>
    <t>53,65</t>
  </si>
  <si>
    <t>77</t>
  </si>
  <si>
    <t>997221559</t>
  </si>
  <si>
    <t>Vodorovná doprava suti bez naložení, ale se složením a s hrubým urovnáním Příplatek k ceně za každý další i započatý 1 km přes 1 km</t>
  </si>
  <si>
    <t>-2042111154</t>
  </si>
  <si>
    <t>53,65*9</t>
  </si>
  <si>
    <t>78</t>
  </si>
  <si>
    <t>997221561</t>
  </si>
  <si>
    <t>Vodorovná doprava suti bez naložení, ale se složením a s hrubým urovnáním z kusových materiálů, na vzdálenost do 1 km</t>
  </si>
  <si>
    <t>-713698052</t>
  </si>
  <si>
    <t>3,9+22,33+22,895</t>
  </si>
  <si>
    <t>79</t>
  </si>
  <si>
    <t>997221569</t>
  </si>
  <si>
    <t>-343857746</t>
  </si>
  <si>
    <t>49,125*9</t>
  </si>
  <si>
    <t>80</t>
  </si>
  <si>
    <t>997221611</t>
  </si>
  <si>
    <t>Nakládání na dopravní prostředky pro vodorovnou dopravu suti</t>
  </si>
  <si>
    <t>517287302</t>
  </si>
  <si>
    <t>49,125</t>
  </si>
  <si>
    <t>81</t>
  </si>
  <si>
    <t>997221615</t>
  </si>
  <si>
    <t>Poplatek za uložení stavebního odpadu na skládce (skládkovné) z prostého betonu zatříděného do Katalogu odpadů pod kódem 17 01 01</t>
  </si>
  <si>
    <t>-1333514338</t>
  </si>
  <si>
    <t>3,9+22,33</t>
  </si>
  <si>
    <t>82</t>
  </si>
  <si>
    <t>997221625</t>
  </si>
  <si>
    <t>Poplatek za uložení stavebního odpadu na skládce (skládkovné) z armovaného betonu zatříděného do Katalogu odpadů pod kódem 17 01 01</t>
  </si>
  <si>
    <t>2002619044</t>
  </si>
  <si>
    <t>22,895</t>
  </si>
  <si>
    <t>998</t>
  </si>
  <si>
    <t>83</t>
  </si>
  <si>
    <t>998225111</t>
  </si>
  <si>
    <t>Přesun hmot pro komunikace s krytem z kameniva, monolitickým betonovým nebo živičným dopravní vzdálenost do 200 m jakékoliv délky objektu</t>
  </si>
  <si>
    <t>-1711038244</t>
  </si>
  <si>
    <t>711</t>
  </si>
  <si>
    <t>Izolace proti vodě, vlhkosti a plynům</t>
  </si>
  <si>
    <t>84</t>
  </si>
  <si>
    <t>711491273</t>
  </si>
  <si>
    <t>Provedení izolace proti povrchové a podpovrchové tlakové vodě ostatní na ploše svislé S z nopové fólie</t>
  </si>
  <si>
    <t>-1001293216</t>
  </si>
  <si>
    <t>za palisádou</t>
  </si>
  <si>
    <t>2,5*35"mezi řezy P9-P11"</t>
  </si>
  <si>
    <t>85</t>
  </si>
  <si>
    <t>28323005</t>
  </si>
  <si>
    <t>fólie profilovaná (nopová) drenážní HDPE s výškou nopů 8mm</t>
  </si>
  <si>
    <t>1516455412</t>
  </si>
  <si>
    <t>87,5*1,1 'Přepočtené koeficientem množství</t>
  </si>
  <si>
    <t>86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</si>
  <si>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</si>
  <si>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</si>
  <si>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</si>
  <si>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1096363331</t>
  </si>
  <si>
    <t>743</t>
  </si>
  <si>
    <t>Elektromontáže - hrubá montáž</t>
  </si>
  <si>
    <t>87</t>
  </si>
  <si>
    <t>7435511r</t>
  </si>
  <si>
    <t>Kabelové chráničky DN 125 plastové, včetně pískového obsypu a zásypu, zemních prací, hutnění a dodávky</t>
  </si>
  <si>
    <t>1210138001</t>
  </si>
  <si>
    <t>4*13,5"mezi řezy P7-P8"</t>
  </si>
  <si>
    <t>SO 101b - Větev A - skladba chodníku vč. obrubníku bez zemního tělesa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</si>
  <si>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</si>
  <si>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</si>
  <si>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-1066919073</t>
  </si>
  <si>
    <t>dle SO 101 - Výkres č. 101.2.1 - Situace komunikace</t>
  </si>
  <si>
    <t>15"rozebrání a oprava stáv.chodníku"</t>
  </si>
  <si>
    <t>564851111</t>
  </si>
  <si>
    <t>Podklad ze štěrkodrti ŠD s rozprostřením a zhutněním, po zhutnění tl. 150 mm</t>
  </si>
  <si>
    <t>2066770936</t>
  </si>
  <si>
    <t>skladba konstrukce chodníku vč. rozšíření</t>
  </si>
  <si>
    <t>(1300+34)*1,1</t>
  </si>
  <si>
    <t>15"oprava stáv. chodníku"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</si>
  <si>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</si>
  <si>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</si>
  <si>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-238118924</t>
  </si>
  <si>
    <t>skladba konstrukce chodníku</t>
  </si>
  <si>
    <t>1300</t>
  </si>
  <si>
    <t>skladba konstrukce chodníku - hmatná pro nevidomé</t>
  </si>
  <si>
    <t>oprava stáv. chodníku - předpoklad výměry - bez dodání nové dlažby</t>
  </si>
  <si>
    <t>upravení stáv.plochy před KŽ - položení nové dlažby</t>
  </si>
  <si>
    <t>(8,1+19)*(2,5+3,5)/2</t>
  </si>
  <si>
    <t>59245018</t>
  </si>
  <si>
    <t>dlažba tvar obdélník betonová 200x100x60mm přírodní</t>
  </si>
  <si>
    <t>-660773343</t>
  </si>
  <si>
    <t>1381,3*1,05 'Přepočtené koeficientem množství</t>
  </si>
  <si>
    <t>59245006</t>
  </si>
  <si>
    <t>dlažba tvar obdélník betonová pro nevidomé 200x100x60mm barevná</t>
  </si>
  <si>
    <t>1244205843</t>
  </si>
  <si>
    <t>21,3</t>
  </si>
  <si>
    <t>21,3*1,05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</si>
  <si>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</si>
  <si>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</si>
  <si>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-1374895141</t>
  </si>
  <si>
    <t>59217016</t>
  </si>
  <si>
    <t>obrubník betonový chodníkový 1000x80x250mm</t>
  </si>
  <si>
    <t>-449979798</t>
  </si>
  <si>
    <t>706,796116504854*1,03 'Přepočtené koeficientem množství</t>
  </si>
  <si>
    <t>SO 102 - Dopravně inženýrské opatření</t>
  </si>
  <si>
    <t xml:space="preserve">    9 - Ostatní konstrukce a práce-bourání</t>
  </si>
  <si>
    <t>119003223</t>
  </si>
  <si>
    <t>Pomocné konstrukce při realizaci díla svislé ocelové mobilní oplocení, výšky do 2,2 m panely vyplněné profilovaným plechem zřízení s možností průjezdupro stavbu a opětovného uzavření</t>
  </si>
  <si>
    <t>-1114177770</t>
  </si>
  <si>
    <t>dle  SO 102 DIO - Technické zprávy 102.1 a výkresu DIO - část I - most Alexandra Hesse 102.2.1</t>
  </si>
  <si>
    <t>13,5"mobilní oplocení s možností průjezdu pro stavbu"</t>
  </si>
  <si>
    <t>a dle výkresu DIO - část II - ul. Tovární 102.2.2</t>
  </si>
  <si>
    <t>23,5+8,4+6,2+9,9+10"mobilní oplocení s možností průjezdu pro stavbu"</t>
  </si>
  <si>
    <t>119003224</t>
  </si>
  <si>
    <t>Pomocné konstrukce přirealizaci díla svislé ocelové mobilní oplocení, výšky do 2,2 m panely vyplněné profilovaným plechem odstranění</t>
  </si>
  <si>
    <t>-2080728518</t>
  </si>
  <si>
    <t>183101214.1</t>
  </si>
  <si>
    <t>Hloubení jamek pro osazení svislého sloupky pro dopravní značku v rovině nebo na svahu do 1:5, objemu přes 0,05 do 0,125 m3 vč. odvozu výkopku</t>
  </si>
  <si>
    <t>-2004033305</t>
  </si>
  <si>
    <t>1"B1 - zákaz vjezdu všech vozidel (v obou směrech)"</t>
  </si>
  <si>
    <t>1+1+1"E13 - dodatková tabulka - text - mimo vozidel stavby"</t>
  </si>
  <si>
    <t>1"B24a - zákaz odbočování vpravo"</t>
  </si>
  <si>
    <t>1"B24b - zákaz odbočování vlevo"</t>
  </si>
  <si>
    <t>a dle výkresu DIO - část II - objízdná trasa 102.2.3</t>
  </si>
  <si>
    <t>1+1"B1 - zákaz vjezdu všech vozidel (v obou směrech)"</t>
  </si>
  <si>
    <t>8"IS11c - směrová tabule pro vyznačení objížďky"</t>
  </si>
  <si>
    <t>1+1"IP10a - slepá pozemní komunikace"</t>
  </si>
  <si>
    <t>1"dodatková tabulka - text - 800m"</t>
  </si>
  <si>
    <t>Ostatní konstrukce a práce-bourání</t>
  </si>
  <si>
    <t>911381812</t>
  </si>
  <si>
    <t>Odstranění silničního betonového svodidla s naložením na dopravní prostředek délky 2 m, výšky 0,8 m</t>
  </si>
  <si>
    <t>577814959</t>
  </si>
  <si>
    <t>dle  SO 102 DIO - Technické zprávy 102.1</t>
  </si>
  <si>
    <t>2*2"náběhové svodidlo v oblouku"</t>
  </si>
  <si>
    <t>8*2"rovné svodidlo v oblouku"</t>
  </si>
  <si>
    <t>3*2"rovné svodidla v komunikaci"</t>
  </si>
  <si>
    <t>914531113</t>
  </si>
  <si>
    <t>Montáž konzol nebo nástavců pro osazení dopravních značek velikosti do 1 m2 na zeď - na mobilní oplocení</t>
  </si>
  <si>
    <t>-145854491</t>
  </si>
  <si>
    <t>1+1"konzoly pro uchycení DZ umístěné na mobilním oplocení"</t>
  </si>
  <si>
    <t>40445220</t>
  </si>
  <si>
    <t>držák dopravní značky na stěnu D 60mm</t>
  </si>
  <si>
    <t>-1128502560</t>
  </si>
  <si>
    <t>875188051</t>
  </si>
  <si>
    <t>433441690</t>
  </si>
  <si>
    <t>40445619_B1</t>
  </si>
  <si>
    <t>zákazové, příkazové dopravní značky B1 500mm</t>
  </si>
  <si>
    <t>1428375260</t>
  </si>
  <si>
    <t>40445619_B24a,b</t>
  </si>
  <si>
    <t>zákazové, příkazové dopravní značky B24a nebo B24b 500mm</t>
  </si>
  <si>
    <t>727855054</t>
  </si>
  <si>
    <t>40445650_E13</t>
  </si>
  <si>
    <t>dodatkové tabulky  E13 500x300mm</t>
  </si>
  <si>
    <t>825327999</t>
  </si>
  <si>
    <t>1"E13 - dodatková tabulka - text - 800m"</t>
  </si>
  <si>
    <t>40445631_IS11c</t>
  </si>
  <si>
    <t>informativní značky směrové IS11c - do 1350x330mm</t>
  </si>
  <si>
    <t>1924404901</t>
  </si>
  <si>
    <t>40445621_IP10a</t>
  </si>
  <si>
    <t>informativní značky provozní  IP10a  500x500mm</t>
  </si>
  <si>
    <t>-1133869047</t>
  </si>
  <si>
    <t xml:space="preserve">dle  SO 102 DIO - Technické zprávy 102.1 </t>
  </si>
  <si>
    <t>1859982249</t>
  </si>
  <si>
    <t>1+1"E13 - dodatková tabulka - text - mimo vozidel stavby"</t>
  </si>
  <si>
    <t>40445230</t>
  </si>
  <si>
    <t>sloupek pro dopravní značku Zn D 70mm v 3,5m</t>
  </si>
  <si>
    <t>-1189093991</t>
  </si>
  <si>
    <t>40445254</t>
  </si>
  <si>
    <t>víčko plastové na sloupek D 70mm</t>
  </si>
  <si>
    <t>1924628328</t>
  </si>
  <si>
    <t>40445257</t>
  </si>
  <si>
    <t>svorka upínací na sloupek D 70mm</t>
  </si>
  <si>
    <t>-1531009555</t>
  </si>
  <si>
    <t>21*2 'Přepočtené koeficientem množství</t>
  </si>
  <si>
    <t>1586725541</t>
  </si>
  <si>
    <t>1471799876</t>
  </si>
  <si>
    <t>1129838916</t>
  </si>
  <si>
    <t>14,456*9 'Přepočtené koeficientem množství</t>
  </si>
  <si>
    <t>997013602</t>
  </si>
  <si>
    <t xml:space="preserve">Poplatek za uložení stavebního odpadu na skládce (skládkovné) z armovaného betonu zatříděného do Katalogu odpadů pod kódem 17 01 01 </t>
  </si>
  <si>
    <t>-228517018</t>
  </si>
  <si>
    <t>SO 200 - OPĚRNÉ ZDI</t>
  </si>
  <si>
    <t>SO 201 - Úhlová zeď</t>
  </si>
  <si>
    <t xml:space="preserve">    4 - Vodorovné konstrukce</t>
  </si>
  <si>
    <t>131251104</t>
  </si>
  <si>
    <t>Hloubení nezapažených jam a zářezů strojně s urovnáním dna do předepsaného profilu a spádu v hornině třídy těžitelnosti I skupiny 3 přes 100 do 500 m3</t>
  </si>
  <si>
    <t>1844585264</t>
  </si>
  <si>
    <t>Výkres tvaru - č. 201.3</t>
  </si>
  <si>
    <t>(7,3+4,1)/2*((2,4+1,7)/2-0,2)*24"Řez +2m"</t>
  </si>
  <si>
    <t>(6+3,5)/2*(1,8-0,2)*16"Řez +32,05m"</t>
  </si>
  <si>
    <t>(5+3)/2*(1,7-0,2)*12,4"Řez +52,00m"</t>
  </si>
  <si>
    <t>162351103.1</t>
  </si>
  <si>
    <t>Vodorovné přemístění výkopku nebo sypaniny po suchu na obvyklém dopravním prostředku, bez naložení výkopku, avšak se složením bez rozhrnutí z horniny třídy těžitelnosti I skupiny 1 až 3 na vzdálenost přes 50 do 500 m - pro zpětné využití zeminy na mezideponii</t>
  </si>
  <si>
    <t>-1428284359</t>
  </si>
  <si>
    <t>162351103.2</t>
  </si>
  <si>
    <t>Vodorovné přemístění výkopku nebo sypaniny po suchu na obvyklém dopravním prostředku, bez naložení výkopku, avšak se složením bez rozhrnutí z horniny třídy těžitelnosti I skupiny 1 až 3 na vzdálenost přes 50 do 500 m - zpětné využití zeminy</t>
  </si>
  <si>
    <t>506688891</t>
  </si>
  <si>
    <t>dle výkresu č.201.3 Výkres tvaru (objekt SO 201) a dle výkresu č. 101.4 Vzorové příčné řezy (objekt SO 101)</t>
  </si>
  <si>
    <t>doplnění pod těleso komunikace - násyp - polovina z komunikace - druhá polovina v opěrné stěně - z vytěžené zeminy</t>
  </si>
  <si>
    <t>((1,05+1,32)/2+0,5+3,5)*((2,7+2,8)/2-0,2/2)*24</t>
  </si>
  <si>
    <t>((1,05+1,32)/2+0,5+3,5)*((2,7+2,4+2,2+1,9)/4-0,2/2)*16</t>
  </si>
  <si>
    <t>(1,5+3,5)*((1,9+1,2)/2-0,2/2)*12,4</t>
  </si>
  <si>
    <t>-(0,6*(3,6+3,5+3,2+3)/4*24+0,6*(3,2+2,7+2,4)/3*16+0,6*(2,4+2+1,7)/3*12,4)"ochranný zásyp za úhlovou stěnou dle čl..3 ČSN 736244"</t>
  </si>
  <si>
    <t>Nakládání, skládání a překládání neulehlého výkopku nebo sypaniny strojně nakládání, množství přes 100 m3, z hornin třídy těžitelnosti I, skupiny 1 až 3 - při zpětném použití zemin</t>
  </si>
  <si>
    <t>539054880</t>
  </si>
  <si>
    <t>doplnění pod těleso komunikace - násyp - polovina z komunikace - druhá polovina v opěrné stěně -</t>
  </si>
  <si>
    <t>181951112</t>
  </si>
  <si>
    <t>Úprava pláně vyrovnáním výškových rozdílů strojně v hornině třídy těžitelnosti I, skupiny 1 až 3 se zhutněním</t>
  </si>
  <si>
    <t>1144564584</t>
  </si>
  <si>
    <t>4,1*24"Řez +2m"</t>
  </si>
  <si>
    <t>3,5*16"Řez +32,05m"</t>
  </si>
  <si>
    <t>3*12,4"Řez +52,00m"</t>
  </si>
  <si>
    <t>Zásyp sypaninou z jakékoliv horniny strojně s uložením výkopku ve vrstvách se zhutněním jam, šachet, rýh nebo kolem objektů v těchto vykopávkách - zpětný zásyp do úrovně P.T. se zpětným použitím zemin</t>
  </si>
  <si>
    <t>1939733578</t>
  </si>
  <si>
    <t>Výkres tvaru - č. 201.3 - do úrovně P.T.</t>
  </si>
  <si>
    <t>(7,3+4,1)/2*((2,4+1,7)/2-0,2/2)*24"Řez +2m"</t>
  </si>
  <si>
    <t>-(4,1+5,1)/2*0,5*24"polštář pod úhlovou stěnou"</t>
  </si>
  <si>
    <t>- 4,1*0,15*24"podkladní deska pod úhlovou stěnou"</t>
  </si>
  <si>
    <t>-(3,6*0,68*24+0,7*1,1*24)"tvar úhlové stěny do úrovně P.T."</t>
  </si>
  <si>
    <t>(6+3,5)/2*(1,8-0,2/2)*16"Řez +32,05m"</t>
  </si>
  <si>
    <t>-(3,5+4,6)/2*0,5*16"polštář pod úhlovou stěnou"</t>
  </si>
  <si>
    <t>-3,5*0,15*16"podkladní deska pod úhlovou stěnou"</t>
  </si>
  <si>
    <t>-(3*0,53*16+0,45*0,8*16)"tvar úhlové stěny do úrovně P.T."</t>
  </si>
  <si>
    <t>(5+3)/2*(1,7-0,2/2)*12,4"Řez +52,00m"</t>
  </si>
  <si>
    <t>-((3+4,1)/2*0,5*12,4)"polštář pod úhlovou stěnou"</t>
  </si>
  <si>
    <t>-3*0,15*12,4"podkladní deska pod úhlovou stěnou"</t>
  </si>
  <si>
    <t>-(2*0,53*12,4+0,45*0,8*12,4)"tvar úhlové stěny do úrovně P.T."</t>
  </si>
  <si>
    <t>171152501</t>
  </si>
  <si>
    <t>Zhutnění podloží z rostlé horniny třídy těžitelnosti I a II, skupiny 1 až 4 z hornin soudružných a nesoudržných</t>
  </si>
  <si>
    <t>1207333907</t>
  </si>
  <si>
    <t>155131311</t>
  </si>
  <si>
    <t>Zřízení protierozního zpevnění svahů geomříží nebo georohoží včetně plošného kotvení ocelovými skobami, ve sklonu do 1:2</t>
  </si>
  <si>
    <t>-462162477</t>
  </si>
  <si>
    <t xml:space="preserve">dle výkresu č.201.3 Výkres tvaru (objekt SO 201) a dle výkresu č. 101.4 Vzorové příčné řezy (objekt SO 101) a výkresu č. 202.3 Gabionová zeď </t>
  </si>
  <si>
    <t>((1,05+1,32)/2+0,5+3,5)*4*24</t>
  </si>
  <si>
    <t>((1,05+1,32)/2+0,5+3,5)*3*16</t>
  </si>
  <si>
    <t>(1,5+3,5)*2*12,4</t>
  </si>
  <si>
    <t>69321026</t>
  </si>
  <si>
    <t>geomříž jednoosá HDPE s tahovou pevností 170kN/m</t>
  </si>
  <si>
    <t>-1107364004</t>
  </si>
  <si>
    <t>870,64*1,1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</si>
  <si>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</si>
  <si>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PS_x000D_
 - doplnění zeminy do násypů pro těleso komunikace - dle PD na min.95% PS</t>
  </si>
  <si>
    <t>CS ÚRS 2017 01</t>
  </si>
  <si>
    <t>1074188558</t>
  </si>
  <si>
    <t>0"obsyp,zásyp,lože kanalizace - objekt SO 301 - započítáno vše v SO 202 opěrné gabionové stěně"</t>
  </si>
  <si>
    <t>Mezisoučet</t>
  </si>
  <si>
    <t>odpočet z SO 101, kde se předpokládá výměna zeminy za štěrkodrť nebo více hutnitelný zásypový materiál</t>
  </si>
  <si>
    <t>-0,5*3,5*(24+16+12,4)</t>
  </si>
  <si>
    <t>171101104.1</t>
  </si>
  <si>
    <t>Aktivní zóna - podklad podloží zhutněný do 102 % PS - zhutnění podloží v min. pož.hodnotě modulu přetvárnosti podloží zeminy Edef.2 - 45MPa</t>
  </si>
  <si>
    <t>1873973139</t>
  </si>
  <si>
    <t>((1,05+1,32)/2+0,5+3,5)*((2,7+2,8)/2-0,25)*24</t>
  </si>
  <si>
    <t>((1,05+1,32)/2+0,5+3,5)*((2,7+2,4+2,2+1,9)/4-0,2)*16</t>
  </si>
  <si>
    <t>(1,5+3,5)*((1,9+1,2)/2-0,1)*12,4</t>
  </si>
  <si>
    <t>171151112</t>
  </si>
  <si>
    <t>Uložení sypanin do násypů s rozprostřením sypaniny ve vrstvách a s hrubým urovnáním zhutněných z hornin nesoudržných kamenitých</t>
  </si>
  <si>
    <t>-1203486722</t>
  </si>
  <si>
    <t>0,6*(3,6+3,5+3,2+3)/4*24+0,6*(3,2+2,7+2,4)/3*16+0,6*(2,4+2+1,7)/3*12,4"ochranný zásyp za úhlovou stěnou dle čl..3 ČSN 736244"</t>
  </si>
  <si>
    <t>0,25*(3,6+3,5+3,2+3)/4*24</t>
  </si>
  <si>
    <t>58333680</t>
  </si>
  <si>
    <t>kamenivo těžené hrubé frakce 22/63</t>
  </si>
  <si>
    <t>1823629345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</si>
  <si>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</si>
  <si>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</si>
  <si>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130055154</t>
  </si>
  <si>
    <t xml:space="preserve">dle výkresu č.201.3 Výkres tvaru (objekt SO 201) a dle výkresu č. 101.4 Vzorové příčné řezy (objekt SO 101) - ke svislému oddělení vrstev - </t>
  </si>
  <si>
    <t>(3,6+3,5+3,2+3)/4*24+(3,2+2,7+2,4)/3*16+(2,4+2+1,7)/3*12,4"ochranný zásyp za úhlovou stěnou dle čl..3 ČSN 736244"</t>
  </si>
  <si>
    <t>69311197</t>
  </si>
  <si>
    <t>geotextilie netkaná separační, ochranná, filtrační, drenážní PES(70%)+PP(30%) 200g/m2</t>
  </si>
  <si>
    <t>-379179166</t>
  </si>
  <si>
    <t>149,28*1,1 'Přepočtené koeficientem množství</t>
  </si>
  <si>
    <t>-1117241615</t>
  </si>
  <si>
    <t xml:space="preserve">dle výkresu č.201.3 Výkres tvaru (objekt SO 201) a dle výkresu č. 101.4 Vzorové příčné řezy (objekt SO 101) </t>
  </si>
  <si>
    <t>52,4</t>
  </si>
  <si>
    <t>46</t>
  </si>
  <si>
    <t>212341111</t>
  </si>
  <si>
    <t>Obetonování drenážních trub mezerovitým betonem</t>
  </si>
  <si>
    <t>-795588363</t>
  </si>
  <si>
    <t>(52,4+7)*0,3*0,3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</si>
  <si>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</si>
  <si>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</si>
  <si>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-1814177580</t>
  </si>
  <si>
    <t>1*7</t>
  </si>
  <si>
    <t>213311141</t>
  </si>
  <si>
    <t>Polštáře zhutněné pod základy ze štěrkopísku tříděného</t>
  </si>
  <si>
    <t>-1123239888</t>
  </si>
  <si>
    <t>(4,1+5,1)/2*0,5*24"polštář pod úhlovou stěnou"</t>
  </si>
  <si>
    <t>(3,5+4,6)/2*0,5*16"polštář pod úhlovou stěnou"</t>
  </si>
  <si>
    <t>((3+4,1)/2*0,5*12,4)"polštář pod úhlovou stěnou"</t>
  </si>
  <si>
    <t>273322611</t>
  </si>
  <si>
    <t>Základy z betonu železového (bez výztuže) desky z betonu se zvýšenými nároky na prostředí tř. C 30/37 XC2,XF1</t>
  </si>
  <si>
    <t>498649898</t>
  </si>
  <si>
    <t>3,6*0,68*24"tvar základové desky úhlové stěny"</t>
  </si>
  <si>
    <t>3*0,53*16"tvar základové desky úhlové stěny"</t>
  </si>
  <si>
    <t>2*0,53*12,4"tvar základové desky úhlové stěny"</t>
  </si>
  <si>
    <t>273351121</t>
  </si>
  <si>
    <t>Bednění základů desek zřízení</t>
  </si>
  <si>
    <t>-1878972257</t>
  </si>
  <si>
    <t>0,15*(4,1+0,6)+2*0,15*24"podkladní deska pod úhlovou stěnou"</t>
  </si>
  <si>
    <t>0,15*(3,5+0,5)+2*0,15*16"podkladní deska pod úhlovou stěnou"</t>
  </si>
  <si>
    <t>0,15*3+2*0,15*12,4"podkladní deska pod úhlovou stěnou"</t>
  </si>
  <si>
    <t>2*0,68*24"tvar základové desky úhlové stěny"</t>
  </si>
  <si>
    <t>2*0,53*16"tvar základové desky úhlové stěny"</t>
  </si>
  <si>
    <t>273351122</t>
  </si>
  <si>
    <t>Bednění základů desek odstranění</t>
  </si>
  <si>
    <t>1075171657</t>
  </si>
  <si>
    <t>273361821</t>
  </si>
  <si>
    <t>Výztuž základů desek z betonářské oceli 10 505 (R) nebo BSt 500</t>
  </si>
  <si>
    <t>1181328243</t>
  </si>
  <si>
    <t>97,336*0,13"odhad vyztužení"</t>
  </si>
  <si>
    <t>12,654*1,05 'Přepočtené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</si>
  <si>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</si>
  <si>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</si>
  <si>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845974860</t>
  </si>
  <si>
    <t>0,7*3+0,45*4</t>
  </si>
  <si>
    <t>28611107</t>
  </si>
  <si>
    <t>trubka kanalizační PVC-U 200x6,9x6000mm SN12</t>
  </si>
  <si>
    <t>589947307</t>
  </si>
  <si>
    <t>3,9*1,1 'Přepočtené koeficientem množství</t>
  </si>
  <si>
    <t>Nadzákladové zdi z betonu železového (bez výztuže) nosné odolného proti agresivnímu prostředí tř. C 30/37 XC4, XD1, XF2 (F.1.2) - kamenivo podle ČSN EN 12620+A1 - dřík úhlové stěny -</t>
  </si>
  <si>
    <t>-287998626</t>
  </si>
  <si>
    <t>((0,7*3+0,45*1)+(0,7*2,48+0,45*1))/2*8+((0,7*2,48+0,45*1)+(0,7*2,23))/2*8+((0,7*2,23+0,45*1)+(0,7*1,96+0,45*1))/2*8</t>
  </si>
  <si>
    <t>0,45*(3,065+2,39)/2*14,8</t>
  </si>
  <si>
    <t>0,45*(2,39+1,76)/2*12,4</t>
  </si>
  <si>
    <t>-27759520</t>
  </si>
  <si>
    <t>(0,7*3+0,45*1)+(4+2,96)/2*24*2+(0,7*2,48+0,45*1)+(0,7*2,23+0,45*1)+(0,7*2+0,45*1)</t>
  </si>
  <si>
    <t>0,45*3,065+(3+2,39)/2*16*2+0,45*2,69+0,45*2,39</t>
  </si>
  <si>
    <t>0,45*2,39+(2,39+1,76)/2*12*2+0,45*2,1+0,45*1,76</t>
  </si>
  <si>
    <t>-60543222</t>
  </si>
  <si>
    <t>-1850733922</t>
  </si>
  <si>
    <t>79,008*0,13"odhad vyztužení"</t>
  </si>
  <si>
    <t>10,271*1,05 'Přepočtené koeficientem množství</t>
  </si>
  <si>
    <t>3173210181.1</t>
  </si>
  <si>
    <t>Římsy opěrných zdí a valů z betonu železového tř. C 30/37 - XC4,XD3,XF4 (F.1.2) - kamenivo dle ČSN EN 12620+A1</t>
  </si>
  <si>
    <t>-1132384336</t>
  </si>
  <si>
    <t>(0,3*0,65+0,275*0,5)*52,4</t>
  </si>
  <si>
    <t>317353111</t>
  </si>
  <si>
    <t>Bednění říms opěrných zdí a valů jakéhokoliv tvaru přímých, zalomených nebo jinak zakřivených zřízení</t>
  </si>
  <si>
    <t>334887907</t>
  </si>
  <si>
    <t>(0,3+0,65+0,05+0,275)*52,4+0,65*0,575*2</t>
  </si>
  <si>
    <t>317353112</t>
  </si>
  <si>
    <t>Bednění říms opěrných zdí a valů jakéhokoliv tvaru přímých, zalomených nebo jinak zakřivených odstranění</t>
  </si>
  <si>
    <t>-1132610078</t>
  </si>
  <si>
    <t>317361016</t>
  </si>
  <si>
    <t>Výztuž říms opěrných zdí a valů z oceli 10 505 (R) nebo BSt 500</t>
  </si>
  <si>
    <t>-599743608</t>
  </si>
  <si>
    <t>17,423*0,13"odhad vyztužení"</t>
  </si>
  <si>
    <t>2,265*1,05 'Přepočtené koeficientem množství</t>
  </si>
  <si>
    <t>Vodorovné konstrukce</t>
  </si>
  <si>
    <t>451315124</t>
  </si>
  <si>
    <t>Podkladní a výplňové vrstvy z betonu prostého tloušťky do 150 mm, z betonu C 12/15</t>
  </si>
  <si>
    <t>-169778327</t>
  </si>
  <si>
    <t xml:space="preserve"> 4,1*0,15*24"podkladní deska pod úhlovou stěnou"</t>
  </si>
  <si>
    <t>3,5*0,15*16"podkladní deska pod úhlovou stěnou"</t>
  </si>
  <si>
    <t>3*0,15*12,4"podkladní deska pod úhlovou stěnou"</t>
  </si>
  <si>
    <t>452311130.R</t>
  </si>
  <si>
    <t>Podkladní a zajišťovací konstrukce z betonu prostého v otevřeném výkopu desky pod potrubí, stoky a drobné objekty z betonu tř. C 8/10</t>
  </si>
  <si>
    <t>-1439923172</t>
  </si>
  <si>
    <t>59,4*0,3*0,6</t>
  </si>
  <si>
    <t>931994106</t>
  </si>
  <si>
    <t>Těsnění spáry betonové konstrukce pásy, profily, tmely těsnicím pásem vnitřním, spáry dilatační - těsnění spar š.20mm dle VL4-Mosty (208.1)</t>
  </si>
  <si>
    <t>-1743768712</t>
  </si>
  <si>
    <t>3,83+0,65*3+3,6+3,45+0,65*2+3,07+2,73+0,65*2+2,39</t>
  </si>
  <si>
    <t>953241214</t>
  </si>
  <si>
    <t>Osazení smykových trnů do dilatačních spár jednoduchých pro nižší zatížení z nerezové nebo pozinkované oceli s pouzdrem z nerezové oceli nebo plastu, průměr 30 mm</t>
  </si>
  <si>
    <t>716345747</t>
  </si>
  <si>
    <t>Statický výpočet 201.2</t>
  </si>
  <si>
    <t>5"v základové desce"</t>
  </si>
  <si>
    <t>5*3+4*3"ve stěně"</t>
  </si>
  <si>
    <t>54879275</t>
  </si>
  <si>
    <t>trn pro přenos smykové síly u dilatačních spár pro nižší zatížení nerez s nerezovým kombinovaným pouzdrem D 30mm</t>
  </si>
  <si>
    <t>-1305923880</t>
  </si>
  <si>
    <t>985321211</t>
  </si>
  <si>
    <t>Ochranný nátěr betonářské výztuže 1 vrstva tloušťky 1 mm na epoxidové bázi stěn, líce kleneb a podhledů</t>
  </si>
  <si>
    <t>-608933551</t>
  </si>
  <si>
    <t>(0,7*3+0,45*1)+(0,7*2,48+0,45*1)*2+(0,7*2,23+0,45*1)*2+(0,7*2+0,45*1)</t>
  </si>
  <si>
    <t>0,45*3,065+0,45*2,69*2+0,45*2,39</t>
  </si>
  <si>
    <t>0,45*2,39+0,45*2,1*2+0,45*1,76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</si>
  <si>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</si>
  <si>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</si>
  <si>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344689077</t>
  </si>
  <si>
    <t>711111001</t>
  </si>
  <si>
    <t>Provedení izolace proti zemní vlhkosti natěradly a tmely za studena na ploše vodorovné V nátěrem penetračním</t>
  </si>
  <si>
    <t>-731892571</t>
  </si>
  <si>
    <t>(0,5+2,4)*24</t>
  </si>
  <si>
    <t>(0,5+2,05)*16</t>
  </si>
  <si>
    <t>(0,5+1,55)*12,4</t>
  </si>
  <si>
    <t>711112001</t>
  </si>
  <si>
    <t>Provedení izolace proti zemní vlhkosti natěradly a tmely za studena na ploše svislé S nátěrem penetračním</t>
  </si>
  <si>
    <t>-782663758</t>
  </si>
  <si>
    <t>(0,68*2+(1+0,6+0,4+0,3)/4+(3,6+3,5+3,2+3)/4)*24</t>
  </si>
  <si>
    <t>(0,53*2+(0,5+0,7+0,5+0,4)/4+(3,2+2,7+2,4)/3)*16</t>
  </si>
  <si>
    <t>(0,53*2+(0,4+0,5)/2+(2,4+1,8)/2)*12,4</t>
  </si>
  <si>
    <t>11163150</t>
  </si>
  <si>
    <t>lak penetrační asfaltový</t>
  </si>
  <si>
    <t>-317503286</t>
  </si>
  <si>
    <t>135,82+240,631</t>
  </si>
  <si>
    <t>376,451*0,0003 'Přepočtené koeficientem množství</t>
  </si>
  <si>
    <t>711111002</t>
  </si>
  <si>
    <t>Provedení izolace proti zemní vlhkosti natěradly a tmely za studena na ploše vodorovné V nátěrem lakem asfaltovým</t>
  </si>
  <si>
    <t>-161824413</t>
  </si>
  <si>
    <t>(0,5+2,4)*24*2</t>
  </si>
  <si>
    <t>(0,5+2,05)*16*2</t>
  </si>
  <si>
    <t>(0,5+1,55)*12,4*2</t>
  </si>
  <si>
    <t>711112002</t>
  </si>
  <si>
    <t>Provedení izolace proti zemní vlhkosti natěradly a tmely za studena na ploše svislé S nátěrem lakem asfaltovým</t>
  </si>
  <si>
    <t>-1198461629</t>
  </si>
  <si>
    <t>(0,68*2+(1+0,6+0,4+0,3)/4+(3,6+3,5+3,2+3)/4)*24*2</t>
  </si>
  <si>
    <t>(0,53*2+(0,5+0,7+0,5+0,4)/4+(3,2+2,7+2,4)/3)*16*2</t>
  </si>
  <si>
    <t>(0,53*2+(0,4+0,5)/2+(2,4+1,8)/2)*12,4*2</t>
  </si>
  <si>
    <t>11163155</t>
  </si>
  <si>
    <t>lak hydroizolační z modifikovaného asfaltu</t>
  </si>
  <si>
    <t>462340247</t>
  </si>
  <si>
    <t>(271,64+481,261)*0,0003</t>
  </si>
  <si>
    <t>-1927815638</t>
  </si>
  <si>
    <t>SO 202 - Gabionová zeď</t>
  </si>
  <si>
    <t>-529560469</t>
  </si>
  <si>
    <t xml:space="preserve">Výkres č. 202.3 -  Gabionová zeď </t>
  </si>
  <si>
    <t>(7,5+2,4)/2*((5,552+2,35)/2-0,2)*8+(5,8+2,4)/2*((2,35+1,7)/2-0,2)*16</t>
  </si>
  <si>
    <t>(5,6+2,4)/2*((1,7+1,8)/2-0,2)*24</t>
  </si>
  <si>
    <t>(4+1,9)/2*(1,7-0,2)*24</t>
  </si>
  <si>
    <t>(3,6+1,6)/2*((1,7+1,2)/2-0,2)*34</t>
  </si>
  <si>
    <t>1368833904</t>
  </si>
  <si>
    <t>843898326</t>
  </si>
  <si>
    <t>dle výkresu č.202.3 Gabionová zeď (objekt SO 201) a dle výkresu č. 101.4 Vzorové příčné řezy (objekt SO 101)</t>
  </si>
  <si>
    <t>((0+2,54)/2)*6*3,5+((2,54+2,74)/2)*18*3,5"Řez 10,00m - 24bm"</t>
  </si>
  <si>
    <t>((2,74+1,74)/2)*24*3,5"Řez 30,000m - 24bm"</t>
  </si>
  <si>
    <t>((1,74+0,74)/2)*24*3,5"Řez 60,000m - 24bm"</t>
  </si>
  <si>
    <t>((0,74+0)/2)*33*3,5"Řez80,000 - 33bm"</t>
  </si>
  <si>
    <t>-1033219734</t>
  </si>
  <si>
    <t>392027368</t>
  </si>
  <si>
    <t xml:space="preserve"> Gabionová zeď - výkres č. 202.3</t>
  </si>
  <si>
    <t>2,4*(24+24)"Řez 10m, řez 30m, do změny geometrie/odskoku zdi"</t>
  </si>
  <si>
    <t>1,9*24"Řez 60m,  do změny geometrie zdi"</t>
  </si>
  <si>
    <t>1,6*33"Řez 80m, do změny geometrie zdi-konec"</t>
  </si>
  <si>
    <t>-1611628194</t>
  </si>
  <si>
    <t xml:space="preserve"> Gabionová zeď  - Výkres č. 202.3 - do úrovně P.T.</t>
  </si>
  <si>
    <t>(7,5+2,4)/2*((5,552+2,35)/2-0,2/2)*8+(5,8+2,4)/2*((2,35+1,7)/2-0,2/2)*16"Řez 10,000m - v dl. 24bm"</t>
  </si>
  <si>
    <t>-(2,4+3,2)/2*0,4*24"polštář pod úhlovou stěnou"</t>
  </si>
  <si>
    <t>-(2*1*24+1,8*1*8+1,8*(1+0,4)/2*16+1,8*1*5+1,8*(1+0)/2*3+1,2*1*3+1,2*(1+0)/2*2+0,7*(1+0)/2*2,5)"tvar opěrné stěny do úrovně P.T."</t>
  </si>
  <si>
    <t>(5,6+2,4)/2*((1,7+1,8)/2-0,2/2)*24"Řez 30,000m - v dl. 24bm"</t>
  </si>
  <si>
    <t>-(2*1*24+1,5*0,4*24)"tvar opěrné stěny do úrovně P.T."</t>
  </si>
  <si>
    <t>(4+1,9)/2*(1,8-0,2/2)*24"Řez 60,000m - v dl. 24bm"</t>
  </si>
  <si>
    <t>-(2,7+1,9)/2*0,4*24"polštář pod úhlovou stěnou"</t>
  </si>
  <si>
    <t>-(1,5*1*24+1,2*0,3*24)"tvar opěrné stěny do úrovně P.T."</t>
  </si>
  <si>
    <t>(3,6+1,6)/2*(1,2/2-0,2/2)*33"Řez 80,000m - v dl. 33bm"</t>
  </si>
  <si>
    <t>-(2,4+1,6)/2*0,4*33"polštář pod úhlovou stěnou"</t>
  </si>
  <si>
    <t>-(1,2*0,5*33+1*0,3*33)"tvar opěrné stěny do úrovně P.T."</t>
  </si>
  <si>
    <t>1406933081</t>
  </si>
  <si>
    <t>-2122539102</t>
  </si>
  <si>
    <t xml:space="preserve">dle výkresu č. 101.4 Vzorové příčné řezy (objekt SO 101) a výkresu č. 202.3 Gabionová zeď </t>
  </si>
  <si>
    <t>(3,5+0,6)*4*24"úsek 0,000-24,000"</t>
  </si>
  <si>
    <t>(3,5+0,6)*3*16"úsek 24,000-40,000"</t>
  </si>
  <si>
    <t>(3,5+0,6)*2*8"úsek 40,000-48,000"</t>
  </si>
  <si>
    <t>(3,5+0,6)*1*34"úsek 48,000-72,000"</t>
  </si>
  <si>
    <t>-1815800202</t>
  </si>
  <si>
    <t>795,4*1,1 'Přepočtené koeficientem množství</t>
  </si>
  <si>
    <t>309983597</t>
  </si>
  <si>
    <t>-0,5*3,5*(24*3+33)</t>
  </si>
  <si>
    <t>-617399118</t>
  </si>
  <si>
    <t>dle výkresu č.202.3  Gabionová zeď  (objekt SO 201) a dle výkresu č. 101.4 Vzorové příčné řezy (objekt SO 101)</t>
  </si>
  <si>
    <t>((0+2,54)/2-0,2)*6*3,5+((2,54+2,74)/2-0,2)*18*3,5"Řez 10,00m - 24bm"</t>
  </si>
  <si>
    <t>((2,74+1,74)/2-0,2)*24*3,5"Řez 30,000m - 24bm"</t>
  </si>
  <si>
    <t>((1,74+0,74)/2-0,2)*24*3,5"Řez 60,000m - 24bm"</t>
  </si>
  <si>
    <t>((0,74+0)/2-0,2)*33*3,5"Řez80,000 - 33bm"</t>
  </si>
  <si>
    <t>+ochranný zásyp za gabionovou stěnou dle čl..3 ČSN 736244</t>
  </si>
  <si>
    <t>0,6*(3,717+3,592+3,528+3,448+3,452+3,24+3,112)/7*24+0,4*0,3025*24"tvar opěrné stěny - Řez 10,000-v dl. 24bm"</t>
  </si>
  <si>
    <t>(0,6*2+(0,6+0,3)*1,072)*24+0,6*1*8,1"tvar opěrné stěny - řez 30,000 - v dl. 24 bm"</t>
  </si>
  <si>
    <t>0,6*1*24+0,6*1*6+(0,6+0,2)*0,1*4+(0,6+0,2)*0,428*20"tvar opěrné stěny - Řez 60,000 - v dl. 24 bm "</t>
  </si>
  <si>
    <t>(0,6+0,1)*0,372*33"tvar opěrné stěny  - řez 80,000 - v dl. 33 bm"</t>
  </si>
  <si>
    <t>481169323</t>
  </si>
  <si>
    <t>"ochranný zásyp za gabionovou stěnou dle čl..3 ČSN 736244"</t>
  </si>
  <si>
    <t>0,6*(3,717+3,592+3,528+3,448+3,452+3,24+3,112)/7*24+0,4*0,3025*24"tvar OS -Řez 10,000-v dl. 24bm"</t>
  </si>
  <si>
    <t>967475531</t>
  </si>
  <si>
    <t>143,035*2</t>
  </si>
  <si>
    <t>213141132</t>
  </si>
  <si>
    <t>Zřízení vrstvy z geotextilie filtrační, separační, odvodňovací, ochranné, výztužné nebo protierozní ve sklonu přes 1:2 do 1:1, šířky přes 3 do 6 m</t>
  </si>
  <si>
    <t>694097545</t>
  </si>
  <si>
    <t xml:space="preserve">dle výkresu č.202.3  Gabionová zeď  (objekt SO 201) a dle výkresu č. 101.4 Vzorové příčné řezy (objekt SO 101) - ke svislému oddělení vrstev - </t>
  </si>
  <si>
    <t>"rub gabionové zdi opatřená filtr.geotextilií proti vplavování částic gabionů"</t>
  </si>
  <si>
    <t>(3,717+3,592+3,528+3,448+3,352+3,24+3,112)/7*24"tvar opěrné stěny - Řez 10,000-v dl. 24bm"</t>
  </si>
  <si>
    <t>(3,112+3,03+2,808+2,632+2,44+2,24+2,04)/7*24"tvar opěrné stěny - řez 30,000 - v dl. 24 bm"</t>
  </si>
  <si>
    <t>(2,04+1,84+1,64+1,452+1,28+1,124+0,984)/7*24"tvar opěrné stěny - Řez 60,000 - v dl. 24 bm "</t>
  </si>
  <si>
    <t>(0,984+0,34)/2*33"tvar opěrné stěny  - řez 80,000 - v dl. 33 bm"</t>
  </si>
  <si>
    <t>69311199</t>
  </si>
  <si>
    <t>geotextilie netkaná separační, ochranná, filtrační, drenážní PES(70%)+PP(30%) 300g/m2</t>
  </si>
  <si>
    <t>-2006285003</t>
  </si>
  <si>
    <t>202,364*1,2 'Přepočtené koeficientem množství</t>
  </si>
  <si>
    <t>-718256487</t>
  </si>
  <si>
    <t>(2,4+3,2)/2*0,4*24"polštář pod úhlovou stěnou"</t>
  </si>
  <si>
    <t>(2,7+1,9)/2*0,4*24"polštář pod úhlovou stěnou"</t>
  </si>
  <si>
    <t>(2,4+1,6)/2*0,4*33"polštář pod úhlovou stěnou"</t>
  </si>
  <si>
    <t>-2077419702</t>
  </si>
  <si>
    <t xml:space="preserve">dle výkresu č.202.3  Gabionová zeď  (objekt SO 201) a dle výkresu č. 101.4 Vzorové příčné řezy (objekt SO 101) </t>
  </si>
  <si>
    <t>(0,3*0,5+0,26*0,45)*105</t>
  </si>
  <si>
    <t>1334143430</t>
  </si>
  <si>
    <t>(0,3+0,5+0,26)*105+0,75*0,5</t>
  </si>
  <si>
    <t>283320428</t>
  </si>
  <si>
    <t>1428848388</t>
  </si>
  <si>
    <t>28,035*0,15"odhad vyztužení"</t>
  </si>
  <si>
    <t>4,205*1,05 'Přepočtené koeficientem množství</t>
  </si>
  <si>
    <t>348215122</t>
  </si>
  <si>
    <t>Plot z drátokamenných košů (gabionů) z lomového kamene neupraveného výplňového na sucho ze svařovaných panelů z ocelových sítí - šířky přes 0,5 m výšky přes 1,5 m - z drátů prům.3,9mm, s povrchovou úpravou ZnAl, oka 100x100 mm nebo menší, tažnost 8%, tahová pevnost sítě min.40 kN/m</t>
  </si>
  <si>
    <t>-327002883</t>
  </si>
  <si>
    <t xml:space="preserve"> Gabionová zeď  - Výkres č. 202.3</t>
  </si>
  <si>
    <t>(2*1*24+1,8*1*24*2+1,2*1*24+0,7*(1+0,4)/2*24)"tvar opěrné stěny - Řez 10,000-v dl. 24bm"</t>
  </si>
  <si>
    <t>(2*1*24+1,5*1*24*2+1*(1+0,15)/2*24+0,7*(0,4+0,1)/2*8,5)"tvar opěrné stěny - řez 30,000 - v dl. 24 bm"</t>
  </si>
  <si>
    <t>(1,5*1*24+1,2*1*24+1*(1+0,2)/2*24+1*(0,4+0,1)/2*6)"tvar opěrné stěny - Řez 60,000 - v dl. 24 bm "</t>
  </si>
  <si>
    <t>(1,2*0,5*33+1*(1+0,5)/2*33+0,7*(0,2+0,1)/2*8,5)"tvar opěrné stěny  - řez 80,000 - v dl. 33 bm"</t>
  </si>
  <si>
    <t>348215323.R</t>
  </si>
  <si>
    <t xml:space="preserve">Sestavení a montáž tahových sítí gabionu ze svařovaných sítí pro koše, z ocelových sítí </t>
  </si>
  <si>
    <t>-1226945512</t>
  </si>
  <si>
    <t>(1+3,5+2,5+1,5)*24"tahové sítě gabionu - Řez 10,000-v dl. 24bm"</t>
  </si>
  <si>
    <t>(3,5+3+2)*24"tahové sítě gabionu - řez 30,000 - v dl. 24 bm"</t>
  </si>
  <si>
    <t>(3+2)*24"tahové sítě gabionu- Řez 60,000 - v dl. 24 bm "</t>
  </si>
  <si>
    <t>1*33"tahové sítě gabionu  - řez 80,000 - v dl. 33 bm"</t>
  </si>
  <si>
    <t>31311110</t>
  </si>
  <si>
    <t>síť ocelová gabionová drát D 3,8mm okatost 100x100mm</t>
  </si>
  <si>
    <t>2131556167</t>
  </si>
  <si>
    <t>561*1,1 'Přepočtené koeficientem množství</t>
  </si>
  <si>
    <t>157765886</t>
  </si>
  <si>
    <t>0,5*25</t>
  </si>
  <si>
    <t>-824492108</t>
  </si>
  <si>
    <t>(0,26*0,45+0,5*0,3)*(2+25*2)</t>
  </si>
  <si>
    <t>-300778223</t>
  </si>
  <si>
    <t>SO 300 - VODOHOSPODÁŘSKÉ OBJEKTY</t>
  </si>
  <si>
    <t>SO 301 - Dešťová kanalizace</t>
  </si>
  <si>
    <t xml:space="preserve">    8 - Trubní vedení</t>
  </si>
  <si>
    <t>VRN - Vedlejší rozpočtové náklady</t>
  </si>
  <si>
    <t xml:space="preserve">    VRN3 - Zařízení staveniště</t>
  </si>
  <si>
    <t xml:space="preserve">    VRN7 - Provozní vlivy</t>
  </si>
  <si>
    <t>115101201</t>
  </si>
  <si>
    <t>Čerpání vody na dopravní výšku do 10 m s uvažovaným průměrným přítokem do 500 l/min</t>
  </si>
  <si>
    <t>hod-předpk</t>
  </si>
  <si>
    <t>1373766395</t>
  </si>
  <si>
    <t>5*8"předpoklad"</t>
  </si>
  <si>
    <t>115101301</t>
  </si>
  <si>
    <t>Pohotovost záložní čerpací soupravy pro dopravní výšku do 10 m s uvažovaným průměrným přítokem do 500 l/min</t>
  </si>
  <si>
    <t>den-předpk</t>
  </si>
  <si>
    <t>-1740403199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</si>
  <si>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</si>
  <si>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</si>
  <si>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1884459748</t>
  </si>
  <si>
    <t>viz. Technická zpráva č. 301.1 - strana 4</t>
  </si>
  <si>
    <t>kapitola 4. Technické řešení</t>
  </si>
  <si>
    <t>a) popis charakteristik objektu</t>
  </si>
  <si>
    <t>50*(1,5+3)/2*1,54"mezi RŠ11-RŠ12"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</si>
  <si>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</si>
  <si>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</si>
  <si>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840888184</t>
  </si>
  <si>
    <t>Mezisoučet propustek</t>
  </si>
  <si>
    <t>STOKA DEŠŤOVÉ KANALIZACE - dle tabulky bilancí zemin A.4</t>
  </si>
  <si>
    <t>3463"výkop otevřené rýhy řadu v komunikaci"</t>
  </si>
  <si>
    <t>100"výkop otevřené rýhy mimo komunikaci"</t>
  </si>
  <si>
    <t>-173,25"výkop mezi šachtami RŠ11-RŠ12 prováděný ručně vzhledem k výskytu kabelových tras ve vlast. Energo KD - viz. Technická zpráva č.301.1 str.4</t>
  </si>
  <si>
    <t>Mezisoučet stoky</t>
  </si>
  <si>
    <t>přípojky z uličních vpustí do stoky/řadu dešťové kanalizace</t>
  </si>
  <si>
    <t>27*((-0,95+(3,29+3,47)/2)-0,56)*(1+1,8)/2*1"UV-1"</t>
  </si>
  <si>
    <t>3*((-0,95+(3,39+3,57)/2)-0,56)*(1+1,8)/2*1"UV-2"</t>
  </si>
  <si>
    <t>3*((-0,95+(3,46+3,64)/2)-0,56)*(1+1,8)/2*1"UV-3"</t>
  </si>
  <si>
    <t>3*((-0,95+(3,14+3,33)/2)-0,56)*(1+1,8)/2*1"UV-4"</t>
  </si>
  <si>
    <t>3*((-0,95+(2,87+3,06)/2)-0,56)*(1+1,8)/2*1"UV-5"</t>
  </si>
  <si>
    <t>3*((-0,95+(2,6+2,79)/2)-0,56)*(1+1,8)/2*1"UV-6"</t>
  </si>
  <si>
    <t>3*((-0,95+(2,27+2,46)/2)-0,56)*(1+1,8)/2*1"UV-7"</t>
  </si>
  <si>
    <t>3*((-0,95+(2,08+2,25)/2)-0,56)*(1+1,8)/2*1"UV-8"</t>
  </si>
  <si>
    <t>3*((-0,95+(2,15+2,41)/2)-0,56)*(1+1,8)/2*1"UV-9"</t>
  </si>
  <si>
    <t>3*((-0,95+(2,47+2,66)/2)-0,56)*(1+1,8)/2*1"UV-10"</t>
  </si>
  <si>
    <t>3*((-0,95+(2,83+2,91)/2)-0,56)*(1+1,8)/2*1"UV-11"</t>
  </si>
  <si>
    <t>3*((-0,95+(2,61+2,8)/2)-0,56)*(1+1,8)/2*1"UV-12"</t>
  </si>
  <si>
    <t>3*((-0,95+(2,33+2,52)/2)-0,56)*(1+1,8)/2*1"UV-13"</t>
  </si>
  <si>
    <t>3*((-0,95+2,24)-0,56)*(1+1,8)/2*1"UV-14"</t>
  </si>
  <si>
    <t>3*((-0,95+(1,71+1,88)/2)-0,56)*(1+1,8)/2*1"UV-15"</t>
  </si>
  <si>
    <t>3*((-0,95+(1,9+2,08)/2)-0,56)*(1+1,8)/2*1"UV-16"</t>
  </si>
  <si>
    <t>3*((-0,95+(2,5+2,64)/2)-0,56)*(1+1,8)/2*1"UV-17"</t>
  </si>
  <si>
    <t>3*((-0,95+(2,97+3,19)/2)-0,56)*(1+1,8)/2*1"UV-18"</t>
  </si>
  <si>
    <t>18*((-0,95+(3,01+2,93)/2)-0,56)*(1+1,8)/2*1"UV-19"</t>
  </si>
  <si>
    <t>17*((-0,95+(1,97+3)/2)-0,56)*(1+1,8)/2*1"UV-20"</t>
  </si>
  <si>
    <t>Mezisoučet přípojky z UV</t>
  </si>
  <si>
    <t>výkop pro variantu s podzemní vodou - pro trativody</t>
  </si>
  <si>
    <t>(655+113,16)*0,15*1</t>
  </si>
  <si>
    <t>-1709177897</t>
  </si>
  <si>
    <t>dle výkresu :</t>
  </si>
  <si>
    <t xml:space="preserve">Výústní objekt č. 301.10 </t>
  </si>
  <si>
    <t>Odlučovač lehkých kapalin č. 301.8</t>
  </si>
  <si>
    <t>2,23*(0+1,6)/2*1,8"výústek"</t>
  </si>
  <si>
    <t>(7,53+9,53)/2*(4,66+6,66)/2*3,4"odlučovač"</t>
  </si>
  <si>
    <t>167344792</t>
  </si>
  <si>
    <t>173,25+3716,738+167,362"rýhy pro potrubí a výkopy pro odlučovač a výústek"</t>
  </si>
  <si>
    <t>Mezisoučet výkopy</t>
  </si>
  <si>
    <t>-108,546"lože potrubí dešťové kanalizace a přípojek"</t>
  </si>
  <si>
    <t>-810,791"obsyp potrubí dešťové kanalizace a přípojek"</t>
  </si>
  <si>
    <t>-4,725"lože z betonu pod šachtami"</t>
  </si>
  <si>
    <t>-9,24"těsnící můstky"</t>
  </si>
  <si>
    <t>obsyp uličních vpustí</t>
  </si>
  <si>
    <t>-(PI*0,3*0,3*(3,29-0,1-0,45-0,56))"UV-1"</t>
  </si>
  <si>
    <t>-(PI*0,3*0,3*(3,39-0,1-0,45-0,56))"UV-2"</t>
  </si>
  <si>
    <t>-(PI*0,3*0,3*(3,46-0,1-0,45-0,56))"UV-3"</t>
  </si>
  <si>
    <t>-(PI*0,3*0,3*(3,14-0,1-0,45-0,56))"UV-4"</t>
  </si>
  <si>
    <t>-(PI*0,3*0,3*(2,87-0,1-0,45-0,56))"UV-5"</t>
  </si>
  <si>
    <t>-(PI*0,3*0,3*(2,6-0,1-0,45-0,56))"UV-6"</t>
  </si>
  <si>
    <t>-(PI*0,3*0,3*(2,27-0,1-0,45-0,56))"UV-7"</t>
  </si>
  <si>
    <t>-(PI*0,3*0,3*(2,08-0,1-0,45-0,56))"UV-8"</t>
  </si>
  <si>
    <t>-(PI*0,3*0,3*(2,15-0,1-0,45-0,56))"UV-9"</t>
  </si>
  <si>
    <t>-(PI*0,3*0,3*(2,47-0,1-0,45-0,56))"UV-10"</t>
  </si>
  <si>
    <t>-(PI*0,3*0,3*(2,83-0,1-0,45-0,56))"UV-11"</t>
  </si>
  <si>
    <t>-(PI*0,3*0,3*(2,61-0,1-0,45-0,56))"UV-12"</t>
  </si>
  <si>
    <t>-(PI*0,3*0,3*(2,33-0,1-0,45-0,56))"UV-13"</t>
  </si>
  <si>
    <t>-(PI*0,3*0,3*(2,05-0,1-0,45-0,56))"UV-14"</t>
  </si>
  <si>
    <t>-(PI*0,3*0,3*(1,71-0,1-0,45-0,56))"UV-15"</t>
  </si>
  <si>
    <t>-(PI*0,3*0,3*(1,9-0,1-0,45-0,56))"UV-16"</t>
  </si>
  <si>
    <t>-(PI*0,3*0,3*(2,5-0,1-0,45-0,56))"UV-17"</t>
  </si>
  <si>
    <t>-(PI*0,3*0,3*(2,97-0,1-0,45-0,56))"UV-18"</t>
  </si>
  <si>
    <t>-(PI*0,3*0,3*(3,01-0,1-0,45-0,56))"UV-19"</t>
  </si>
  <si>
    <t>-(PI*0,3*0,3*(1,97-0,1-0,45-0,56))"UV-20"</t>
  </si>
  <si>
    <t>obsyp šachet</t>
  </si>
  <si>
    <t>-(PI*0,5*0,5*(3,58-0,1-0,45-0,56))"ŠB-1"</t>
  </si>
  <si>
    <t>-(PI*0,5*0,5*(3,66-0,1-0,45-0,56))"ŠB-2"</t>
  </si>
  <si>
    <t>-(PI*0,5*0,5*(3,37-0,1-0,45-0,56))"ŠB-3"</t>
  </si>
  <si>
    <t>-(PI*0,5*0,5*(2,96-0,1-0,45-0,56))"ŠB-4"</t>
  </si>
  <si>
    <t>-(PI*0,5*0,5*(2,55-0,1-0,45-0,56))"ŠB-5"</t>
  </si>
  <si>
    <t>-(PI*0,5*0,5*(2,25-0,1-0,45-0,56))"ŠB-6"</t>
  </si>
  <si>
    <t>-(PI*0,6*0,6*(2,63-0,1-0,45-0,56))"ŠB-7"</t>
  </si>
  <si>
    <t>-(PI*0,5*0,5*(3,01-0,1-0,45-0,56))"ŠB-8"</t>
  </si>
  <si>
    <t>-(PI*0,5*0,5*(2,83-0,1-0,45-0,56))"ŠB-9"</t>
  </si>
  <si>
    <t>-(PI*0,5*0,5*(2,47-0,1-0,45-0,56))"ŠB-10"</t>
  </si>
  <si>
    <t>-(PI*0,5*0,5*(2,1-0,1-0,45-0,56))"ŠB-11"</t>
  </si>
  <si>
    <t>-(PI*0,5*0,5*(2,1-0,1-0,45-0,56))"ŠB-12"</t>
  </si>
  <si>
    <t>-(PI*0,5*0,5*(2,79-0,1-0,45-0,56))"ŠB-13"</t>
  </si>
  <si>
    <t>-(PI*0,5*0,5*(3,23-0,1-0,45-0,56))"ŠB-14"</t>
  </si>
  <si>
    <t>odlučovač lehkých kapalin</t>
  </si>
  <si>
    <t>-(3,14*1,715*1,715*2,47+3,14*(0,5*0,5*0,25+(0,5+0,3)/2*(0,5+0,3)/2*0,58+0,3*0,3*0,14))</t>
  </si>
  <si>
    <t>-(3,14*1,235*1,715*2,47+3,14*(0,5*0,5*0,25+(0,5+0,3)/2*(0,5+0,3)/2*0,58+0,3*0,3*0,14))</t>
  </si>
  <si>
    <t>416394683</t>
  </si>
  <si>
    <t>108,546"lože potrubí dešťové kanalizace a přípojek"</t>
  </si>
  <si>
    <t>810,791"obsyp potrubí dešťové kanalizace a přípojek"</t>
  </si>
  <si>
    <t>4,725"lože z betonu pod šachtami"</t>
  </si>
  <si>
    <t>9,24"těsnící můstky"</t>
  </si>
  <si>
    <t>(PI*0,3*0,3*(3,29-0,1-0,45-0,56))"UV-1"</t>
  </si>
  <si>
    <t>(PI*0,3*0,3*(3,39-0,1-0,45-0,56))"UV-2"</t>
  </si>
  <si>
    <t>(PI*0,3*0,3*(3,46-0,1-0,45-0,56))"UV-3"</t>
  </si>
  <si>
    <t>(PI*0,3*0,3*(3,14-0,1-0,45-0,56))"UV-4"</t>
  </si>
  <si>
    <t>(PI*0,3*0,3*(2,87-0,1-0,45-0,56))"UV-5"</t>
  </si>
  <si>
    <t>(PI*0,3*0,3*(2,6-0,1-0,45-0,56))"UV-6"</t>
  </si>
  <si>
    <t>(PI*0,3*0,3*(2,27-0,1-0,45-0,56))"UV-7"</t>
  </si>
  <si>
    <t>(PI*0,3*0,3*(2,08-0,1-0,45-0,56))"UV-8"</t>
  </si>
  <si>
    <t>(PI*0,3*0,3*(2,15-0,1-0,45-0,56))"UV-9"</t>
  </si>
  <si>
    <t>(PI*0,3*0,3*(2,47-0,1-0,45-0,56))"UV-10"</t>
  </si>
  <si>
    <t>(PI*0,3*0,3*(2,83-0,1-0,45-0,56))"UV-11"</t>
  </si>
  <si>
    <t>(PI*0,3*0,3*(2,61-0,1-0,45-0,56))"UV-12"</t>
  </si>
  <si>
    <t>(PI*0,3*0,3*(2,33-0,1-0,45-0,56))"UV-13"</t>
  </si>
  <si>
    <t>(PI*0,3*0,3*(2,05-0,1-0,45-0,56))"UV-14"</t>
  </si>
  <si>
    <t>(PI*0,3*0,3*(1,71-0,1-0,45-0,56))"UV-15"</t>
  </si>
  <si>
    <t>(PI*0,3*0,3*(1,9-0,1-0,45-0,56))"UV-16"</t>
  </si>
  <si>
    <t>(PI*0,3*0,3*(2,5-0,1-0,45-0,56))"UV-17"</t>
  </si>
  <si>
    <t>(PI*0,3*0,3*(2,97-0,1-0,45-0,56))"UV-18"</t>
  </si>
  <si>
    <t>(PI*0,3*0,3*(3,01-0,1-0,45-0,56))"UV-19"</t>
  </si>
  <si>
    <t>(PI*0,3*0,3*(1,97-0,1-0,45-0,56))"UV-20"</t>
  </si>
  <si>
    <t>(PI*0,5*0,5*(3,58-0,1-0,45-0,56))"ŠB-1"</t>
  </si>
  <si>
    <t>(PI*0,5*0,5*(3,66-0,1-0,45-0,56))"ŠB-2"</t>
  </si>
  <si>
    <t>(PI*0,5*0,5*(3,37-0,1-0,45-0,56))"ŠB-3"</t>
  </si>
  <si>
    <t>(PI*0,5*0,5*(2,96-0,1-0,45-0,56))"ŠB-4"</t>
  </si>
  <si>
    <t>(PI*0,5*0,5*(2,55-0,1-0,45-0,56))"ŠB-5"</t>
  </si>
  <si>
    <t>(PI*0,5*0,5*(2,25-0,1-0,45-0,56))"ŠB-6"</t>
  </si>
  <si>
    <t>(PI*0,6*0,6*(2,63-0,1-0,45-0,56))"ŠB-7"</t>
  </si>
  <si>
    <t>(PI*0,5*0,5*(3,01-0,1-0,45-0,56))"ŠB-8"</t>
  </si>
  <si>
    <t>(PI*0,5*0,5*(2,83-0,1-0,45-0,56))"ŠB-9"</t>
  </si>
  <si>
    <t>(PI*0,5*0,5*(2,47-0,1-0,45-0,56))"ŠB-10"</t>
  </si>
  <si>
    <t>(PI*0,5*0,5*(2,1-0,1-0,45-0,56))"ŠB-11"</t>
  </si>
  <si>
    <t>(PI*0,5*0,5*(2,1-0,1-0,45-0,56))"ŠB-12"</t>
  </si>
  <si>
    <t>(PI*0,5*0,5*(2,79-0,1-0,45-0,56))"ŠB-13"</t>
  </si>
  <si>
    <t>(PI*0,5*0,5*(3,23-0,1-0,45-0,56))"ŠB-14"</t>
  </si>
  <si>
    <t>(3,14*1,715*1,715*2,47+3,14*(0,5*0,5*0,25+(0,5+0,3)/2*(0,5+0,3)/2*0,58+0,3*0,3*0,14))</t>
  </si>
  <si>
    <t>(3,14*1,235*1,715*2,47+3,14*(0,5*0,5*0,25+(0,5+0,3)/2*(0,5+0,3)/2*0,58+0,3*0,3*0,14))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</si>
  <si>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</si>
  <si>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</si>
  <si>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-751316858</t>
  </si>
  <si>
    <t>1001,274*6 'Přepočtené koeficientem množství</t>
  </si>
  <si>
    <t>1335415373</t>
  </si>
  <si>
    <t>1001,274*1,8 'Přepočtené koeficientem množství</t>
  </si>
  <si>
    <t>172152101</t>
  </si>
  <si>
    <t>Zřízení těsnící výplně z vhodné sypaniny s přemístěním sypaniny ze vzdálenosti do 10 m, avšak bez dodání sypaniny, s příp. nutným kropením se zhutněním</t>
  </si>
  <si>
    <t>1647236667</t>
  </si>
  <si>
    <t>jílové těsnící můstky po cca 50m, tl. 0,8m a š.1,5, tl. min 0,5m</t>
  </si>
  <si>
    <t>14*0,5*0,8*(1,5+1,8)/2</t>
  </si>
  <si>
    <t>Zásyp sypaninou z jakékoliv horniny strojně s uložením výkopku ve vrstvách se zhutněním jam, šachet, rýh nebo kolem objektů v těchto vykopávkách</t>
  </si>
  <si>
    <t>-1160517227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</si>
  <si>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</si>
  <si>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</si>
  <si>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-802354580</t>
  </si>
  <si>
    <t>stoka dešťová DN400</t>
  </si>
  <si>
    <t>(18,53+629,67)*0,7*(1,5+2,2)/2-(3,14*0,2*0,2*(18,53+629,67))</t>
  </si>
  <si>
    <t>Mezisoučet stoky DN400</t>
  </si>
  <si>
    <t>přípojky z uličních vpustí do šacet</t>
  </si>
  <si>
    <t>27,16*0,45*((1+1,45)/2)*1-(3,14*0,075*0,075*27,16)*1"UV-1-potrubí DN 150"</t>
  </si>
  <si>
    <t>3*0,45*((1+1,45)/2)*17-(3,14*0,075*0,075*27,16)*17"UV-2 - UV-18 - potrubí DN 150"</t>
  </si>
  <si>
    <t>18*0,45*((1+1,45)/2)*1-(3,14*0,075*0,075*27,16)*1"UV-19-potrubí DN 150"</t>
  </si>
  <si>
    <t>17*0,45*((1+1,45)/2)*1-(3,14*0,075*0,075*27,16)*1"UV-20-potrubí DN 150"</t>
  </si>
  <si>
    <t>Mezisoučet přípojky UV</t>
  </si>
  <si>
    <t>58337331</t>
  </si>
  <si>
    <t>štěrkopísek frakce 0/22</t>
  </si>
  <si>
    <t>11807482</t>
  </si>
  <si>
    <t>viz.pol.583373440</t>
  </si>
  <si>
    <t>810,791</t>
  </si>
  <si>
    <t>810,791*1,8 'Přepočtené koeficientem množství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</si>
  <si>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</si>
  <si>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</si>
  <si>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317059254</t>
  </si>
  <si>
    <t>dle TZ 301.1, dle výkresu Vzorový výkres revizní šachty č. 301.9, dle výkresu Schéma uložení kanalizec č. 301.7 = varianta s podzemní vodou</t>
  </si>
  <si>
    <t>655"po celé délce výkopu dešťové kanalizace"</t>
  </si>
  <si>
    <t>113,16"přípojky od UV"</t>
  </si>
  <si>
    <t>-496970381</t>
  </si>
  <si>
    <t>7,53*4,66*0,15"štěrkový podsyp pod podkladní bet.desku odlučovače"</t>
  </si>
  <si>
    <t>386110113</t>
  </si>
  <si>
    <t>Montáž odlučovače lehkých kapalin betonového o průtoku 125 l/s</t>
  </si>
  <si>
    <t>1496645154</t>
  </si>
  <si>
    <t>5943130í.1</t>
  </si>
  <si>
    <t>odlučovač lehkých kapalin - havarijní zabezpečení komunikace - AS TOP 125 RC EO/PB-SV, jmenovitý průtok 125l/s, výstupní znečištění 5 mg/l C10-C40</t>
  </si>
  <si>
    <t>-727799504</t>
  </si>
  <si>
    <t>451572111</t>
  </si>
  <si>
    <t>Lože pod potrubí, stoky a drobné objekty v otevřeném výkopu z kameniva drobného těženého 0 až 4 mm</t>
  </si>
  <si>
    <t>-1706006770</t>
  </si>
  <si>
    <t>(18,53+629,67)*0,1*1,5</t>
  </si>
  <si>
    <t>27,16*0,1*1*1"UV-1-potrubí DN 150"</t>
  </si>
  <si>
    <t>3*0,1*1*17"UV-2 - UV-18 - potrubí DN 150"</t>
  </si>
  <si>
    <t>18*0,1*1*1"UV-19-potrubí DN 150"</t>
  </si>
  <si>
    <t>17*0,1*1*1"UV-20-potrubí DN 150"</t>
  </si>
  <si>
    <t>451573111</t>
  </si>
  <si>
    <t>Lože pod potrubí, stoky a drobné objekty v otevřeném výkopu z písku a štěrkopísku do 63 mm</t>
  </si>
  <si>
    <t>-1386315058</t>
  </si>
  <si>
    <t>0,15*655*1,5-0,15*1,5*1,25*14"lože pro trouby propustku s odečtem lože pro RŠ"</t>
  </si>
  <si>
    <t>0,1*113,16*0,1"lože pro přípojky"</t>
  </si>
  <si>
    <t>0,15*1*1,1*20"lože pro uliční vpusti"</t>
  </si>
  <si>
    <t>273362021</t>
  </si>
  <si>
    <t>Výztuž základů desek ze svařovaných sítí z drátů typu KARI</t>
  </si>
  <si>
    <t>2103801056</t>
  </si>
  <si>
    <t>7,9/1000*1,25*7,53*4,66"kari síť 8/100*100 vyztužení podkladní bet.desky odlučovače"</t>
  </si>
  <si>
    <t>452311131</t>
  </si>
  <si>
    <t>Podkladní a zajišťovací konstrukce z betonu prostého v otevřeném výkopu desky pod potrubí, stoky a drobné objekty z betonu tř. C 12/15</t>
  </si>
  <si>
    <t>-1218595630</t>
  </si>
  <si>
    <t>lože pro RŠ</t>
  </si>
  <si>
    <t>0,15*1,5*1,5*14</t>
  </si>
  <si>
    <t>452112111</t>
  </si>
  <si>
    <t>Osazení betonových dílců prstenců nebo rámů pod poklopy a mříže, výšky do 100 mm</t>
  </si>
  <si>
    <t>209511510</t>
  </si>
  <si>
    <t>10+1+4+7"prstence šachtové"</t>
  </si>
  <si>
    <t>59224184</t>
  </si>
  <si>
    <t>prstenec šachtový vyrovnávací betonový 625x120x40mm</t>
  </si>
  <si>
    <t>189707994</t>
  </si>
  <si>
    <t>dle výkresu Podélný profil kanalizace - č. 301.3</t>
  </si>
  <si>
    <t>1"ŠD-1 - hl. 3,58m"</t>
  </si>
  <si>
    <t>0"ŠD-2 - hl. 3,66 m"</t>
  </si>
  <si>
    <t>0"ŠD-3 - hl. 3,37 m"</t>
  </si>
  <si>
    <t>1"ŠD-4 - hl. 2,96 m"</t>
  </si>
  <si>
    <t>0"ŠD-5 - hl. 2,55 m"</t>
  </si>
  <si>
    <t>1"ŠD-6 - hl. 2,25 m"</t>
  </si>
  <si>
    <t>0"ŠD-7 - hl. 2,63 m"</t>
  </si>
  <si>
    <t>1"ŠD-8 - hl. 3,01 m"</t>
  </si>
  <si>
    <t>1"ŠD-9 - hl. 2,83 m"</t>
  </si>
  <si>
    <t>1"ŠD-10 - hl. 2,47 m"</t>
  </si>
  <si>
    <t>1"ŠD-11 - hl. 2,1 m"</t>
  </si>
  <si>
    <t>1"ŠD-12 - hl. 2,1 m"</t>
  </si>
  <si>
    <t>0"ŠD-13 - hl. 2,79 m"</t>
  </si>
  <si>
    <t>0"ŠD-14 - hl. 3,23 m"</t>
  </si>
  <si>
    <t>Mezisoučet RŠ</t>
  </si>
  <si>
    <t>1+1"kontrolní šachty do odlučovače lekých kapalin"</t>
  </si>
  <si>
    <t>Mezisoučet odlučovač</t>
  </si>
  <si>
    <t>59224185</t>
  </si>
  <si>
    <t>prstenec šachtový vyrovnávací betonový 625x120x60mm</t>
  </si>
  <si>
    <t>-1468341732</t>
  </si>
  <si>
    <t>0"ŠD-1 - hl. 3,58m"</t>
  </si>
  <si>
    <t>1"ŠD-3 - hl. 3,37 m"</t>
  </si>
  <si>
    <t>0"ŠD-4 - hl. 2,96 m"</t>
  </si>
  <si>
    <t>0"ŠD-6 - hl. 2,25 m"</t>
  </si>
  <si>
    <t>0"ŠD-8 - hl. 3,01 m"</t>
  </si>
  <si>
    <t>0"ŠD-9 - hl. 2,83 m"</t>
  </si>
  <si>
    <t>0"ŠD-10 - hl. 2,47 m"</t>
  </si>
  <si>
    <t>0"ŠD-11 - hl. 2,1 m"</t>
  </si>
  <si>
    <t>0"ŠD-12 - hl. 2,1 m"</t>
  </si>
  <si>
    <t>59224176</t>
  </si>
  <si>
    <t>prstenec šachtový vyrovnávací betonový 625x120x80mm</t>
  </si>
  <si>
    <t>-1401483440</t>
  </si>
  <si>
    <t>1"ŠD-7 - hl. 2,63 m"</t>
  </si>
  <si>
    <t>1"ŠD-13 - hl. 2,79 m"</t>
  </si>
  <si>
    <t>59224187</t>
  </si>
  <si>
    <t>prstenec šachtový vyrovnávací betonový 625x120x100mm</t>
  </si>
  <si>
    <t>-1529995608</t>
  </si>
  <si>
    <t>2"ŠD-2 - hl. 3,66 m"</t>
  </si>
  <si>
    <t>1"ŠD-5 - hl. 2,55 m"</t>
  </si>
  <si>
    <t>452112121</t>
  </si>
  <si>
    <t>Osazení betonových dílců prstenců nebo rámů pod poklopy a mříže, výšky přes 100 do 200 mm</t>
  </si>
  <si>
    <t>-104618519</t>
  </si>
  <si>
    <t>59224188</t>
  </si>
  <si>
    <t>prstenec šachtový vyrovnávací betonový 625x120x120mm</t>
  </si>
  <si>
    <t>420377439</t>
  </si>
  <si>
    <t>2"ŠD-5 - hl. 2,55 m"</t>
  </si>
  <si>
    <t>452321141</t>
  </si>
  <si>
    <t>Podkladní a zajišťovací konstrukce z betonu železového v otevřeném výkopu desky pod potrubí, stoky a drobné objekty z betonu tř. C 16/20</t>
  </si>
  <si>
    <t>-89891925</t>
  </si>
  <si>
    <t>7,53*4,66*0,15"podkladní bet.deska odlučovače"</t>
  </si>
  <si>
    <t>Trubní vedení</t>
  </si>
  <si>
    <t>871310320</t>
  </si>
  <si>
    <t>Montáž kanalizačního potrubí z plastů z polypropylenu PP hladkého plnostěnného SN 12 DN 150</t>
  </si>
  <si>
    <t>1016604127</t>
  </si>
  <si>
    <t>výkres Výkaz uličních vpustí - č. 301.6                                              - délka přípojek od UV do stoky DII</t>
  </si>
  <si>
    <t>27,16"UV-1"</t>
  </si>
  <si>
    <t>3"UV-2"</t>
  </si>
  <si>
    <t>3"UV-3"</t>
  </si>
  <si>
    <t>3"UV-4"</t>
  </si>
  <si>
    <t>3"UV-5"</t>
  </si>
  <si>
    <t>3"UV-6"</t>
  </si>
  <si>
    <t>3"UV-7"</t>
  </si>
  <si>
    <t>3"UV-8"</t>
  </si>
  <si>
    <t>3"UV-9"</t>
  </si>
  <si>
    <t>3"UV-10"</t>
  </si>
  <si>
    <t>3"UV-11"</t>
  </si>
  <si>
    <t>3"UV-12"</t>
  </si>
  <si>
    <t>3"UV-13"</t>
  </si>
  <si>
    <t>3"UV-14"</t>
  </si>
  <si>
    <t>3"UV-15"</t>
  </si>
  <si>
    <t>3"UV-16"</t>
  </si>
  <si>
    <t>3"UV-17"</t>
  </si>
  <si>
    <t>3"UV-18"</t>
  </si>
  <si>
    <t>18"UV-19"</t>
  </si>
  <si>
    <t>17"UV-20"</t>
  </si>
  <si>
    <t>28617031</t>
  </si>
  <si>
    <t>trubka kanalizační PP plnostěnná třívrstvá DN 150x3000mm SN12</t>
  </si>
  <si>
    <t>1845773823</t>
  </si>
  <si>
    <t>113,16*1,015 'Přepočtené koeficientem množství</t>
  </si>
  <si>
    <t>871390320</t>
  </si>
  <si>
    <t>Montáž kanalizačního potrubí z plastů z polypropylenu PP hladkého plnostěnného SN 12 DN 400</t>
  </si>
  <si>
    <t>1179486366</t>
  </si>
  <si>
    <t>výkres Situace kanalizace č. 301.2</t>
  </si>
  <si>
    <t>18,53+629,67"stoka dešťové kanalizace"</t>
  </si>
  <si>
    <t>28617041</t>
  </si>
  <si>
    <t>trubka kanalizační PP plnostěnná třívrstvá DN 400x6000mm SN12</t>
  </si>
  <si>
    <t>1424649314</t>
  </si>
  <si>
    <t>648,2*1,02 'Přepočtené koeficientem množství</t>
  </si>
  <si>
    <t>877390320</t>
  </si>
  <si>
    <t>Montáž tvarovek na kanalizačním plastovém potrubí z polypropylenu PP hladkého plnostěnného odboček DN 400</t>
  </si>
  <si>
    <t>225824259</t>
  </si>
  <si>
    <t>20"odbočky pro přípojky k UV"</t>
  </si>
  <si>
    <t>28617219</t>
  </si>
  <si>
    <t>odbočka kanalizační PP SN16 45° DN 400/150</t>
  </si>
  <si>
    <t>-271522353</t>
  </si>
  <si>
    <t>891395111</t>
  </si>
  <si>
    <t>Montáž vodovodních armatur na potrubí koncových klapek (žabích) hrdlových DN 400</t>
  </si>
  <si>
    <t>-220223946</t>
  </si>
  <si>
    <t>výkres Výústní objekt č. 301.10</t>
  </si>
  <si>
    <t>1"zpětná klapka"</t>
  </si>
  <si>
    <t>42284026.R</t>
  </si>
  <si>
    <t>Koncová klapka DN400 pro hladké potrubí (PVC, sklolaminát, litina); pružná spojk</t>
  </si>
  <si>
    <t>1388112345</t>
  </si>
  <si>
    <t>892312121</t>
  </si>
  <si>
    <t>Tlakové zkoušky vzduchem těsnícími vaky ucpávkovými DN 150</t>
  </si>
  <si>
    <t>úsek</t>
  </si>
  <si>
    <t>-688459620</t>
  </si>
  <si>
    <t>20"mezi UV a odbočkami ha hlavní stoce det.kanalizace"</t>
  </si>
  <si>
    <t>892392121</t>
  </si>
  <si>
    <t>Tlakové zkoušky vzduchem těsnícími vaky ucpávkovými DN 400</t>
  </si>
  <si>
    <t>901453877</t>
  </si>
  <si>
    <t>mezi ŠD-1 až ŠD-14</t>
  </si>
  <si>
    <t>894411311</t>
  </si>
  <si>
    <t>Osazení betonových nebo železobetonových dílců pro šachty skruží rovných</t>
  </si>
  <si>
    <t>1430390253</t>
  </si>
  <si>
    <t>59224160</t>
  </si>
  <si>
    <t>skruž kanalizační s ocelovými stupadly 100x25x12cm</t>
  </si>
  <si>
    <t>-2116509415</t>
  </si>
  <si>
    <t>1"ŠD-2 - hl. 3,66 m"</t>
  </si>
  <si>
    <t>59224161</t>
  </si>
  <si>
    <t>skruž kanalizační s ocelovými stupadly 100x50x12cm</t>
  </si>
  <si>
    <t>-2100182156</t>
  </si>
  <si>
    <t>1"ŠD-14 - hl. 3,23 m"</t>
  </si>
  <si>
    <t>59224162</t>
  </si>
  <si>
    <t>skruž kanalizační s ocelovými stupadly 100x100x12cm</t>
  </si>
  <si>
    <t>1007267692</t>
  </si>
  <si>
    <t>894412411</t>
  </si>
  <si>
    <t>Osazení betonových nebo železobetonových dílců pro šachty skruží přechodových</t>
  </si>
  <si>
    <t>-913388534</t>
  </si>
  <si>
    <t>59224312</t>
  </si>
  <si>
    <t>kónus šachetní betonový kapsové plastové stupadlo 100x62,5x58cm/12 KPS</t>
  </si>
  <si>
    <t>1575340841</t>
  </si>
  <si>
    <t>894414111</t>
  </si>
  <si>
    <t>Osazení betonových nebo železobetonových dílců pro šachty skruží základových (dno)</t>
  </si>
  <si>
    <t>924573250</t>
  </si>
  <si>
    <t>59224390.ŠB-1</t>
  </si>
  <si>
    <t>dno betonové šachty kanalizační TBZ-Q.1 100/88 KOM tl.25cm, se stupadly ocel. s PE,žlab beton s nátěrem,kyneta 1/2DN,nástupnice beton s nátěrem -1xvývod,1xpřívod DN400, úhel dle PD</t>
  </si>
  <si>
    <t>2008961313</t>
  </si>
  <si>
    <t>1"ŠB-1"</t>
  </si>
  <si>
    <t>59224390.ŠB-2</t>
  </si>
  <si>
    <t xml:space="preserve">dno betonové šachty kanalizační TBZ-Q.1 100/88 KOM tl.25cm, se stupadly ocel. s PE,žlab beton s nátěrem,kyneta 1/2DN,nástunice beton s nátěrem -1xvývod,1xpřívod DN 400 -přímý- dle PD </t>
  </si>
  <si>
    <t>-1763942863</t>
  </si>
  <si>
    <t>1"ŠB-3"</t>
  </si>
  <si>
    <t>59224390.ŠB-3</t>
  </si>
  <si>
    <t>dno betonové šachty kanalizační TBZ-Q.1 100/88 KOM tl.25cm, se stupadly ocel. s PE,žlab beton s nátěrem,kyneta 1/2DN,nástunice beton s nátěrem -1xvývod,1xpřívod DN400  - přímý - dle PD</t>
  </si>
  <si>
    <t>-843902022</t>
  </si>
  <si>
    <t>59224390.ŠB-4</t>
  </si>
  <si>
    <t>203608554</t>
  </si>
  <si>
    <t>1"ŠB-4"</t>
  </si>
  <si>
    <t>59224390.ŠB-5</t>
  </si>
  <si>
    <t>-436964783</t>
  </si>
  <si>
    <t>1"ŠB-5"</t>
  </si>
  <si>
    <t>59224390.ŠB-6</t>
  </si>
  <si>
    <t>472769757</t>
  </si>
  <si>
    <t>1"ŠB-6"</t>
  </si>
  <si>
    <t>59224390.ŠB-7</t>
  </si>
  <si>
    <t>-1705709891</t>
  </si>
  <si>
    <t>1"ŠB-7"</t>
  </si>
  <si>
    <t>59224390.ŠB-8</t>
  </si>
  <si>
    <t>1964221059</t>
  </si>
  <si>
    <t>1"ŠB-8"</t>
  </si>
  <si>
    <t>59224390.ŠB-9</t>
  </si>
  <si>
    <t>1552549333</t>
  </si>
  <si>
    <t>1"ŠB-9"</t>
  </si>
  <si>
    <t>59224390.ŠB-10</t>
  </si>
  <si>
    <t>438424392</t>
  </si>
  <si>
    <t>1"ŠB-10"</t>
  </si>
  <si>
    <t>59224390.ŠB-11</t>
  </si>
  <si>
    <t>-271418478</t>
  </si>
  <si>
    <t>1"ŠB-11"</t>
  </si>
  <si>
    <t>59224390.ŠB-12</t>
  </si>
  <si>
    <t xml:space="preserve">dno betonové šachty kanalizační TBZ-Q.1 100/88 KOM tl.25cm, se stupadly ocel. s PE,žlab beton s nátěrem,kyneta 1/2DN,nástunice beton s nátěrem -1xvývod,1xpřívod DN400  - přímý - dle PD_x000D_
</t>
  </si>
  <si>
    <t>-1179350093</t>
  </si>
  <si>
    <t>1"ŠB-12"</t>
  </si>
  <si>
    <t>59224390.ŠB-13</t>
  </si>
  <si>
    <t>-267062957</t>
  </si>
  <si>
    <t>1"ŠB-13"</t>
  </si>
  <si>
    <t>59224390.ŠB-14</t>
  </si>
  <si>
    <t>dno betonové šachty kanalizační TBZ-Q.1 100/88 KOM tl.25cm, se stupadly ocel. s PE,žlab beton s nátěrem,kyneta 1/2DN,nástunice beton s nátěrem -1xvývod  DN400  - dle PD</t>
  </si>
  <si>
    <t>-1570401178</t>
  </si>
  <si>
    <t>1"ŠB-14"</t>
  </si>
  <si>
    <t>286619790.1</t>
  </si>
  <si>
    <t>těsnění k šachtovým prvkům DN1000</t>
  </si>
  <si>
    <t>1050323852</t>
  </si>
  <si>
    <t>14"dna RŠ"</t>
  </si>
  <si>
    <t>14+2"přechodové skruže - konus RŠ"</t>
  </si>
  <si>
    <t>24+2"skruží RŠ"</t>
  </si>
  <si>
    <t>895941111</t>
  </si>
  <si>
    <t>Zřízení vpusti kanalizační uliční z betonových dílců typ UV-50 normální - viz. výkres Výkaz uličních vpustí č.301.6</t>
  </si>
  <si>
    <t>-658475053</t>
  </si>
  <si>
    <t>20"výkaz uličních vpustí - č. 301.6"</t>
  </si>
  <si>
    <t>59223823</t>
  </si>
  <si>
    <t>vpusť uliční dno betonové 626x495x50mm</t>
  </si>
  <si>
    <t>-555238995</t>
  </si>
  <si>
    <t>59223824</t>
  </si>
  <si>
    <t>vpusť uliční skruž betonová 590x500x50mm s výtokem (bez vložky)</t>
  </si>
  <si>
    <t>1771881666</t>
  </si>
  <si>
    <t>28610559.R</t>
  </si>
  <si>
    <t>šachtová vložka potrubí do výtoku šachet a vpustí k potrubí DN 150</t>
  </si>
  <si>
    <t>1193903312</t>
  </si>
  <si>
    <t>59223825</t>
  </si>
  <si>
    <t>vpusť uliční skruž betonová 290x500x50mm</t>
  </si>
  <si>
    <t>-398919395</t>
  </si>
  <si>
    <t>výkres Výkaz uličních vpustí - č. 301.6</t>
  </si>
  <si>
    <t>2"UV-1"</t>
  </si>
  <si>
    <t>0"UV-2"</t>
  </si>
  <si>
    <t>1"UV-3"</t>
  </si>
  <si>
    <t>1"UV-4"</t>
  </si>
  <si>
    <t>1"UV-5"</t>
  </si>
  <si>
    <t>0"UV-6"</t>
  </si>
  <si>
    <t>1"UV-7"</t>
  </si>
  <si>
    <t>0"UV-8"</t>
  </si>
  <si>
    <t>0"UV-9"</t>
  </si>
  <si>
    <t>0"UV-11"</t>
  </si>
  <si>
    <t>0"UV-12"</t>
  </si>
  <si>
    <t>1"UV-13"</t>
  </si>
  <si>
    <t>0"UV-14"</t>
  </si>
  <si>
    <t>1"UV-15"</t>
  </si>
  <si>
    <t>1"UV-16"</t>
  </si>
  <si>
    <t>2"UV-17"</t>
  </si>
  <si>
    <t>1"UV-18"</t>
  </si>
  <si>
    <t>1"UV-19"</t>
  </si>
  <si>
    <t>0"UV-20"</t>
  </si>
  <si>
    <t>59223826</t>
  </si>
  <si>
    <t>vpusť uliční skruž betonová 590x500x50mm</t>
  </si>
  <si>
    <t>1367570424</t>
  </si>
  <si>
    <t>2"UV-4"</t>
  </si>
  <si>
    <t>2"UV-5"</t>
  </si>
  <si>
    <t>2"UV-6"</t>
  </si>
  <si>
    <t>1"UV-8"</t>
  </si>
  <si>
    <t>1"UV-9"</t>
  </si>
  <si>
    <t>0"UV-10"</t>
  </si>
  <si>
    <t>2"UV-11"</t>
  </si>
  <si>
    <t>2"UV-12"</t>
  </si>
  <si>
    <t>1"UV-14"</t>
  </si>
  <si>
    <t>0"UV-15"</t>
  </si>
  <si>
    <t>0"UV-16"</t>
  </si>
  <si>
    <t>1"UV-17"</t>
  </si>
  <si>
    <t>2"UV-18"</t>
  </si>
  <si>
    <t>2"UV-19"</t>
  </si>
  <si>
    <t>1"UV-20"</t>
  </si>
  <si>
    <t>59223874</t>
  </si>
  <si>
    <t>koš vysoký pro uliční vpusti žárově Pz plech pro rám 500/300mm</t>
  </si>
  <si>
    <t>-1852460852</t>
  </si>
  <si>
    <t>59223821</t>
  </si>
  <si>
    <t>vpusť uliční prstenec betonový 180x660x100mm</t>
  </si>
  <si>
    <t>-1931582261</t>
  </si>
  <si>
    <t>59223864</t>
  </si>
  <si>
    <t>prstenec pro uliční vpusť vyrovnávací betonový 390x60x130mm</t>
  </si>
  <si>
    <t>1891688499</t>
  </si>
  <si>
    <t>4"UV-2"</t>
  </si>
  <si>
    <t>5"UV-4"</t>
  </si>
  <si>
    <t>1"UV-6"</t>
  </si>
  <si>
    <t>2"UV-8"</t>
  </si>
  <si>
    <t>2"UV-9"</t>
  </si>
  <si>
    <t>4"UV-10"</t>
  </si>
  <si>
    <t>4"UV-11"</t>
  </si>
  <si>
    <t>1"UV-12"</t>
  </si>
  <si>
    <t>592238781.R</t>
  </si>
  <si>
    <t>mříž vtoková pro uliční vpusti E600 500/500 mm</t>
  </si>
  <si>
    <t>127957802</t>
  </si>
  <si>
    <t>899722114</t>
  </si>
  <si>
    <t>Krytí potrubí z plastů výstražnou fólií z PVC šířky 40 cm</t>
  </si>
  <si>
    <t>1818655467</t>
  </si>
  <si>
    <t>viz. výkres Schéma uložení kanalizace č. 301.7</t>
  </si>
  <si>
    <t>650"stoka dešťové kanalizace"</t>
  </si>
  <si>
    <t>919411222</t>
  </si>
  <si>
    <t>Čela-konstrukce propustku z betonu tř. C30/37 železového pro propustek pro trouby DN 400 vč. bednění a vyztužení</t>
  </si>
  <si>
    <t>834182234</t>
  </si>
  <si>
    <t>1,6*1,8*0,3-(3,14*0,2*0,2)*0,3"zadní stěna"</t>
  </si>
  <si>
    <t>(0+0,77)/2*1,75*0,3*2"boky"</t>
  </si>
  <si>
    <t>0,2*(1,5+1,1*2)*(1,76+0,74)+(0+0,44)/2*0,47*1,8"příkopový odtok"</t>
  </si>
  <si>
    <t>953171004</t>
  </si>
  <si>
    <t>Osazování kovových předmětů poklopů litinových nebo ocelových včetně rámů, hmotnosti přes 150 kg</t>
  </si>
  <si>
    <t>740794520</t>
  </si>
  <si>
    <t>552414129</t>
  </si>
  <si>
    <t>poklop šachtový s rámem DN600 třída E 400, bez odvětrání_x000D_
Šachtový kanalizační poklop třídy E600 dle stavebních předpisů ČSN EN124, rám a víko tvárná litina_x000D_
 Výška rámu 100mm. Vodotěsné provedení.</t>
  </si>
  <si>
    <t>722523282</t>
  </si>
  <si>
    <t>998276101</t>
  </si>
  <si>
    <t>Přesun hmot pro trubní vedení hloubené z trub z plastických hmot nebo sklolaminátových pro vodovody nebo kanalizace v otevřeném výkopu dopravní vzdálenost do 15 m</t>
  </si>
  <si>
    <t>-498531176</t>
  </si>
  <si>
    <t>-1229154410</t>
  </si>
  <si>
    <t>3,14*1,715*1,715+(2*3,14*(1,715+0,5))*0,2-3,14*0,5*0,5</t>
  </si>
  <si>
    <t>3,14*1,235*1,235+(2*3,14*(1,715+0,5))*0,2-3,14*0,5*0,5</t>
  </si>
  <si>
    <t>929026876</t>
  </si>
  <si>
    <t>18,018*0,0003 'Přepočtené koeficientem množství</t>
  </si>
  <si>
    <t>711131101</t>
  </si>
  <si>
    <t>Provedení izolace proti zemní vlhkosti pásy na sucho AIP nebo tkaniny na ploše vodorovné V</t>
  </si>
  <si>
    <t>1388562630</t>
  </si>
  <si>
    <t>62832001</t>
  </si>
  <si>
    <t>pás asfaltový natavitelný oxidovaný tl 3,5mm typu V60 S35 s vložkou ze skleněné rohože, s jemnozrnným minerálním posypem</t>
  </si>
  <si>
    <t>1338445753</t>
  </si>
  <si>
    <t>18,018*1,15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</si>
  <si>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</si>
  <si>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</si>
  <si>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-407207393</t>
  </si>
  <si>
    <t>Vedlejší rozpočtové náklady</t>
  </si>
  <si>
    <t>VRN3</t>
  </si>
  <si>
    <t>Zařízení staveniště</t>
  </si>
  <si>
    <t>460010025.9</t>
  </si>
  <si>
    <t xml:space="preserve">Vytyčení poloh stávajících tras a objektů inženýrských sítí </t>
  </si>
  <si>
    <t>298237407</t>
  </si>
  <si>
    <t>113,16"přípojky"</t>
  </si>
  <si>
    <t>761,36/1000</t>
  </si>
  <si>
    <t>VRN7</t>
  </si>
  <si>
    <t>Provozní vlivy</t>
  </si>
  <si>
    <t>075203000</t>
  </si>
  <si>
    <t>Ochranná pásma vodárenská</t>
  </si>
  <si>
    <t>1024</t>
  </si>
  <si>
    <t>-917722325</t>
  </si>
  <si>
    <t>a) popis charaktersitik objektu</t>
  </si>
  <si>
    <t>50,34"mezi RŠ1-RŠ2"</t>
  </si>
  <si>
    <t>SO 400 - ELEKTRO A SDĚLOVACÍ OBJEKTY</t>
  </si>
  <si>
    <t>SO 401 - Veřejné osvětlení</t>
  </si>
  <si>
    <t>M - Práce a dodávky M</t>
  </si>
  <si>
    <t xml:space="preserve">    21-M - Elektromontáže</t>
  </si>
  <si>
    <t xml:space="preserve">      210_M - Elektroinstalace - materiál</t>
  </si>
  <si>
    <t xml:space="preserve">      210_MTŽ - Elektroinstalace - montáž</t>
  </si>
  <si>
    <t xml:space="preserve">      210_OST - Elektroinstalace - Ostatní náklady</t>
  </si>
  <si>
    <t xml:space="preserve">    46-M - Zemní práce při extr.mont.pracích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</si>
  <si>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</si>
  <si>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</si>
  <si>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181824196</t>
  </si>
  <si>
    <t>572360112</t>
  </si>
  <si>
    <t>Vyspravení krytu komunikací po překopech inženýrských sítí plochy do 15 m2 asfaltovou směsí aplikovanou za studena, po zhutnění tl. přes 40 do 60 mm</t>
  </si>
  <si>
    <t>1633465996</t>
  </si>
  <si>
    <t>1626451066</t>
  </si>
  <si>
    <t>Práce a dodávky M</t>
  </si>
  <si>
    <t>21-M</t>
  </si>
  <si>
    <t>Elektromontáže</t>
  </si>
  <si>
    <t>210_M</t>
  </si>
  <si>
    <t>Elektroinstalace - materiál</t>
  </si>
  <si>
    <t>Pol1</t>
  </si>
  <si>
    <t>B - např. stožár K5 133/89/60, kooperativa vod</t>
  </si>
  <si>
    <t>256</t>
  </si>
  <si>
    <t>119527412</t>
  </si>
  <si>
    <t>Pol2</t>
  </si>
  <si>
    <t>C - např. stožár PC6 159/133/114, kooperativa vod</t>
  </si>
  <si>
    <t>795073942</t>
  </si>
  <si>
    <t>Pol3</t>
  </si>
  <si>
    <t>A - např. stožár UZMA8 133/108/89, kooperativa vod</t>
  </si>
  <si>
    <t>887929212</t>
  </si>
  <si>
    <t>Pol4</t>
  </si>
  <si>
    <t>B - např. výložník SKO 1-1500 Z</t>
  </si>
  <si>
    <t>-1404359664</t>
  </si>
  <si>
    <t>Pol5</t>
  </si>
  <si>
    <t>C - např. výložník PDC1 - 3000, 114 Z - kooperativa vod</t>
  </si>
  <si>
    <t>311424149</t>
  </si>
  <si>
    <t>Pol6</t>
  </si>
  <si>
    <t>A - např. výložník UZB1 - 1500 - kooperativa vod</t>
  </si>
  <si>
    <t>723700428</t>
  </si>
  <si>
    <t>Pol7</t>
  </si>
  <si>
    <t>B - např. svítidlo: AMPERA Mini/5119/16 LED/36W - Schreder</t>
  </si>
  <si>
    <t>-1146245923</t>
  </si>
  <si>
    <t>Pol8</t>
  </si>
  <si>
    <t>C - např. svítidlo: AMPERA MIDI ZEBRA/32 LED/pravá/71W - Schreder</t>
  </si>
  <si>
    <t>-1763802270</t>
  </si>
  <si>
    <t>Pol9</t>
  </si>
  <si>
    <t>A - např. svítidlo: AMPERA Midi/5137/48 LED/75W - Schreder</t>
  </si>
  <si>
    <t>-896609838</t>
  </si>
  <si>
    <t>Pol10</t>
  </si>
  <si>
    <t>Stožárová výzbroj SV.9.16.4 odbočná - například el. Bečov</t>
  </si>
  <si>
    <t>970732474</t>
  </si>
  <si>
    <t>Pol11</t>
  </si>
  <si>
    <t>Patronové pouzdro do stožárové výzbroje</t>
  </si>
  <si>
    <t>-1736710849</t>
  </si>
  <si>
    <t>Pol12</t>
  </si>
  <si>
    <t>Patrona do stožárové výzbroje 6,3A</t>
  </si>
  <si>
    <t>-346158585</t>
  </si>
  <si>
    <t>Pol13</t>
  </si>
  <si>
    <t>Kabel CYKY J-4x10</t>
  </si>
  <si>
    <t>-1643564153</t>
  </si>
  <si>
    <t>Pol14</t>
  </si>
  <si>
    <t>Kabel CYKY 3Cx1,5</t>
  </si>
  <si>
    <t>-1459441720</t>
  </si>
  <si>
    <t>Pol15</t>
  </si>
  <si>
    <t>Chránička kopoflex 63mm</t>
  </si>
  <si>
    <t>-1043474732</t>
  </si>
  <si>
    <t>Pol16</t>
  </si>
  <si>
    <t>Chránička kopoflex 110mm</t>
  </si>
  <si>
    <t>-5062069</t>
  </si>
  <si>
    <t>Pol17</t>
  </si>
  <si>
    <t>Zemnící páska FeZn 30/4</t>
  </si>
  <si>
    <t>-261713815</t>
  </si>
  <si>
    <t>Pol18</t>
  </si>
  <si>
    <t>Hlava rozdělovací SKELDO do 4x16mm</t>
  </si>
  <si>
    <t>-93931929</t>
  </si>
  <si>
    <t>Pol19</t>
  </si>
  <si>
    <t>Svorka SS propojovací páska/drát</t>
  </si>
  <si>
    <t>1510201182</t>
  </si>
  <si>
    <t>Pol20</t>
  </si>
  <si>
    <t>Zemnící drát FeZn 10mm</t>
  </si>
  <si>
    <t>1903945371</t>
  </si>
  <si>
    <t>Pol21</t>
  </si>
  <si>
    <t>Svorka SS propojovací páska/drát, nebo páska/páska</t>
  </si>
  <si>
    <t>648065146</t>
  </si>
  <si>
    <t>Pol22</t>
  </si>
  <si>
    <t>Nálepka s bleskem na dvířka stožáru</t>
  </si>
  <si>
    <t>22439543</t>
  </si>
  <si>
    <t>210_MTŽ</t>
  </si>
  <si>
    <t>Elektroinstalace - montáž</t>
  </si>
  <si>
    <t>Pol23</t>
  </si>
  <si>
    <t>B - Montáž stožáru do 5m - ručně</t>
  </si>
  <si>
    <t>-102987739</t>
  </si>
  <si>
    <t>Pol24</t>
  </si>
  <si>
    <t>C - Montáž stožáru do 6m - za pomocí mechanizace</t>
  </si>
  <si>
    <t>-281748816</t>
  </si>
  <si>
    <t>Pol25</t>
  </si>
  <si>
    <t>A - Montáž stožáru do 8m - za pomocí mechanizace</t>
  </si>
  <si>
    <t>-1863636463</t>
  </si>
  <si>
    <t>Pol26</t>
  </si>
  <si>
    <t>B - Montáž výložníku na 5m - stožár, za pomocí mechanizace</t>
  </si>
  <si>
    <t>1589785435</t>
  </si>
  <si>
    <t>Pol27</t>
  </si>
  <si>
    <t>C - Montáž výložníku na 6m - stožár, za pomocí mechanizace</t>
  </si>
  <si>
    <t>1436803445</t>
  </si>
  <si>
    <t>Pol28</t>
  </si>
  <si>
    <t>A - Montáž výložníku na 8m - stožár, za pomocí mechanizace</t>
  </si>
  <si>
    <t>1427247879</t>
  </si>
  <si>
    <t>Pol29</t>
  </si>
  <si>
    <t>B - Montáž svítidla na 5m - stožár, za pomocí mechanizace</t>
  </si>
  <si>
    <t>512477415</t>
  </si>
  <si>
    <t>Pol30</t>
  </si>
  <si>
    <t>C - Montáž svítidla na 6m - stožár, za pomocí mechanizace</t>
  </si>
  <si>
    <t>1671149676</t>
  </si>
  <si>
    <t>Pol31</t>
  </si>
  <si>
    <t>A - Montáž svítidla na 8m - stožár, za pomocí mechanizace</t>
  </si>
  <si>
    <t>-107462252</t>
  </si>
  <si>
    <t>Pol32</t>
  </si>
  <si>
    <t>Prostup do stávající lampy VO za pomocí mechanizace</t>
  </si>
  <si>
    <t>-1403147666</t>
  </si>
  <si>
    <t>Pol33</t>
  </si>
  <si>
    <t>Montáž stožárové výzbroje</t>
  </si>
  <si>
    <t>1591328850</t>
  </si>
  <si>
    <t>Pol34</t>
  </si>
  <si>
    <t>Montáž patronového pouzdra</t>
  </si>
  <si>
    <t>1594682255</t>
  </si>
  <si>
    <t>Pol35</t>
  </si>
  <si>
    <t>Montáž patrony do stožárového pouzdra</t>
  </si>
  <si>
    <t>663275960</t>
  </si>
  <si>
    <t>Pol36</t>
  </si>
  <si>
    <t>Ukončení vodičů ve svorkovnici</t>
  </si>
  <si>
    <t>-1179384779</t>
  </si>
  <si>
    <t>Pol37</t>
  </si>
  <si>
    <t>Montáž kabelového vedení CYKY J-4x10</t>
  </si>
  <si>
    <t>1073218468</t>
  </si>
  <si>
    <t>Pol38</t>
  </si>
  <si>
    <t>Montáž kabelového vedení Kabel CYKY 3Cx1,5</t>
  </si>
  <si>
    <t>-1700611241</t>
  </si>
  <si>
    <t>Pol39</t>
  </si>
  <si>
    <t>Montáž chráničky kopoflex 63mm</t>
  </si>
  <si>
    <t>1626955245</t>
  </si>
  <si>
    <t>Pol40</t>
  </si>
  <si>
    <t>Montáž chráničky kopoflex 110mm</t>
  </si>
  <si>
    <t>-738615654</t>
  </si>
  <si>
    <t>Pol41</t>
  </si>
  <si>
    <t>Montáž zemnící pásky FeZn 30/4</t>
  </si>
  <si>
    <t>-1862290333</t>
  </si>
  <si>
    <t>Pol42</t>
  </si>
  <si>
    <t>Montáž hlavy rozdělovací SKELDO za pomocí horkovzdušné pistole</t>
  </si>
  <si>
    <t>-756478279</t>
  </si>
  <si>
    <t>Montáž - Svorka SS propojovací páska/drát, nebo páska/páska</t>
  </si>
  <si>
    <t>-2073064050</t>
  </si>
  <si>
    <t>Montáž zemnícího drátu FeZn 10mm</t>
  </si>
  <si>
    <t>-1848790100</t>
  </si>
  <si>
    <t>Pol45</t>
  </si>
  <si>
    <t>Svorka SP na dřík stožáru VO</t>
  </si>
  <si>
    <t>64445592</t>
  </si>
  <si>
    <t>Pol46</t>
  </si>
  <si>
    <t>Nálepka s bleskem na dvířka stožáru - montáž</t>
  </si>
  <si>
    <t>938521628</t>
  </si>
  <si>
    <t>Pol47</t>
  </si>
  <si>
    <t>Příplatek za protažení kabelového vedení ve chráničce</t>
  </si>
  <si>
    <t>535629576</t>
  </si>
  <si>
    <t>-1400404697</t>
  </si>
  <si>
    <t>Pol48</t>
  </si>
  <si>
    <t>Jeřáb pro montáž stožárů nad 5m</t>
  </si>
  <si>
    <t>-734874317</t>
  </si>
  <si>
    <t>Pol49</t>
  </si>
  <si>
    <t>Plošina pro montáž - svítidel, výložníků</t>
  </si>
  <si>
    <t>-2078815061</t>
  </si>
  <si>
    <t>Pol50</t>
  </si>
  <si>
    <t>Doprava elektro-materiálu</t>
  </si>
  <si>
    <t>478902942</t>
  </si>
  <si>
    <t>Pol51</t>
  </si>
  <si>
    <t>Doprava jeřábu</t>
  </si>
  <si>
    <t>-1032251585</t>
  </si>
  <si>
    <t>Pol52</t>
  </si>
  <si>
    <t>Doprava plošiny</t>
  </si>
  <si>
    <t>-1809773849</t>
  </si>
  <si>
    <t>Pol53</t>
  </si>
  <si>
    <t>Doprava pracovníků na a ze stavby</t>
  </si>
  <si>
    <t>-1357596195</t>
  </si>
  <si>
    <t>210_OST</t>
  </si>
  <si>
    <t>Elektroinstalace - Ostatní náklady</t>
  </si>
  <si>
    <t>Pol82</t>
  </si>
  <si>
    <t>Vytyčení nově rozmístěných bodů VO</t>
  </si>
  <si>
    <t>2106349388</t>
  </si>
  <si>
    <t>Pol83</t>
  </si>
  <si>
    <t>Geodetické zaměření objektu VO</t>
  </si>
  <si>
    <t>507156684</t>
  </si>
  <si>
    <t>Pol84</t>
  </si>
  <si>
    <t>Evidence pasportizace VO do aktivní elektronické mapy</t>
  </si>
  <si>
    <t>1306536348</t>
  </si>
  <si>
    <t>Pol85</t>
  </si>
  <si>
    <t>Revizní zpráva objektu VO</t>
  </si>
  <si>
    <t>-958374543</t>
  </si>
  <si>
    <t>Pol86</t>
  </si>
  <si>
    <t>Zařízení staveniště objektu VO</t>
  </si>
  <si>
    <t>-1777304136</t>
  </si>
  <si>
    <t>Pol87</t>
  </si>
  <si>
    <t>Koordinace s ostaními profesemi</t>
  </si>
  <si>
    <t>-328614720</t>
  </si>
  <si>
    <t>Pol88</t>
  </si>
  <si>
    <t>Koordinace se správcem VO</t>
  </si>
  <si>
    <t>729307381</t>
  </si>
  <si>
    <t>Pol89</t>
  </si>
  <si>
    <t>Doprava</t>
  </si>
  <si>
    <t>1080998713</t>
  </si>
  <si>
    <t>46-M</t>
  </si>
  <si>
    <t>Zemní práce při extr.mont.pracích</t>
  </si>
  <si>
    <t>460080112</t>
  </si>
  <si>
    <t>Základové konstrukce bourání základu včetně záhozu jámy sypaninou, zhutnění a urovnání betonového - u stáv. VO</t>
  </si>
  <si>
    <t>1881916653</t>
  </si>
  <si>
    <t>460080202</t>
  </si>
  <si>
    <t>Základové konstrukce zřízení bednění základových konstrukcí s případnými vzpěrami zabudovaného</t>
  </si>
  <si>
    <t>-1348923596</t>
  </si>
  <si>
    <t>35*2*(0,5*0,5)*1,2</t>
  </si>
  <si>
    <t>460080014</t>
  </si>
  <si>
    <t>Základové konstrukce základ bez bednění do rostlé zeminy z monolitického betonu tř. C 16/20</t>
  </si>
  <si>
    <t>1310222903</t>
  </si>
  <si>
    <t>35*0,5*0,5*1,2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</si>
  <si>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</si>
  <si>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</si>
  <si>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-1244520320</t>
  </si>
  <si>
    <t>460202163</t>
  </si>
  <si>
    <t>Hloubení nezapažených kabelových rýh strojně zarovnání kabelových rýh po výkopu strojně, šířka rýhy bez zarovnání rýh šířky 35 cm, hloubky 80 cm, v hornině třídy 3</t>
  </si>
  <si>
    <t>58611072</t>
  </si>
  <si>
    <t>460202193</t>
  </si>
  <si>
    <t>Hloubení nezapažených kabelových rýh strojně zarovnání kabelových rýh po výkopu strojně, šířka rýhy bez zarovnání rýh šířky 35 cm, hloubky 120 cm, v hornině třídy 3</t>
  </si>
  <si>
    <t>90959150</t>
  </si>
  <si>
    <t>460421081</t>
  </si>
  <si>
    <t>Kabelové lože včetně podsypu, zhutnění a urovnání povrchu z písku nebo štěrkopísku tloušťky 5 cm nad kabel zakryté plastovou fólií, šířky lože do 25 cm</t>
  </si>
  <si>
    <t>-835880527</t>
  </si>
  <si>
    <t>823+70</t>
  </si>
  <si>
    <t>460561811</t>
  </si>
  <si>
    <t>Zásyp kabelových rýh strojně s uložením výkopku ve vrstvách včetně zhutnění a urovnání povrchu ve volném terénu</t>
  </si>
  <si>
    <t>1019260070</t>
  </si>
  <si>
    <t>823*0,35*0,8</t>
  </si>
  <si>
    <t>70*0,35*1,2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</si>
  <si>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</si>
  <si>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</si>
  <si>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1826905198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</si>
  <si>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</si>
  <si>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</si>
  <si>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-1342629253</t>
  </si>
  <si>
    <t>22*10</t>
  </si>
  <si>
    <t>460120019</t>
  </si>
  <si>
    <t>Ostatní zemní práce při stavbě nadzemních vedení naložení výkopku strojně, z hornin třídy 1 až 4</t>
  </si>
  <si>
    <t>-1225860328</t>
  </si>
  <si>
    <t>26605603</t>
  </si>
  <si>
    <t>22*2</t>
  </si>
  <si>
    <t>919735113</t>
  </si>
  <si>
    <t>Řezání stávajícího živičného krytu nebo podkladu hloubky přes 100 do 150 mm</t>
  </si>
  <si>
    <t>-2029325224</t>
  </si>
  <si>
    <t>-1773378110</t>
  </si>
  <si>
    <t>(823+70)*0,35</t>
  </si>
  <si>
    <t>Pol63</t>
  </si>
  <si>
    <t>Uložení trouby KGEM do připraveného bednění</t>
  </si>
  <si>
    <t>1685443932</t>
  </si>
  <si>
    <t>Pol66</t>
  </si>
  <si>
    <t>Vyhotovení prostupu do stávajícího stožáru VO</t>
  </si>
  <si>
    <t>-1532233270</t>
  </si>
  <si>
    <t>OSM.225170</t>
  </si>
  <si>
    <t>KGEM troubaDN315x9,2/1000 SN8</t>
  </si>
  <si>
    <t>-999107069</t>
  </si>
  <si>
    <t>OSM.224170</t>
  </si>
  <si>
    <t>KGEM troubaDN250x7,3/1000 SN8</t>
  </si>
  <si>
    <t>2035946521</t>
  </si>
  <si>
    <t>Pol58</t>
  </si>
  <si>
    <t>Beton, směs C20 - zavlhlý - pro použití obetonování chrániček</t>
  </si>
  <si>
    <t>-1978906370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</si>
  <si>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</si>
  <si>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</si>
  <si>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-180231626</t>
  </si>
  <si>
    <t>35*3,14*0,15*0,15*1</t>
  </si>
  <si>
    <t>58341364</t>
  </si>
  <si>
    <t>kamenivo drcené drobné frakce 2/4</t>
  </si>
  <si>
    <t>-204168010</t>
  </si>
  <si>
    <t>2,473*2</t>
  </si>
  <si>
    <t>Pol81</t>
  </si>
  <si>
    <t>589475744</t>
  </si>
  <si>
    <t>SO 800 - OBJEKTY ÚPRAV ÚZEMÍ</t>
  </si>
  <si>
    <t>SO 801 - Vegetační úpravy</t>
  </si>
  <si>
    <t>131251103</t>
  </si>
  <si>
    <t>Hloubení nezapažených jam a zářezů strojně s urovnáním dna do předepsaného profilu a spádu v hornině třídy těžitelnosti I skupiny 3 přes 50 do 100 m3</t>
  </si>
  <si>
    <t>1236324896</t>
  </si>
  <si>
    <t>dle SO 801 - Vegetační úpravy - Technická zpráva 801.1 a Výkres Situace sadových úprav 801.2 + předpokládaná Bilance zemin A.4</t>
  </si>
  <si>
    <t>(51,1+51,6)/2*(18+31,6)/2*0,5"výměna zeminy do hl. 50 cm"</t>
  </si>
  <si>
    <t>Vodorovné přemístění výkopku nebo sypaniny po suchu na obvyklém dopravním prostředku, bez naložení výkopku, avšak se složením bez rozhrnutí z horniny třídy těžitelnosti I skupiny 1 až 3 na vzdálenost přes 50 do 500 m - z mezideponie - zemina shopná zúrodnění</t>
  </si>
  <si>
    <t>-582538963</t>
  </si>
  <si>
    <t>310"ozelenění - v tl. cca 10 cm podél komunikace"</t>
  </si>
  <si>
    <t>-43811203</t>
  </si>
  <si>
    <t>Nakládání, skládání a překládání neulehlého výkopku nebo sypaniny strojně nakládání, množství přes 100 m3, z hornin třídy těžitelnosti I, skupiny 1 až 3 - při zpětném použití ornice - zeminy vhodné k vegetaci</t>
  </si>
  <si>
    <t>-2006215271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</si>
  <si>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</si>
  <si>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</si>
  <si>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1200554372</t>
  </si>
  <si>
    <t>10364101</t>
  </si>
  <si>
    <t>zemina pro terénní úpravy -  ornice</t>
  </si>
  <si>
    <t>-1468350973</t>
  </si>
  <si>
    <t>636,740*2</t>
  </si>
  <si>
    <t>181351114</t>
  </si>
  <si>
    <t>Rozprostření a urovnání ornice v rovině nebo ve svahu sklonu do 1:5 strojně při souvislé ploše přes 500 m2, tl. vrstvy přes 200 do 250 mm</t>
  </si>
  <si>
    <t>-791379071</t>
  </si>
  <si>
    <t>3100"ozelenění - v tl. cca 10 cm podél komunikace"</t>
  </si>
  <si>
    <t>(51,1+51,6)/2*(18+31,6)/2"výměna zeminy do hl. 50 cm"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</si>
  <si>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</si>
  <si>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</si>
  <si>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-738904126</t>
  </si>
  <si>
    <t>183403113</t>
  </si>
  <si>
    <t>Obdělání půdy frézováním v rovině nebo na svahu do 1:5</t>
  </si>
  <si>
    <t>-1938685120</t>
  </si>
  <si>
    <t>183403151</t>
  </si>
  <si>
    <t>Obdělání půdy smykováním v rovině nebo na svahu do 1:5</t>
  </si>
  <si>
    <t>-1265507298</t>
  </si>
  <si>
    <t>183403152</t>
  </si>
  <si>
    <t>Obdělání půdy vláčením v rovině nebo na svahu do 1:5</t>
  </si>
  <si>
    <t>-1787254246</t>
  </si>
  <si>
    <t>183403161</t>
  </si>
  <si>
    <t>Obdělání půdy válením v rovině nebo na svahu do 1:5</t>
  </si>
  <si>
    <t>-70965903</t>
  </si>
  <si>
    <t>184802111</t>
  </si>
  <si>
    <t>Chemické odplevelení půdy před založením kultury, trávníku nebo zpevněných ploch o výměře jednotlivě přes 20 m2 v rovině nebo na svahu do 1:5 postřikem na široko</t>
  </si>
  <si>
    <t>1424451909</t>
  </si>
  <si>
    <t>185802113</t>
  </si>
  <si>
    <t>Hnojení půdy nebo trávníku v rovině nebo na svahu do 1:5 umělým hnojivem na široko</t>
  </si>
  <si>
    <t>-269400446</t>
  </si>
  <si>
    <t>31,837*0,001 'Přepočtené koeficientem množství</t>
  </si>
  <si>
    <t>25191155</t>
  </si>
  <si>
    <t>hnojivo průmyslové Cererit</t>
  </si>
  <si>
    <t>kg</t>
  </si>
  <si>
    <t>-506111317</t>
  </si>
  <si>
    <t>25g/m2</t>
  </si>
  <si>
    <t>(51,1+51,6)/2*(18+31,6)/2*0,025"přihnojení parkového trávníku"</t>
  </si>
  <si>
    <t>183405211</t>
  </si>
  <si>
    <t>Výsev trávníku hydroosevem na ornici</t>
  </si>
  <si>
    <t>-461966060</t>
  </si>
  <si>
    <t>3100"ozelenění - zatravnění - podél komunikace"</t>
  </si>
  <si>
    <t>(51,1+51,6)/2*(18+31,6)/2"zatravněnív ploše zeminy vyměněné do hl. 50 cm"</t>
  </si>
  <si>
    <t>00572410</t>
  </si>
  <si>
    <t>osivo směs travní parková</t>
  </si>
  <si>
    <t>-256454928</t>
  </si>
  <si>
    <t>3100*0,012 'Přepočtené koeficientem množství</t>
  </si>
  <si>
    <t>00572472</t>
  </si>
  <si>
    <t>osivo směs travní krajinná-rovinná</t>
  </si>
  <si>
    <t>1651295987</t>
  </si>
  <si>
    <t>(51,1+51,6)/2*(18+31,6)/2"zatravnění u plochy s výměnou zeminy do hl. 50 cm"</t>
  </si>
  <si>
    <t>1273,48*0,025 'Přepočtené koeficientem množství</t>
  </si>
  <si>
    <t>183901142</t>
  </si>
  <si>
    <t>Doplnění zeminy nebo substrátu o tl. vrstvy do 100 mm do nádoby výšky do 700 mm přes 0,30 do 0,60 m2</t>
  </si>
  <si>
    <t>-1919895460</t>
  </si>
  <si>
    <t>363"půdokryvné roztliny a keře"</t>
  </si>
  <si>
    <t>109"keře"</t>
  </si>
  <si>
    <t>14"pro stromy"</t>
  </si>
  <si>
    <t>10321100</t>
  </si>
  <si>
    <t>zahradní substrát pro výsadbu VL</t>
  </si>
  <si>
    <t>551450975</t>
  </si>
  <si>
    <t>363*0,01"půdokryvné roztliny a keře"</t>
  </si>
  <si>
    <t>109*0,02"keře"</t>
  </si>
  <si>
    <t>14*0,04"pro stromy"</t>
  </si>
  <si>
    <t>183104113</t>
  </si>
  <si>
    <t>Kopání jamek pro výsadbu sazenic velikost jamky průměr 250 mm, hl. 250 mm v půdě nezabuřeněné zemina 3</t>
  </si>
  <si>
    <t>1026778189</t>
  </si>
  <si>
    <t>68+110+54+18+29+21+37+26</t>
  </si>
  <si>
    <t>184102111</t>
  </si>
  <si>
    <t>Výsadba dřeviny s balem do předem vyhloubené jamky se zalitím v rovině nebo na svahu do 1:5, při průměru balu přes 100 do 200 mm</t>
  </si>
  <si>
    <t>2059011799</t>
  </si>
  <si>
    <t>02652001</t>
  </si>
  <si>
    <t>Ořechokřídlec clandonský /Caryopteris x clandenensis/ 20-40cm</t>
  </si>
  <si>
    <t>-2143363048</t>
  </si>
  <si>
    <t>68"dle SO 801 - Vegetační úpravy - Technická zpráva 801.1 a Situace sadových úprav 801.2"</t>
  </si>
  <si>
    <t>02652002</t>
  </si>
  <si>
    <t>Skalník vodorovný /Cotoneaster horizontalis/ 20-40 cm</t>
  </si>
  <si>
    <t>-1916357912</t>
  </si>
  <si>
    <t>110"dle SO 801 - Vegetační úpravy - Technická zpráva 801.1 a Situace sadových úprav 801.2"</t>
  </si>
  <si>
    <t>02652003</t>
  </si>
  <si>
    <t>Trojpuk něžný /Deutzia gracilis "Nikko"/ 20-40 cm</t>
  </si>
  <si>
    <t>43083269</t>
  </si>
  <si>
    <t>54"dle SO 801 - Vegetační úpravy - Technická zpráva 801.1 a Situace sadových úprav 801.2"</t>
  </si>
  <si>
    <t>02652004</t>
  </si>
  <si>
    <t>Třezalka kalíškatá /Hypericum calycinum/ 20-40 cm</t>
  </si>
  <si>
    <t>-674568529</t>
  </si>
  <si>
    <t>18"dle SO 801 - Vegetační úpravy - Technická zpráva 801.1 a Situace sadových úprav 801.2"</t>
  </si>
  <si>
    <t>02652005</t>
  </si>
  <si>
    <t>Mochna křovitá /Potentilla fruticosa/ 20-40cm</t>
  </si>
  <si>
    <t>-815447460</t>
  </si>
  <si>
    <t>29"dle SO 801 - Vegetační úpravy - Technická zpráva 801.1 a Situace sadových úprav 801.2"</t>
  </si>
  <si>
    <t>02652027</t>
  </si>
  <si>
    <t>Mochna křovitá /Potentilla frucosa "Snowflake"/ 20-40 cm</t>
  </si>
  <si>
    <t>1104330456</t>
  </si>
  <si>
    <t>21"dle SO 801 - Vegetační úpravy - Technická zpráva 801.1 a Situace sadových úprav 801.2"</t>
  </si>
  <si>
    <t>02652028</t>
  </si>
  <si>
    <t>Tavolník nízký /Spiraea X bumalda/ 20-40 cm</t>
  </si>
  <si>
    <t>-285508416</t>
  </si>
  <si>
    <t>37"dle SO 801 - Vegetační úpravy - Technická zpráva 801.1 a Situace sadových úprav 801.2"</t>
  </si>
  <si>
    <t>02652029</t>
  </si>
  <si>
    <t>Korunatka klaná /Stephanandra incisa "Crispa"/ 20-40 cm</t>
  </si>
  <si>
    <t>-1205065979</t>
  </si>
  <si>
    <t>26"dle SO 801 - Vegetační úpravy - Technická zpráva 801.1 a Situace sadových úprav 801.2"</t>
  </si>
  <si>
    <t>183104213</t>
  </si>
  <si>
    <t>Kopání jamek pro výsadbu sazenic velikost jamky průměr 350 mm, hl. 350 mm v půdě nezabuřeněné zemina 3</t>
  </si>
  <si>
    <t>1284732827</t>
  </si>
  <si>
    <t>60+15+12+22</t>
  </si>
  <si>
    <t>184102112</t>
  </si>
  <si>
    <t>Výsadba dřeviny s balem do předem vyhloubené jamky se zalitím v rovině nebo na svahu do 1:5, při průměru balu přes 200 do 300 mm</t>
  </si>
  <si>
    <t>-1294935527</t>
  </si>
  <si>
    <t>02652022</t>
  </si>
  <si>
    <t>Dřišťál Thunbergův /Berberis thunbergii "Atropurpurea"/ 40-60cm</t>
  </si>
  <si>
    <t>1981951150</t>
  </si>
  <si>
    <t>60"dle SO 801 - Vegetační úpravy - Technická zpráva 801.1 a Situace sadových úprav 801.2"</t>
  </si>
  <si>
    <t>02652023</t>
  </si>
  <si>
    <t>Zlatice prostřední /Forsythia intermedia -gold/ 40-60cm</t>
  </si>
  <si>
    <t>568545116</t>
  </si>
  <si>
    <t>15"dle SO 801 - Vegetační úpravy - Technická zpráva 801.1 a Situace sadových úprav 801.2"</t>
  </si>
  <si>
    <t>02652025</t>
  </si>
  <si>
    <t>Šeřík obecný /Syringa vulgaris/ 60-80cm</t>
  </si>
  <si>
    <t>-906950657</t>
  </si>
  <si>
    <t>12"dle SO 801 - Vegetační úpravy - Technická zpráva 801.1 a Situace sadových úprav 801.2"</t>
  </si>
  <si>
    <t>02652026</t>
  </si>
  <si>
    <t>Vajgélie květnatá /Weigela florida/ 40-60 cm</t>
  </si>
  <si>
    <t>1221201883</t>
  </si>
  <si>
    <t>22"dle SO 801 - Vegetační úpravy - Technická zpráva 801.1 a Situace sadových úprav 801.2"</t>
  </si>
  <si>
    <t>183104613</t>
  </si>
  <si>
    <t>Kopání jamek pro výsadbu sazenic velikost jamky průměr 600 mm,hl.600 mm v půdě nezabuřeněné zemina 3</t>
  </si>
  <si>
    <t>-1601150558</t>
  </si>
  <si>
    <t>6+8</t>
  </si>
  <si>
    <t>184102115</t>
  </si>
  <si>
    <t>Výsadba dřeviny s balem do předem vyhloubené jamky se zalitím v rovině nebo na svahu do 1:5, při průměru balu přes 500 do 600 mm</t>
  </si>
  <si>
    <t>-1496571811</t>
  </si>
  <si>
    <t>026503001</t>
  </si>
  <si>
    <t>Javor mléč /Acer platanoides/ výsadbová velikost 12-14 - strom s balem</t>
  </si>
  <si>
    <t>1519524102</t>
  </si>
  <si>
    <t>6"dle SO 801 - Vegetační úpravy - Technická zpráva 801.1 a Situace sadových úprav 801.2"</t>
  </si>
  <si>
    <t>026505299</t>
  </si>
  <si>
    <t>Lípa srdčitá (Tilia cordate Green Spire), výsadbová velikost 12-14 - strom s balem</t>
  </si>
  <si>
    <t>2137309177</t>
  </si>
  <si>
    <t>8"dle SO 801 - Vegetační úpravy - Technická zpráva 801.1 a Situace sadových úprav 801.2"</t>
  </si>
  <si>
    <t>184215132</t>
  </si>
  <si>
    <t>Ukotvení dřeviny kůly třemi kůly, délky přes 1 do 2 m</t>
  </si>
  <si>
    <t>1032388588</t>
  </si>
  <si>
    <t>60591253</t>
  </si>
  <si>
    <t>kůl vyvazovací dřevěný impregnovaný D 8cm dl 2m</t>
  </si>
  <si>
    <t>-533655746</t>
  </si>
  <si>
    <t>(6+8)*3</t>
  </si>
  <si>
    <t>42*3 'Přepočtené koeficientem množství</t>
  </si>
  <si>
    <t>184801121</t>
  </si>
  <si>
    <t>Ošetření vysazených dřevin solitérních v rovině nebo na svahu do 1:5</t>
  </si>
  <si>
    <t>844663462</t>
  </si>
  <si>
    <t>363+109+14</t>
  </si>
  <si>
    <t>SO 802 - Úprava stávajícího oplocení</t>
  </si>
  <si>
    <t xml:space="preserve">    783 - Dokončovací práce - nátěry</t>
  </si>
  <si>
    <t>1950048200</t>
  </si>
  <si>
    <t>dle SO 802 - Úprava oplocení</t>
  </si>
  <si>
    <t>dle Technické zprávy 802.1 a výkresu - Typu oplocení Plotová pole č. 802.3 a výkresu Situace oplocení č. 802.2</t>
  </si>
  <si>
    <t>0,2*0,8*4,5"pro nové oplocení typu 4 - podzemní čás "</t>
  </si>
  <si>
    <t>-1799233429</t>
  </si>
  <si>
    <t>796011752</t>
  </si>
  <si>
    <t>0,2*0,8*4,5*1,1"pro nové oplocení typu 4 - podzemní část - ztratné do výkopu"</t>
  </si>
  <si>
    <t>274362021</t>
  </si>
  <si>
    <t>Výztuž základů pasů ze svařovaných sítí z drátů typu KARI</t>
  </si>
  <si>
    <t>-1986068942</t>
  </si>
  <si>
    <t>0,8*4,5*4,44/1000*1,25"pro nové oplocení typu 4 - podzemní část - vyztužení kari sítěmi 6/100*100 - 4,44kg/m2"</t>
  </si>
  <si>
    <t>341321310</t>
  </si>
  <si>
    <t>Stěny a příčky z betonu železového (bez výztuže) nosné tř. C 16/20</t>
  </si>
  <si>
    <t>-866321617</t>
  </si>
  <si>
    <t>0,2*0,5*4,5"nová část oplocení typu 4 - nadzemní část "</t>
  </si>
  <si>
    <t>341351111</t>
  </si>
  <si>
    <t>Bednění stěn a příček nosných rovné oboustranné za každou stranu zřízení</t>
  </si>
  <si>
    <t>597243246</t>
  </si>
  <si>
    <t>2*(0,5*4,5+0,5*0,2)"pro nové oplocení typu 4 - nadzemní část"</t>
  </si>
  <si>
    <t>341351112</t>
  </si>
  <si>
    <t>Bednění stěn a příček nosných rovné oboustranné za každou stranu odstranění</t>
  </si>
  <si>
    <t>-683970074</t>
  </si>
  <si>
    <t>341351911</t>
  </si>
  <si>
    <t>Bednění stěn a příček nosných Příplatek k cenám bednění za pohledový beton</t>
  </si>
  <si>
    <t>1946777147</t>
  </si>
  <si>
    <t>341362021</t>
  </si>
  <si>
    <t>Výztuž stěn a příček nosných svislých nebo šikmých, rovných nebo oblých ze svařovaných sítí z drátů typu KARI</t>
  </si>
  <si>
    <t>-723750806</t>
  </si>
  <si>
    <t>0,5*4,5*4,44/1000*1,25"pro nové oplocení typu 4 - podzemní část - vyztužení kari sítěmi 6/100*100 - 4,44kg/m2"</t>
  </si>
  <si>
    <t>Bourání základů z betonu železového</t>
  </si>
  <si>
    <t>1295874114</t>
  </si>
  <si>
    <t>0,2*0,8*20"oplocení typu 4 - podzemní část "</t>
  </si>
  <si>
    <t>Bourání zdiva železobetonového nadzákladového, objemu přes 1 m3</t>
  </si>
  <si>
    <t>-1755288604</t>
  </si>
  <si>
    <t>0,2*0,5*20"oplocení typu 4 - nadzemní část "</t>
  </si>
  <si>
    <t>962042329</t>
  </si>
  <si>
    <t>Bourání betonové patky z betonu prostého v trubce o prům. 280mm, v. 250mm</t>
  </si>
  <si>
    <t>516078108</t>
  </si>
  <si>
    <t>(137+2)*3,14*0,14*0,14*0,25"oplocení typu 1 - 137 polí"</t>
  </si>
  <si>
    <t>966052121</t>
  </si>
  <si>
    <t>Bourání plotových sloupků a vzpěr železobetonových výšky do 2,5 m s betonovou patkou</t>
  </si>
  <si>
    <t>-278140346</t>
  </si>
  <si>
    <t>31"oplocení typu 3"</t>
  </si>
  <si>
    <t>2"oplocení typu 2 - dvoukřídlá vrata o celk. š. 15m, v.1,9m - 2 sloupky vrat "</t>
  </si>
  <si>
    <t>966071822</t>
  </si>
  <si>
    <t>Rozebrání oplocení z pletiva drátěného se čtvercovými oky, výšky přes 1,6 do 2,0 m</t>
  </si>
  <si>
    <t>1664228332</t>
  </si>
  <si>
    <t>36"oplocení typu 2"</t>
  </si>
  <si>
    <t>88"oplocení typu 3"</t>
  </si>
  <si>
    <t>966071711</t>
  </si>
  <si>
    <t>Bourání plotových sloupků a vzpěr ocelových trubkových nebo profilovaných výšky do 2,50 m zabetonovaných</t>
  </si>
  <si>
    <t>-24883107</t>
  </si>
  <si>
    <t>13+2"oplocení typu 2"</t>
  </si>
  <si>
    <t>966072812</t>
  </si>
  <si>
    <t>Rozebrání oplocení z svařeného z ocel. válcovaných profilů bez sloupků s betonovou podezdívkou, výšky pole 1750 mm</t>
  </si>
  <si>
    <t>1157218745</t>
  </si>
  <si>
    <t>20"oplocení typu 4 "</t>
  </si>
  <si>
    <t>966073813</t>
  </si>
  <si>
    <t>Rozebrání vrat a vrátek k oplocení plochy jednotlivě přes 10 do 20 m2</t>
  </si>
  <si>
    <t>1168724389</t>
  </si>
  <si>
    <t>2"oplocení typu 2 - dvoukřídlá vrata o celk. š. 15m, v.1,9m - počítána 2 křídla samostatně "</t>
  </si>
  <si>
    <t>2073844452</t>
  </si>
  <si>
    <t>-669176400</t>
  </si>
  <si>
    <t>43,791*10 'Přepočtené koeficientem množství</t>
  </si>
  <si>
    <t>-1090845997</t>
  </si>
  <si>
    <t>21,721+21,92"sutě celkem"</t>
  </si>
  <si>
    <t>-23,214"výkup železa"</t>
  </si>
  <si>
    <t>1497091119</t>
  </si>
  <si>
    <t>0,308+0,986+21,92</t>
  </si>
  <si>
    <t>998232131</t>
  </si>
  <si>
    <t>Přesun hmot pro oplocení se svislou nosnou konstrukcí monolitickou betonovou tyčovou nebo plošnou vodorovná dopravní vzdálenost do 50 m, pro oplocení výšky do 3 m</t>
  </si>
  <si>
    <t>-1855939389</t>
  </si>
  <si>
    <t>767121902</t>
  </si>
  <si>
    <t>Oprava, úprava a ukotvení k podezdívce části stáv.oplocení typu 4 - svařované - rám z ocelových válc.profilů U65 a plotové výplně z L 50*4</t>
  </si>
  <si>
    <t>-1249778233</t>
  </si>
  <si>
    <t>4,5*1,75"nové oplocení typu 4 s použitím stáv. demontovaného plotu "</t>
  </si>
  <si>
    <t>767996703</t>
  </si>
  <si>
    <t>Demontáž ostatních zámečnických konstrukcí o hmotnosti jednotlivých dílů řezáním přes 100 do 250 kg</t>
  </si>
  <si>
    <t>31606019</t>
  </si>
  <si>
    <t>160*137"oplocení typu 1 - 137 polí/160kg"</t>
  </si>
  <si>
    <t>998767201</t>
  </si>
  <si>
    <t>Přesun hmot pro zámečnické konstrukce stanovený procentní sazbou (%) z ceny vodorovná dopravní vzdálenost do 50 m v objektech výšky do 6 m</t>
  </si>
  <si>
    <t>1822591038</t>
  </si>
  <si>
    <t>783</t>
  </si>
  <si>
    <t>Dokončovací práce - nátěry</t>
  </si>
  <si>
    <t>783322101</t>
  </si>
  <si>
    <t>Tmelení zámečnických konstrukcí včetně přebroušení tmelených míst, tmelem disperzním akrylátovým nebo latexovým</t>
  </si>
  <si>
    <t>-1012203001</t>
  </si>
  <si>
    <t>783306807</t>
  </si>
  <si>
    <t>Odstranění nátěrů ze zámečnických konstrukcí odstraňovačem nátěrů s obroušením</t>
  </si>
  <si>
    <t>-1100391632</t>
  </si>
  <si>
    <t>(4*2+1,75*4)*(0,065*2+0,042*2)"U65- rám - oplocení typu 4"</t>
  </si>
  <si>
    <t>23*1,75*0,05*4"l50*50/4 - plotová výplň  - oplocení typu 4"</t>
  </si>
  <si>
    <t>783314203</t>
  </si>
  <si>
    <t>Základní antikorozní nátěr zámečnických konstrukcí jednonásobný syntetický samozákladující</t>
  </si>
  <si>
    <t>754896668</t>
  </si>
  <si>
    <t>783335101</t>
  </si>
  <si>
    <t>Mezinátěr zámečnických konstrukcí jednonásobný epoxidový</t>
  </si>
  <si>
    <t>2024096826</t>
  </si>
  <si>
    <t>783337101</t>
  </si>
  <si>
    <t>Krycí nátěr (email) zámečnických konstrukcí jednonásobný epoxidový</t>
  </si>
  <si>
    <t>1205351788</t>
  </si>
  <si>
    <t>VRN - Vedlejší a ostatní náklady stavby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</si>
  <si>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</si>
  <si>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</si>
  <si>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</si>
  <si>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</si>
  <si>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</si>
  <si>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</si>
  <si>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</si>
  <si>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-2017882435</t>
  </si>
  <si>
    <t>012002000</t>
  </si>
  <si>
    <t>Provedení výškopisného a polohopisného vytyčení pro provedení stavby, geodetické zaměření skutečného stavu provedení_x000D_
vč. geodetického zaměření komunikace a provedených sítí - rozvodů dešťové kanalizace a VO vč. předání v digitální a tiskové podobě v 6paré</t>
  </si>
  <si>
    <t>-632962972</t>
  </si>
  <si>
    <t>013244001</t>
  </si>
  <si>
    <t xml:space="preserve">Vypracování realizační dokumentace </t>
  </si>
  <si>
    <t>1366002531</t>
  </si>
  <si>
    <t>012203000</t>
  </si>
  <si>
    <t>Dokumentace skutečného provedení stavby</t>
  </si>
  <si>
    <t>-1744249226</t>
  </si>
  <si>
    <t>033002000</t>
  </si>
  <si>
    <t>Připojení staveniště na inženýrské sítě (elektrická energie-využití náhradních zdrojů, voda-dovoz)</t>
  </si>
  <si>
    <t>-298029386</t>
  </si>
  <si>
    <t>032002000</t>
  </si>
  <si>
    <t>Vybavení staveniště (stavební buňky, mobilní wc, skladové buňky apod.)</t>
  </si>
  <si>
    <t>1533692849</t>
  </si>
  <si>
    <t>034103000</t>
  </si>
  <si>
    <t>Oplocení staveniště</t>
  </si>
  <si>
    <t>-932128019</t>
  </si>
  <si>
    <t xml:space="preserve">dle A.5, Technické zprávA.5.1 a výkresu SITUACE   ZOV č. A.5.2 </t>
  </si>
  <si>
    <t>210+14"mobilní oplocení"</t>
  </si>
  <si>
    <t>034503000</t>
  </si>
  <si>
    <t>Informační tabule na staveništi</t>
  </si>
  <si>
    <t>1625888886</t>
  </si>
  <si>
    <t>034703000</t>
  </si>
  <si>
    <t>Informační tabule a výstražné pásky po obvodu staveniště</t>
  </si>
  <si>
    <t>-1754898493</t>
  </si>
  <si>
    <t>VRN4</t>
  </si>
  <si>
    <t>Inženýrská činnost</t>
  </si>
  <si>
    <t>040001000</t>
  </si>
  <si>
    <t>Inženýrská činnost (žádosti o povolení - např. kácení stromu, dopravní značení apod...)</t>
  </si>
  <si>
    <t>-1830930171</t>
  </si>
  <si>
    <t>045002000</t>
  </si>
  <si>
    <t>Kompletační a koordinační činnost</t>
  </si>
  <si>
    <t>-1448850160</t>
  </si>
  <si>
    <t>043103000</t>
  </si>
  <si>
    <t>Zkoušky bez rozlišení</t>
  </si>
  <si>
    <t>1069232508</t>
  </si>
  <si>
    <t>VRN9</t>
  </si>
  <si>
    <t>091704000</t>
  </si>
  <si>
    <t>Náklady na údržbu - náklady na čištění aut a komunikací v případě znečištění</t>
  </si>
  <si>
    <t>282950538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</si>
  <si>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</si>
  <si>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</si>
  <si>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</si>
  <si>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</si>
  <si>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</si>
  <si>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</si>
  <si>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</si>
  <si>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</si>
  <si>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</si>
  <si>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</si>
  <si>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</si>
  <si>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</si>
  <si>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</si>
  <si>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</si>
  <si>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</si>
  <si>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</si>
  <si>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</si>
  <si>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</si>
  <si>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</si>
  <si>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</si>
  <si>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</si>
  <si>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</si>
  <si>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</si>
  <si>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</si>
  <si>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</si>
  <si>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</si>
  <si>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</si>
  <si>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</si>
  <si>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</si>
  <si>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</si>
  <si>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</si>
  <si>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</si>
  <si>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</si>
  <si>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</si>
  <si>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</si>
  <si>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</si>
  <si>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</si>
  <si>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</si>
  <si>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</si>
  <si>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</si>
  <si>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</si>
  <si>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</si>
  <si>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</si>
  <si>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</si>
  <si>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</si>
  <si>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</si>
  <si>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</si>
  <si>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</si>
  <si>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</si>
  <si>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</si>
  <si>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</si>
  <si>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</si>
  <si>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</si>
  <si>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</si>
  <si>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</si>
  <si>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</si>
  <si>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</si>
  <si>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</si>
  <si>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</si>
  <si>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</si>
  <si>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</si>
  <si>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</si>
  <si>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</si>
  <si>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</si>
  <si>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</si>
  <si>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</si>
  <si>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</si>
  <si>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</si>
  <si>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</si>
  <si>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</si>
  <si>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</si>
  <si>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</si>
  <si>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</si>
  <si>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</si>
  <si>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</si>
  <si>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</si>
  <si>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</si>
  <si>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</si>
  <si>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</si>
  <si>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</si>
  <si>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</si>
  <si>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</si>
  <si>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</si>
  <si>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</si>
  <si>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</si>
  <si>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</si>
  <si>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</si>
  <si>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</si>
  <si>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</si>
  <si>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</si>
  <si>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</si>
  <si>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</si>
  <si>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</si>
  <si>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</si>
  <si>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</si>
  <si>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</si>
  <si>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</si>
  <si>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</si>
  <si>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</si>
  <si>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</si>
  <si>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</si>
  <si>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</si>
  <si>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</si>
  <si>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</si>
  <si>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</si>
  <si>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</si>
  <si>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</si>
  <si>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</si>
  <si>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</si>
  <si>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</si>
  <si>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</si>
  <si>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</si>
  <si>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</si>
  <si>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</si>
  <si>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</si>
  <si>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</si>
  <si>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</si>
  <si>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</si>
  <si>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</si>
  <si>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</si>
  <si>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</si>
  <si>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</si>
  <si>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</si>
  <si>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</si>
  <si>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</si>
  <si>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</si>
  <si>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</si>
  <si>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</si>
  <si>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</si>
  <si>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</si>
  <si>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</si>
  <si>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</si>
  <si>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</si>
  <si>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</si>
  <si>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</si>
  <si>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</si>
  <si>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</si>
  <si>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</si>
  <si>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</si>
  <si>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</si>
  <si>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</si>
  <si>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</si>
  <si>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</si>
  <si>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</si>
  <si>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</si>
  <si>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</si>
  <si>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</si>
  <si>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</si>
  <si>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</si>
  <si>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</si>
  <si>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</si>
  <si>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</si>
  <si>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</si>
  <si>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</si>
  <si>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</si>
  <si>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</si>
  <si>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</si>
  <si>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</si>
  <si>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</si>
  <si>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</si>
  <si>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</si>
  <si>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</si>
  <si>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</si>
  <si>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</si>
  <si>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</si>
  <si>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</si>
  <si>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</si>
  <si>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</si>
  <si>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</si>
  <si>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</si>
  <si>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</si>
  <si>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</si>
  <si>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</si>
  <si>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</si>
  <si>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</si>
  <si>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</si>
  <si>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</si>
  <si>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</si>
  <si>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</si>
  <si>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</si>
  <si>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</si>
  <si>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</si>
  <si>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</si>
  <si>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</si>
  <si>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Podíl Města Králův Dvůr</t>
  </si>
  <si>
    <t>Rozdělení</t>
  </si>
  <si>
    <t>Podíl Středočeský Kraj (KSUS)</t>
  </si>
  <si>
    <t>Rozděleni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</si>
</sst>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color rgb="FFFF0000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00B050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4" fontId="50" fillId="5" borderId="0" xfId="0" applyNumberFormat="1" applyFont="1" applyFill="1" applyAlignment="1">
      <alignment vertical="center"/>
    </xf>
    <xf numFmtId="0" fontId="51" fillId="0" borderId="0" xfId="0" applyFont="1" applyAlignment="1">
      <alignment horizontal="left" vertical="center" wrapText="1"/>
    </xf>
    <xf numFmtId="4" fontId="52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1">
    <tableStyle name="MySqlDefault" pivot="0" table="0" count="0" xr9:uid="{2F879686-A455-4E5D-B3BD-BBC99273047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7"/>
  <sheetViews>
    <sheetView showGridLines="0" tabSelected="1" topLeftCell="A44" workbookViewId="0">
      <selection activeCell="AG54" sqref="AG54:AM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5" t="s">
        <v>14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25"/>
      <c r="AQ5" s="25"/>
      <c r="AR5" s="23"/>
      <c r="BE5" s="38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7" t="s">
        <v>17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25"/>
      <c r="AQ6" s="25"/>
      <c r="AR6" s="23"/>
      <c r="BE6" s="38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3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55">
        <v>44267</v>
      </c>
      <c r="AO8" s="25"/>
      <c r="AP8" s="25"/>
      <c r="AQ8" s="25"/>
      <c r="AR8" s="23"/>
      <c r="BE8" s="38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3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19</v>
      </c>
      <c r="AO10" s="25"/>
      <c r="AP10" s="25"/>
      <c r="AQ10" s="25"/>
      <c r="AR10" s="23"/>
      <c r="BE10" s="38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8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3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29</v>
      </c>
      <c r="AO13" s="25"/>
      <c r="AP13" s="25"/>
      <c r="AQ13" s="25"/>
      <c r="AR13" s="23"/>
      <c r="BE13" s="383"/>
      <c r="BS13" s="20" t="s">
        <v>6</v>
      </c>
    </row>
    <row r="14" spans="1:74" ht="12.75">
      <c r="B14" s="24"/>
      <c r="C14" s="25"/>
      <c r="D14" s="25"/>
      <c r="E14" s="388" t="s">
        <v>29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8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3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31</v>
      </c>
      <c r="AO16" s="25"/>
      <c r="AP16" s="25"/>
      <c r="AQ16" s="25"/>
      <c r="AR16" s="23"/>
      <c r="BE16" s="38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31</v>
      </c>
      <c r="AO17" s="25"/>
      <c r="AP17" s="25"/>
      <c r="AQ17" s="25"/>
      <c r="AR17" s="23"/>
      <c r="BE17" s="383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3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19</v>
      </c>
      <c r="AO19" s="25"/>
      <c r="AP19" s="25"/>
      <c r="AQ19" s="25"/>
      <c r="AR19" s="23"/>
      <c r="BE19" s="38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8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3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3"/>
    </row>
    <row r="23" spans="1:71" s="1" customFormat="1" ht="47.25" customHeight="1">
      <c r="B23" s="24"/>
      <c r="C23" s="25"/>
      <c r="D23" s="25"/>
      <c r="E23" s="390" t="s">
        <v>37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25"/>
      <c r="AP23" s="25"/>
      <c r="AQ23" s="25"/>
      <c r="AR23" s="23"/>
      <c r="BE23" s="38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3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1">
        <f>ROUND(AG54,2)</f>
        <v>0</v>
      </c>
      <c r="AL26" s="392"/>
      <c r="AM26" s="392"/>
      <c r="AN26" s="392"/>
      <c r="AO26" s="392"/>
      <c r="AP26" s="39"/>
      <c r="AQ26" s="39"/>
      <c r="AR26" s="42"/>
      <c r="BE26" s="38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3" t="s">
        <v>39</v>
      </c>
      <c r="M28" s="393"/>
      <c r="N28" s="393"/>
      <c r="O28" s="393"/>
      <c r="P28" s="393"/>
      <c r="Q28" s="39"/>
      <c r="R28" s="39"/>
      <c r="S28" s="39"/>
      <c r="T28" s="39"/>
      <c r="U28" s="39"/>
      <c r="V28" s="39"/>
      <c r="W28" s="393" t="s">
        <v>40</v>
      </c>
      <c r="X28" s="393"/>
      <c r="Y28" s="393"/>
      <c r="Z28" s="393"/>
      <c r="AA28" s="393"/>
      <c r="AB28" s="393"/>
      <c r="AC28" s="393"/>
      <c r="AD28" s="393"/>
      <c r="AE28" s="393"/>
      <c r="AF28" s="39"/>
      <c r="AG28" s="39"/>
      <c r="AH28" s="39"/>
      <c r="AI28" s="39"/>
      <c r="AJ28" s="39"/>
      <c r="AK28" s="393" t="s">
        <v>41</v>
      </c>
      <c r="AL28" s="393"/>
      <c r="AM28" s="393"/>
      <c r="AN28" s="393"/>
      <c r="AO28" s="393"/>
      <c r="AP28" s="39"/>
      <c r="AQ28" s="39"/>
      <c r="AR28" s="42"/>
      <c r="BE28" s="383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68">
        <v>0.21</v>
      </c>
      <c r="M29" s="369"/>
      <c r="N29" s="369"/>
      <c r="O29" s="369"/>
      <c r="P29" s="369"/>
      <c r="Q29" s="44"/>
      <c r="R29" s="44"/>
      <c r="S29" s="44"/>
      <c r="T29" s="44"/>
      <c r="U29" s="44"/>
      <c r="V29" s="44"/>
      <c r="W29" s="370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4"/>
      <c r="AG29" s="44"/>
      <c r="AH29" s="44"/>
      <c r="AI29" s="44"/>
      <c r="AJ29" s="44"/>
      <c r="AK29" s="370">
        <f>ROUND(AV54, 2)</f>
        <v>0</v>
      </c>
      <c r="AL29" s="369"/>
      <c r="AM29" s="369"/>
      <c r="AN29" s="369"/>
      <c r="AO29" s="369"/>
      <c r="AP29" s="44"/>
      <c r="AQ29" s="44"/>
      <c r="AR29" s="45"/>
      <c r="BE29" s="384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68">
        <v>0.15</v>
      </c>
      <c r="M30" s="369"/>
      <c r="N30" s="369"/>
      <c r="O30" s="369"/>
      <c r="P30" s="369"/>
      <c r="Q30" s="44"/>
      <c r="R30" s="44"/>
      <c r="S30" s="44"/>
      <c r="T30" s="44"/>
      <c r="U30" s="44"/>
      <c r="V30" s="44"/>
      <c r="W30" s="370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4"/>
      <c r="AG30" s="44"/>
      <c r="AH30" s="44"/>
      <c r="AI30" s="44"/>
      <c r="AJ30" s="44"/>
      <c r="AK30" s="370">
        <f>ROUND(AW54, 2)</f>
        <v>0</v>
      </c>
      <c r="AL30" s="369"/>
      <c r="AM30" s="369"/>
      <c r="AN30" s="369"/>
      <c r="AO30" s="369"/>
      <c r="AP30" s="44"/>
      <c r="AQ30" s="44"/>
      <c r="AR30" s="45"/>
      <c r="BE30" s="384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68">
        <v>0.21</v>
      </c>
      <c r="M31" s="369"/>
      <c r="N31" s="369"/>
      <c r="O31" s="369"/>
      <c r="P31" s="369"/>
      <c r="Q31" s="44"/>
      <c r="R31" s="44"/>
      <c r="S31" s="44"/>
      <c r="T31" s="44"/>
      <c r="U31" s="44"/>
      <c r="V31" s="44"/>
      <c r="W31" s="370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4"/>
      <c r="AG31" s="44"/>
      <c r="AH31" s="44"/>
      <c r="AI31" s="44"/>
      <c r="AJ31" s="44"/>
      <c r="AK31" s="370">
        <v>0</v>
      </c>
      <c r="AL31" s="369"/>
      <c r="AM31" s="369"/>
      <c r="AN31" s="369"/>
      <c r="AO31" s="369"/>
      <c r="AP31" s="44"/>
      <c r="AQ31" s="44"/>
      <c r="AR31" s="45"/>
      <c r="BE31" s="384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68">
        <v>0.15</v>
      </c>
      <c r="M32" s="369"/>
      <c r="N32" s="369"/>
      <c r="O32" s="369"/>
      <c r="P32" s="369"/>
      <c r="Q32" s="44"/>
      <c r="R32" s="44"/>
      <c r="S32" s="44"/>
      <c r="T32" s="44"/>
      <c r="U32" s="44"/>
      <c r="V32" s="44"/>
      <c r="W32" s="370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4"/>
      <c r="AG32" s="44"/>
      <c r="AH32" s="44"/>
      <c r="AI32" s="44"/>
      <c r="AJ32" s="44"/>
      <c r="AK32" s="370">
        <v>0</v>
      </c>
      <c r="AL32" s="369"/>
      <c r="AM32" s="369"/>
      <c r="AN32" s="369"/>
      <c r="AO32" s="369"/>
      <c r="AP32" s="44"/>
      <c r="AQ32" s="44"/>
      <c r="AR32" s="45"/>
      <c r="BE32" s="384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68">
        <v>0</v>
      </c>
      <c r="M33" s="369"/>
      <c r="N33" s="369"/>
      <c r="O33" s="369"/>
      <c r="P33" s="369"/>
      <c r="Q33" s="44"/>
      <c r="R33" s="44"/>
      <c r="S33" s="44"/>
      <c r="T33" s="44"/>
      <c r="U33" s="44"/>
      <c r="V33" s="44"/>
      <c r="W33" s="370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4"/>
      <c r="AG33" s="44"/>
      <c r="AH33" s="44"/>
      <c r="AI33" s="44"/>
      <c r="AJ33" s="44"/>
      <c r="AK33" s="370">
        <v>0</v>
      </c>
      <c r="AL33" s="369"/>
      <c r="AM33" s="369"/>
      <c r="AN33" s="369"/>
      <c r="AO33" s="36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74" t="s">
        <v>50</v>
      </c>
      <c r="Y35" s="372"/>
      <c r="Z35" s="372"/>
      <c r="AA35" s="372"/>
      <c r="AB35" s="372"/>
      <c r="AC35" s="48"/>
      <c r="AD35" s="48"/>
      <c r="AE35" s="48"/>
      <c r="AF35" s="48"/>
      <c r="AG35" s="48"/>
      <c r="AH35" s="48"/>
      <c r="AI35" s="48"/>
      <c r="AJ35" s="48"/>
      <c r="AK35" s="371">
        <f>SUM(AK26:AK33)</f>
        <v>0</v>
      </c>
      <c r="AL35" s="372"/>
      <c r="AM35" s="372"/>
      <c r="AN35" s="372"/>
      <c r="AO35" s="373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22-20-06-VZ-03-KDOII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96" t="str">
        <f>K6</f>
        <v>KRÁLŮV DVŮR - OBCHVAT - II. část - PDPS</v>
      </c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Králův Dvůr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78">
        <f>IF(AN8= "","",AN8)</f>
        <v>44267</v>
      </c>
      <c r="AN47" s="378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40.15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Králův Dvůr,Nám.Míru 139,26701 Králův Dvůr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79" t="str">
        <f>IF(E17="","",E17)</f>
        <v>SPEKTRA PRO s.r.o.,V Hlinkách 1548,26601 Beroun</v>
      </c>
      <c r="AN49" s="380"/>
      <c r="AO49" s="380"/>
      <c r="AP49" s="380"/>
      <c r="AQ49" s="39"/>
      <c r="AR49" s="42"/>
      <c r="AS49" s="361" t="s">
        <v>52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79" t="str">
        <f>IF(E20="","",E20)</f>
        <v>p. Lenka Dejdarová</v>
      </c>
      <c r="AN50" s="380"/>
      <c r="AO50" s="380"/>
      <c r="AP50" s="380"/>
      <c r="AQ50" s="39"/>
      <c r="AR50" s="42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99" t="s">
        <v>53</v>
      </c>
      <c r="D52" s="377"/>
      <c r="E52" s="377"/>
      <c r="F52" s="377"/>
      <c r="G52" s="377"/>
      <c r="H52" s="69"/>
      <c r="I52" s="381" t="s">
        <v>54</v>
      </c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6" t="s">
        <v>55</v>
      </c>
      <c r="AH52" s="377"/>
      <c r="AI52" s="377"/>
      <c r="AJ52" s="377"/>
      <c r="AK52" s="377"/>
      <c r="AL52" s="377"/>
      <c r="AM52" s="377"/>
      <c r="AN52" s="381" t="s">
        <v>56</v>
      </c>
      <c r="AO52" s="377"/>
      <c r="AP52" s="377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98">
        <f>ROUND(AG55+AG59+AG63+AG66+AG70+AG72+AG75,2)</f>
        <v>0</v>
      </c>
      <c r="AH54" s="398"/>
      <c r="AI54" s="398"/>
      <c r="AJ54" s="398"/>
      <c r="AK54" s="398"/>
      <c r="AL54" s="398"/>
      <c r="AM54" s="398"/>
      <c r="AN54" s="367">
        <f t="shared" ref="AN54:AN75" si="0">SUM(AG54,AT54)</f>
        <v>0</v>
      </c>
      <c r="AO54" s="367"/>
      <c r="AP54" s="367"/>
      <c r="AQ54" s="81" t="s">
        <v>19</v>
      </c>
      <c r="AR54" s="82"/>
      <c r="AS54" s="83">
        <f>ROUND(AS55+AS59+AS63+AS66+AS70+AS72+AS75,2)</f>
        <v>0</v>
      </c>
      <c r="AT54" s="84">
        <f t="shared" ref="AT54:AT75" si="1">ROUND(SUM(AV54:AW54),2)</f>
        <v>0</v>
      </c>
      <c r="AU54" s="85">
        <f>ROUND(AU55+AU59+AU63+AU66+AU70+AU72+AU75,5)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ROUND(AZ55+AZ59+AZ63+AZ66+AZ70+AZ72+AZ75,2)</f>
        <v>0</v>
      </c>
      <c r="BA54" s="84">
        <f>ROUND(BA55+BA59+BA63+BA66+BA70+BA72+BA75,2)</f>
        <v>0</v>
      </c>
      <c r="BB54" s="84">
        <f>ROUND(BB55+BB59+BB63+BB66+BB70+BB72+BB75,2)</f>
        <v>0</v>
      </c>
      <c r="BC54" s="84">
        <f>ROUND(BC55+BC59+BC63+BC66+BC70+BC72+BC75,2)</f>
        <v>0</v>
      </c>
      <c r="BD54" s="86">
        <f>ROUND(BD55+BD59+BD63+BD66+BD70+BD72+BD75,2)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B55" s="89"/>
      <c r="C55" s="90"/>
      <c r="D55" s="395" t="s">
        <v>76</v>
      </c>
      <c r="E55" s="395"/>
      <c r="F55" s="395"/>
      <c r="G55" s="395"/>
      <c r="H55" s="395"/>
      <c r="I55" s="91"/>
      <c r="J55" s="395" t="s">
        <v>77</v>
      </c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60">
        <f>ROUND(SUM(AG56:AG58),2)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92" t="s">
        <v>78</v>
      </c>
      <c r="AR55" s="93"/>
      <c r="AS55" s="94">
        <f>ROUND(SUM(AS56:AS58),2)</f>
        <v>0</v>
      </c>
      <c r="AT55" s="95">
        <f t="shared" si="1"/>
        <v>0</v>
      </c>
      <c r="AU55" s="96">
        <f>ROUND(SUM(AU56:AU58),5)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ROUND(SUM(AZ56:AZ58),2)</f>
        <v>0</v>
      </c>
      <c r="BA55" s="95">
        <f>ROUND(SUM(BA56:BA58),2)</f>
        <v>0</v>
      </c>
      <c r="BB55" s="95">
        <f>ROUND(SUM(BB56:BB58),2)</f>
        <v>0</v>
      </c>
      <c r="BC55" s="95">
        <f>ROUND(SUM(BC56:BC58),2)</f>
        <v>0</v>
      </c>
      <c r="BD55" s="97">
        <f>ROUND(SUM(BD56:BD58),2)</f>
        <v>0</v>
      </c>
      <c r="BS55" s="98" t="s">
        <v>71</v>
      </c>
      <c r="BT55" s="98" t="s">
        <v>79</v>
      </c>
      <c r="BU55" s="98" t="s">
        <v>73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4" customFormat="1" ht="16.5" customHeight="1">
      <c r="A56" s="99" t="s">
        <v>82</v>
      </c>
      <c r="B56" s="54"/>
      <c r="C56" s="100"/>
      <c r="D56" s="100"/>
      <c r="E56" s="394" t="s">
        <v>83</v>
      </c>
      <c r="F56" s="394"/>
      <c r="G56" s="394"/>
      <c r="H56" s="394"/>
      <c r="I56" s="394"/>
      <c r="J56" s="100"/>
      <c r="K56" s="394" t="s">
        <v>84</v>
      </c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56">
        <f>'SO 001 - Přípravy staveniště'!J32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101" t="s">
        <v>85</v>
      </c>
      <c r="AR56" s="56"/>
      <c r="AS56" s="102">
        <v>0</v>
      </c>
      <c r="AT56" s="103">
        <f t="shared" si="1"/>
        <v>0</v>
      </c>
      <c r="AU56" s="104">
        <f>'SO 001 - Přípravy staveniště'!P90</f>
        <v>0</v>
      </c>
      <c r="AV56" s="103">
        <f>'SO 001 - Přípravy staveniště'!J35</f>
        <v>0</v>
      </c>
      <c r="AW56" s="103">
        <f>'SO 001 - Přípravy staveniště'!J36</f>
        <v>0</v>
      </c>
      <c r="AX56" s="103">
        <f>'SO 001 - Přípravy staveniště'!J37</f>
        <v>0</v>
      </c>
      <c r="AY56" s="103">
        <f>'SO 001 - Přípravy staveniště'!J38</f>
        <v>0</v>
      </c>
      <c r="AZ56" s="103">
        <f>'SO 001 - Přípravy staveniště'!F35</f>
        <v>0</v>
      </c>
      <c r="BA56" s="103">
        <f>'SO 001 - Přípravy staveniště'!F36</f>
        <v>0</v>
      </c>
      <c r="BB56" s="103">
        <f>'SO 001 - Přípravy staveniště'!F37</f>
        <v>0</v>
      </c>
      <c r="BC56" s="103">
        <f>'SO 001 - Přípravy staveniště'!F38</f>
        <v>0</v>
      </c>
      <c r="BD56" s="105">
        <f>'SO 001 - Přípravy staveniště'!F39</f>
        <v>0</v>
      </c>
      <c r="BT56" s="106" t="s">
        <v>81</v>
      </c>
      <c r="BV56" s="106" t="s">
        <v>74</v>
      </c>
      <c r="BW56" s="106" t="s">
        <v>86</v>
      </c>
      <c r="BX56" s="106" t="s">
        <v>80</v>
      </c>
      <c r="CL56" s="106" t="s">
        <v>19</v>
      </c>
    </row>
    <row r="57" spans="1:91" s="4" customFormat="1" ht="16.5" customHeight="1">
      <c r="A57" s="99" t="s">
        <v>82</v>
      </c>
      <c r="B57" s="54"/>
      <c r="C57" s="100"/>
      <c r="D57" s="100"/>
      <c r="E57" s="394" t="s">
        <v>87</v>
      </c>
      <c r="F57" s="394"/>
      <c r="G57" s="394"/>
      <c r="H57" s="394"/>
      <c r="I57" s="394"/>
      <c r="J57" s="100"/>
      <c r="K57" s="394" t="s">
        <v>88</v>
      </c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56">
        <f>'SO 002 - Odstranění venko...'!J32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101" t="s">
        <v>85</v>
      </c>
      <c r="AR57" s="56"/>
      <c r="AS57" s="102">
        <v>0</v>
      </c>
      <c r="AT57" s="103">
        <f t="shared" si="1"/>
        <v>0</v>
      </c>
      <c r="AU57" s="104">
        <f>'SO 002 - Odstranění venko...'!P88</f>
        <v>0</v>
      </c>
      <c r="AV57" s="103">
        <f>'SO 002 - Odstranění venko...'!J35</f>
        <v>0</v>
      </c>
      <c r="AW57" s="103">
        <f>'SO 002 - Odstranění venko...'!J36</f>
        <v>0</v>
      </c>
      <c r="AX57" s="103">
        <f>'SO 002 - Odstranění venko...'!J37</f>
        <v>0</v>
      </c>
      <c r="AY57" s="103">
        <f>'SO 002 - Odstranění venko...'!J38</f>
        <v>0</v>
      </c>
      <c r="AZ57" s="103">
        <f>'SO 002 - Odstranění venko...'!F35</f>
        <v>0</v>
      </c>
      <c r="BA57" s="103">
        <f>'SO 002 - Odstranění venko...'!F36</f>
        <v>0</v>
      </c>
      <c r="BB57" s="103">
        <f>'SO 002 - Odstranění venko...'!F37</f>
        <v>0</v>
      </c>
      <c r="BC57" s="103">
        <f>'SO 002 - Odstranění venko...'!F38</f>
        <v>0</v>
      </c>
      <c r="BD57" s="105">
        <f>'SO 002 - Odstranění venko...'!F39</f>
        <v>0</v>
      </c>
      <c r="BT57" s="106" t="s">
        <v>81</v>
      </c>
      <c r="BV57" s="106" t="s">
        <v>74</v>
      </c>
      <c r="BW57" s="106" t="s">
        <v>89</v>
      </c>
      <c r="BX57" s="106" t="s">
        <v>80</v>
      </c>
      <c r="CL57" s="106" t="s">
        <v>19</v>
      </c>
    </row>
    <row r="58" spans="1:91" s="4" customFormat="1" ht="16.5" customHeight="1">
      <c r="A58" s="99" t="s">
        <v>82</v>
      </c>
      <c r="B58" s="54"/>
      <c r="C58" s="100"/>
      <c r="D58" s="100"/>
      <c r="E58" s="394" t="s">
        <v>90</v>
      </c>
      <c r="F58" s="394"/>
      <c r="G58" s="394"/>
      <c r="H58" s="394"/>
      <c r="I58" s="394"/>
      <c r="J58" s="100"/>
      <c r="K58" s="394" t="s">
        <v>91</v>
      </c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56">
        <f>'SO 003 - Demolice hal'!J32</f>
        <v>0</v>
      </c>
      <c r="AH58" s="357"/>
      <c r="AI58" s="357"/>
      <c r="AJ58" s="357"/>
      <c r="AK58" s="357"/>
      <c r="AL58" s="357"/>
      <c r="AM58" s="357"/>
      <c r="AN58" s="356">
        <f t="shared" si="0"/>
        <v>0</v>
      </c>
      <c r="AO58" s="357"/>
      <c r="AP58" s="357"/>
      <c r="AQ58" s="101" t="s">
        <v>85</v>
      </c>
      <c r="AR58" s="56"/>
      <c r="AS58" s="102">
        <v>0</v>
      </c>
      <c r="AT58" s="103">
        <f t="shared" si="1"/>
        <v>0</v>
      </c>
      <c r="AU58" s="104">
        <f>'SO 003 - Demolice hal'!P96</f>
        <v>0</v>
      </c>
      <c r="AV58" s="103">
        <f>'SO 003 - Demolice hal'!J35</f>
        <v>0</v>
      </c>
      <c r="AW58" s="103">
        <f>'SO 003 - Demolice hal'!J36</f>
        <v>0</v>
      </c>
      <c r="AX58" s="103">
        <f>'SO 003 - Demolice hal'!J37</f>
        <v>0</v>
      </c>
      <c r="AY58" s="103">
        <f>'SO 003 - Demolice hal'!J38</f>
        <v>0</v>
      </c>
      <c r="AZ58" s="103">
        <f>'SO 003 - Demolice hal'!F35</f>
        <v>0</v>
      </c>
      <c r="BA58" s="103">
        <f>'SO 003 - Demolice hal'!F36</f>
        <v>0</v>
      </c>
      <c r="BB58" s="103">
        <f>'SO 003 - Demolice hal'!F37</f>
        <v>0</v>
      </c>
      <c r="BC58" s="103">
        <f>'SO 003 - Demolice hal'!F38</f>
        <v>0</v>
      </c>
      <c r="BD58" s="105">
        <f>'SO 003 - Demolice hal'!F39</f>
        <v>0</v>
      </c>
      <c r="BT58" s="106" t="s">
        <v>81</v>
      </c>
      <c r="BV58" s="106" t="s">
        <v>74</v>
      </c>
      <c r="BW58" s="106" t="s">
        <v>92</v>
      </c>
      <c r="BX58" s="106" t="s">
        <v>80</v>
      </c>
      <c r="CL58" s="106" t="s">
        <v>19</v>
      </c>
    </row>
    <row r="59" spans="1:91" s="7" customFormat="1" ht="16.5" customHeight="1">
      <c r="B59" s="89"/>
      <c r="C59" s="90"/>
      <c r="D59" s="395" t="s">
        <v>93</v>
      </c>
      <c r="E59" s="395"/>
      <c r="F59" s="395"/>
      <c r="G59" s="395"/>
      <c r="H59" s="395"/>
      <c r="I59" s="91"/>
      <c r="J59" s="395" t="s">
        <v>94</v>
      </c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60">
        <f>ROUND(SUM(AG60:AG62),2)</f>
        <v>0</v>
      </c>
      <c r="AH59" s="359"/>
      <c r="AI59" s="359"/>
      <c r="AJ59" s="359"/>
      <c r="AK59" s="359"/>
      <c r="AL59" s="359"/>
      <c r="AM59" s="359"/>
      <c r="AN59" s="358">
        <f t="shared" si="0"/>
        <v>0</v>
      </c>
      <c r="AO59" s="359"/>
      <c r="AP59" s="359"/>
      <c r="AQ59" s="92" t="s">
        <v>78</v>
      </c>
      <c r="AR59" s="93"/>
      <c r="AS59" s="94">
        <f>ROUND(SUM(AS60:AS62),2)</f>
        <v>0</v>
      </c>
      <c r="AT59" s="95">
        <f t="shared" si="1"/>
        <v>0</v>
      </c>
      <c r="AU59" s="96">
        <f>ROUND(SUM(AU60:AU62),5)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ROUND(SUM(AZ60:AZ62),2)</f>
        <v>0</v>
      </c>
      <c r="BA59" s="95">
        <f>ROUND(SUM(BA60:BA62),2)</f>
        <v>0</v>
      </c>
      <c r="BB59" s="95">
        <f>ROUND(SUM(BB60:BB62),2)</f>
        <v>0</v>
      </c>
      <c r="BC59" s="95">
        <f>ROUND(SUM(BC60:BC62),2)</f>
        <v>0</v>
      </c>
      <c r="BD59" s="97">
        <f>ROUND(SUM(BD60:BD62),2)</f>
        <v>0</v>
      </c>
      <c r="BS59" s="98" t="s">
        <v>71</v>
      </c>
      <c r="BT59" s="98" t="s">
        <v>79</v>
      </c>
      <c r="BU59" s="98" t="s">
        <v>73</v>
      </c>
      <c r="BV59" s="98" t="s">
        <v>74</v>
      </c>
      <c r="BW59" s="98" t="s">
        <v>95</v>
      </c>
      <c r="BX59" s="98" t="s">
        <v>5</v>
      </c>
      <c r="CL59" s="98" t="s">
        <v>19</v>
      </c>
      <c r="CM59" s="98" t="s">
        <v>81</v>
      </c>
    </row>
    <row r="60" spans="1:91" s="4" customFormat="1" ht="23.25" customHeight="1">
      <c r="A60" s="99" t="s">
        <v>82</v>
      </c>
      <c r="B60" s="54"/>
      <c r="C60" s="100"/>
      <c r="D60" s="100"/>
      <c r="E60" s="394" t="s">
        <v>96</v>
      </c>
      <c r="F60" s="394"/>
      <c r="G60" s="394"/>
      <c r="H60" s="394"/>
      <c r="I60" s="394"/>
      <c r="J60" s="100"/>
      <c r="K60" s="394" t="s">
        <v>97</v>
      </c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56">
        <f>'SO 101a - Větev A - komun...'!J32</f>
        <v>0</v>
      </c>
      <c r="AH60" s="357"/>
      <c r="AI60" s="357"/>
      <c r="AJ60" s="357"/>
      <c r="AK60" s="357"/>
      <c r="AL60" s="357"/>
      <c r="AM60" s="357"/>
      <c r="AN60" s="356">
        <f t="shared" si="0"/>
        <v>0</v>
      </c>
      <c r="AO60" s="357"/>
      <c r="AP60" s="357"/>
      <c r="AQ60" s="101" t="s">
        <v>85</v>
      </c>
      <c r="AR60" s="56"/>
      <c r="AS60" s="102">
        <v>0</v>
      </c>
      <c r="AT60" s="103">
        <f t="shared" si="1"/>
        <v>0</v>
      </c>
      <c r="AU60" s="104">
        <f>'SO 101a - Větev A - komun...'!P96</f>
        <v>0</v>
      </c>
      <c r="AV60" s="103">
        <f>'SO 101a - Větev A - komun...'!J35</f>
        <v>0</v>
      </c>
      <c r="AW60" s="103">
        <f>'SO 101a - Větev A - komun...'!J36</f>
        <v>0</v>
      </c>
      <c r="AX60" s="103">
        <f>'SO 101a - Větev A - komun...'!J37</f>
        <v>0</v>
      </c>
      <c r="AY60" s="103">
        <f>'SO 101a - Větev A - komun...'!J38</f>
        <v>0</v>
      </c>
      <c r="AZ60" s="103">
        <f>'SO 101a - Větev A - komun...'!F35</f>
        <v>0</v>
      </c>
      <c r="BA60" s="103">
        <f>'SO 101a - Větev A - komun...'!F36</f>
        <v>0</v>
      </c>
      <c r="BB60" s="103">
        <f>'SO 101a - Větev A - komun...'!F37</f>
        <v>0</v>
      </c>
      <c r="BC60" s="103">
        <f>'SO 101a - Větev A - komun...'!F38</f>
        <v>0</v>
      </c>
      <c r="BD60" s="105">
        <f>'SO 101a - Větev A - komun...'!F39</f>
        <v>0</v>
      </c>
      <c r="BT60" s="106" t="s">
        <v>81</v>
      </c>
      <c r="BV60" s="106" t="s">
        <v>74</v>
      </c>
      <c r="BW60" s="106" t="s">
        <v>98</v>
      </c>
      <c r="BX60" s="106" t="s">
        <v>95</v>
      </c>
      <c r="CL60" s="106" t="s">
        <v>19</v>
      </c>
    </row>
    <row r="61" spans="1:91" s="4" customFormat="1" ht="23.25" customHeight="1">
      <c r="A61" s="99" t="s">
        <v>82</v>
      </c>
      <c r="B61" s="54"/>
      <c r="C61" s="100"/>
      <c r="D61" s="100"/>
      <c r="E61" s="394" t="s">
        <v>99</v>
      </c>
      <c r="F61" s="394"/>
      <c r="G61" s="394"/>
      <c r="H61" s="394"/>
      <c r="I61" s="394"/>
      <c r="J61" s="100"/>
      <c r="K61" s="394" t="s">
        <v>100</v>
      </c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56">
        <f>'SO 101b - Větev A - sklad...'!J32</f>
        <v>0</v>
      </c>
      <c r="AH61" s="357"/>
      <c r="AI61" s="357"/>
      <c r="AJ61" s="357"/>
      <c r="AK61" s="357"/>
      <c r="AL61" s="357"/>
      <c r="AM61" s="357"/>
      <c r="AN61" s="356">
        <f t="shared" si="0"/>
        <v>0</v>
      </c>
      <c r="AO61" s="357"/>
      <c r="AP61" s="357"/>
      <c r="AQ61" s="101" t="s">
        <v>85</v>
      </c>
      <c r="AR61" s="56"/>
      <c r="AS61" s="102">
        <v>0</v>
      </c>
      <c r="AT61" s="103">
        <f t="shared" si="1"/>
        <v>0</v>
      </c>
      <c r="AU61" s="104">
        <f>'SO 101b - Větev A - sklad...'!P90</f>
        <v>0</v>
      </c>
      <c r="AV61" s="103">
        <f>'SO 101b - Větev A - sklad...'!J35</f>
        <v>0</v>
      </c>
      <c r="AW61" s="103">
        <f>'SO 101b - Větev A - sklad...'!J36</f>
        <v>0</v>
      </c>
      <c r="AX61" s="103">
        <f>'SO 101b - Větev A - sklad...'!J37</f>
        <v>0</v>
      </c>
      <c r="AY61" s="103">
        <f>'SO 101b - Větev A - sklad...'!J38</f>
        <v>0</v>
      </c>
      <c r="AZ61" s="103">
        <f>'SO 101b - Větev A - sklad...'!F35</f>
        <v>0</v>
      </c>
      <c r="BA61" s="103">
        <f>'SO 101b - Větev A - sklad...'!F36</f>
        <v>0</v>
      </c>
      <c r="BB61" s="103">
        <f>'SO 101b - Větev A - sklad...'!F37</f>
        <v>0</v>
      </c>
      <c r="BC61" s="103">
        <f>'SO 101b - Větev A - sklad...'!F38</f>
        <v>0</v>
      </c>
      <c r="BD61" s="105">
        <f>'SO 101b - Větev A - sklad...'!F39</f>
        <v>0</v>
      </c>
      <c r="BT61" s="106" t="s">
        <v>81</v>
      </c>
      <c r="BV61" s="106" t="s">
        <v>74</v>
      </c>
      <c r="BW61" s="106" t="s">
        <v>101</v>
      </c>
      <c r="BX61" s="106" t="s">
        <v>95</v>
      </c>
      <c r="CL61" s="106" t="s">
        <v>19</v>
      </c>
    </row>
    <row r="62" spans="1:91" s="4" customFormat="1" ht="16.5" customHeight="1">
      <c r="A62" s="99" t="s">
        <v>82</v>
      </c>
      <c r="B62" s="54"/>
      <c r="C62" s="100"/>
      <c r="D62" s="100"/>
      <c r="E62" s="394" t="s">
        <v>102</v>
      </c>
      <c r="F62" s="394"/>
      <c r="G62" s="394"/>
      <c r="H62" s="394"/>
      <c r="I62" s="394"/>
      <c r="J62" s="100"/>
      <c r="K62" s="394" t="s">
        <v>103</v>
      </c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56">
        <f>'SO 102 - Dopravně inženýr...'!J32</f>
        <v>0</v>
      </c>
      <c r="AH62" s="357"/>
      <c r="AI62" s="357"/>
      <c r="AJ62" s="357"/>
      <c r="AK62" s="357"/>
      <c r="AL62" s="357"/>
      <c r="AM62" s="357"/>
      <c r="AN62" s="356">
        <f t="shared" si="0"/>
        <v>0</v>
      </c>
      <c r="AO62" s="357"/>
      <c r="AP62" s="357"/>
      <c r="AQ62" s="101" t="s">
        <v>85</v>
      </c>
      <c r="AR62" s="56"/>
      <c r="AS62" s="102">
        <v>0</v>
      </c>
      <c r="AT62" s="103">
        <f t="shared" si="1"/>
        <v>0</v>
      </c>
      <c r="AU62" s="104">
        <f>'SO 102 - Dopravně inženýr...'!P90</f>
        <v>0</v>
      </c>
      <c r="AV62" s="103">
        <f>'SO 102 - Dopravně inženýr...'!J35</f>
        <v>0</v>
      </c>
      <c r="AW62" s="103">
        <f>'SO 102 - Dopravně inženýr...'!J36</f>
        <v>0</v>
      </c>
      <c r="AX62" s="103">
        <f>'SO 102 - Dopravně inženýr...'!J37</f>
        <v>0</v>
      </c>
      <c r="AY62" s="103">
        <f>'SO 102 - Dopravně inženýr...'!J38</f>
        <v>0</v>
      </c>
      <c r="AZ62" s="103">
        <f>'SO 102 - Dopravně inženýr...'!F35</f>
        <v>0</v>
      </c>
      <c r="BA62" s="103">
        <f>'SO 102 - Dopravně inženýr...'!F36</f>
        <v>0</v>
      </c>
      <c r="BB62" s="103">
        <f>'SO 102 - Dopravně inženýr...'!F37</f>
        <v>0</v>
      </c>
      <c r="BC62" s="103">
        <f>'SO 102 - Dopravně inženýr...'!F38</f>
        <v>0</v>
      </c>
      <c r="BD62" s="105">
        <f>'SO 102 - Dopravně inženýr...'!F39</f>
        <v>0</v>
      </c>
      <c r="BT62" s="106" t="s">
        <v>81</v>
      </c>
      <c r="BV62" s="106" t="s">
        <v>74</v>
      </c>
      <c r="BW62" s="106" t="s">
        <v>104</v>
      </c>
      <c r="BX62" s="106" t="s">
        <v>95</v>
      </c>
      <c r="CL62" s="106" t="s">
        <v>19</v>
      </c>
    </row>
    <row r="63" spans="1:91" s="7" customFormat="1" ht="16.5" customHeight="1">
      <c r="B63" s="89"/>
      <c r="C63" s="90"/>
      <c r="D63" s="395" t="s">
        <v>105</v>
      </c>
      <c r="E63" s="395"/>
      <c r="F63" s="395"/>
      <c r="G63" s="395"/>
      <c r="H63" s="395"/>
      <c r="I63" s="91"/>
      <c r="J63" s="395" t="s">
        <v>106</v>
      </c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60">
        <f>ROUND(SUM(AG64:AG65),2)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92" t="s">
        <v>78</v>
      </c>
      <c r="AR63" s="93"/>
      <c r="AS63" s="94">
        <f>ROUND(SUM(AS64:AS65),2)</f>
        <v>0</v>
      </c>
      <c r="AT63" s="95">
        <f t="shared" si="1"/>
        <v>0</v>
      </c>
      <c r="AU63" s="96">
        <f>ROUND(SUM(AU64:AU65),5)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ROUND(SUM(AZ64:AZ65),2)</f>
        <v>0</v>
      </c>
      <c r="BA63" s="95">
        <f>ROUND(SUM(BA64:BA65),2)</f>
        <v>0</v>
      </c>
      <c r="BB63" s="95">
        <f>ROUND(SUM(BB64:BB65),2)</f>
        <v>0</v>
      </c>
      <c r="BC63" s="95">
        <f>ROUND(SUM(BC64:BC65),2)</f>
        <v>0</v>
      </c>
      <c r="BD63" s="97">
        <f>ROUND(SUM(BD64:BD65),2)</f>
        <v>0</v>
      </c>
      <c r="BS63" s="98" t="s">
        <v>71</v>
      </c>
      <c r="BT63" s="98" t="s">
        <v>79</v>
      </c>
      <c r="BU63" s="98" t="s">
        <v>73</v>
      </c>
      <c r="BV63" s="98" t="s">
        <v>74</v>
      </c>
      <c r="BW63" s="98" t="s">
        <v>107</v>
      </c>
      <c r="BX63" s="98" t="s">
        <v>5</v>
      </c>
      <c r="CL63" s="98" t="s">
        <v>19</v>
      </c>
      <c r="CM63" s="98" t="s">
        <v>81</v>
      </c>
    </row>
    <row r="64" spans="1:91" s="4" customFormat="1" ht="16.5" customHeight="1">
      <c r="A64" s="99" t="s">
        <v>82</v>
      </c>
      <c r="B64" s="54"/>
      <c r="C64" s="100"/>
      <c r="D64" s="100"/>
      <c r="E64" s="394" t="s">
        <v>108</v>
      </c>
      <c r="F64" s="394"/>
      <c r="G64" s="394"/>
      <c r="H64" s="394"/>
      <c r="I64" s="394"/>
      <c r="J64" s="100"/>
      <c r="K64" s="394" t="s">
        <v>109</v>
      </c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56">
        <f>'SO 201 - Úhlová zeď'!J32</f>
        <v>0</v>
      </c>
      <c r="AH64" s="357"/>
      <c r="AI64" s="357"/>
      <c r="AJ64" s="357"/>
      <c r="AK64" s="357"/>
      <c r="AL64" s="357"/>
      <c r="AM64" s="357"/>
      <c r="AN64" s="356">
        <f t="shared" si="0"/>
        <v>0</v>
      </c>
      <c r="AO64" s="357"/>
      <c r="AP64" s="357"/>
      <c r="AQ64" s="101" t="s">
        <v>85</v>
      </c>
      <c r="AR64" s="56"/>
      <c r="AS64" s="102">
        <v>0</v>
      </c>
      <c r="AT64" s="103">
        <f t="shared" si="1"/>
        <v>0</v>
      </c>
      <c r="AU64" s="104">
        <f>'SO 201 - Úhlová zeď'!P94</f>
        <v>0</v>
      </c>
      <c r="AV64" s="103">
        <f>'SO 201 - Úhlová zeď'!J35</f>
        <v>0</v>
      </c>
      <c r="AW64" s="103">
        <f>'SO 201 - Úhlová zeď'!J36</f>
        <v>0</v>
      </c>
      <c r="AX64" s="103">
        <f>'SO 201 - Úhlová zeď'!J37</f>
        <v>0</v>
      </c>
      <c r="AY64" s="103">
        <f>'SO 201 - Úhlová zeď'!J38</f>
        <v>0</v>
      </c>
      <c r="AZ64" s="103">
        <f>'SO 201 - Úhlová zeď'!F35</f>
        <v>0</v>
      </c>
      <c r="BA64" s="103">
        <f>'SO 201 - Úhlová zeď'!F36</f>
        <v>0</v>
      </c>
      <c r="BB64" s="103">
        <f>'SO 201 - Úhlová zeď'!F37</f>
        <v>0</v>
      </c>
      <c r="BC64" s="103">
        <f>'SO 201 - Úhlová zeď'!F38</f>
        <v>0</v>
      </c>
      <c r="BD64" s="105">
        <f>'SO 201 - Úhlová zeď'!F39</f>
        <v>0</v>
      </c>
      <c r="BT64" s="106" t="s">
        <v>81</v>
      </c>
      <c r="BV64" s="106" t="s">
        <v>74</v>
      </c>
      <c r="BW64" s="106" t="s">
        <v>110</v>
      </c>
      <c r="BX64" s="106" t="s">
        <v>107</v>
      </c>
      <c r="CL64" s="106" t="s">
        <v>19</v>
      </c>
    </row>
    <row r="65" spans="1:91" s="4" customFormat="1" ht="16.5" customHeight="1">
      <c r="A65" s="99" t="s">
        <v>82</v>
      </c>
      <c r="B65" s="54"/>
      <c r="C65" s="100"/>
      <c r="D65" s="100"/>
      <c r="E65" s="394" t="s">
        <v>111</v>
      </c>
      <c r="F65" s="394"/>
      <c r="G65" s="394"/>
      <c r="H65" s="394"/>
      <c r="I65" s="394"/>
      <c r="J65" s="100"/>
      <c r="K65" s="394" t="s">
        <v>112</v>
      </c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56">
        <f>'SO 202 - Gabionová zeď'!J32</f>
        <v>0</v>
      </c>
      <c r="AH65" s="357"/>
      <c r="AI65" s="357"/>
      <c r="AJ65" s="357"/>
      <c r="AK65" s="357"/>
      <c r="AL65" s="357"/>
      <c r="AM65" s="357"/>
      <c r="AN65" s="356">
        <f t="shared" si="0"/>
        <v>0</v>
      </c>
      <c r="AO65" s="357"/>
      <c r="AP65" s="357"/>
      <c r="AQ65" s="101" t="s">
        <v>85</v>
      </c>
      <c r="AR65" s="56"/>
      <c r="AS65" s="102">
        <v>0</v>
      </c>
      <c r="AT65" s="103">
        <f t="shared" si="1"/>
        <v>0</v>
      </c>
      <c r="AU65" s="104">
        <f>'SO 202 - Gabionová zeď'!P91</f>
        <v>0</v>
      </c>
      <c r="AV65" s="103">
        <f>'SO 202 - Gabionová zeď'!J35</f>
        <v>0</v>
      </c>
      <c r="AW65" s="103">
        <f>'SO 202 - Gabionová zeď'!J36</f>
        <v>0</v>
      </c>
      <c r="AX65" s="103">
        <f>'SO 202 - Gabionová zeď'!J37</f>
        <v>0</v>
      </c>
      <c r="AY65" s="103">
        <f>'SO 202 - Gabionová zeď'!J38</f>
        <v>0</v>
      </c>
      <c r="AZ65" s="103">
        <f>'SO 202 - Gabionová zeď'!F35</f>
        <v>0</v>
      </c>
      <c r="BA65" s="103">
        <f>'SO 202 - Gabionová zeď'!F36</f>
        <v>0</v>
      </c>
      <c r="BB65" s="103">
        <f>'SO 202 - Gabionová zeď'!F37</f>
        <v>0</v>
      </c>
      <c r="BC65" s="103">
        <f>'SO 202 - Gabionová zeď'!F38</f>
        <v>0</v>
      </c>
      <c r="BD65" s="105">
        <f>'SO 202 - Gabionová zeď'!F39</f>
        <v>0</v>
      </c>
      <c r="BT65" s="106" t="s">
        <v>81</v>
      </c>
      <c r="BV65" s="106" t="s">
        <v>74</v>
      </c>
      <c r="BW65" s="106" t="s">
        <v>113</v>
      </c>
      <c r="BX65" s="106" t="s">
        <v>107</v>
      </c>
      <c r="CL65" s="106" t="s">
        <v>19</v>
      </c>
    </row>
    <row r="66" spans="1:91" s="7" customFormat="1" ht="16.5" customHeight="1">
      <c r="B66" s="89"/>
      <c r="C66" s="90"/>
      <c r="D66" s="395" t="s">
        <v>114</v>
      </c>
      <c r="E66" s="395"/>
      <c r="F66" s="395"/>
      <c r="G66" s="395"/>
      <c r="H66" s="395"/>
      <c r="I66" s="91"/>
      <c r="J66" s="395" t="s">
        <v>115</v>
      </c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60">
        <f>ROUND(AG67,2)</f>
        <v>0</v>
      </c>
      <c r="AH66" s="359"/>
      <c r="AI66" s="359"/>
      <c r="AJ66" s="359"/>
      <c r="AK66" s="359"/>
      <c r="AL66" s="359"/>
      <c r="AM66" s="359"/>
      <c r="AN66" s="358">
        <f t="shared" si="0"/>
        <v>0</v>
      </c>
      <c r="AO66" s="359"/>
      <c r="AP66" s="359"/>
      <c r="AQ66" s="92" t="s">
        <v>78</v>
      </c>
      <c r="AR66" s="93"/>
      <c r="AS66" s="94">
        <f>ROUND(AS67,2)</f>
        <v>0</v>
      </c>
      <c r="AT66" s="95">
        <f t="shared" si="1"/>
        <v>0</v>
      </c>
      <c r="AU66" s="96">
        <f>ROUND(AU67,5)</f>
        <v>0</v>
      </c>
      <c r="AV66" s="95">
        <f>ROUND(AZ66*L29,2)</f>
        <v>0</v>
      </c>
      <c r="AW66" s="95">
        <f>ROUND(BA66*L30,2)</f>
        <v>0</v>
      </c>
      <c r="AX66" s="95">
        <f>ROUND(BB66*L29,2)</f>
        <v>0</v>
      </c>
      <c r="AY66" s="95">
        <f>ROUND(BC66*L30,2)</f>
        <v>0</v>
      </c>
      <c r="AZ66" s="95">
        <f>ROUND(AZ67,2)</f>
        <v>0</v>
      </c>
      <c r="BA66" s="95">
        <f>ROUND(BA67,2)</f>
        <v>0</v>
      </c>
      <c r="BB66" s="95">
        <f>ROUND(BB67,2)</f>
        <v>0</v>
      </c>
      <c r="BC66" s="95">
        <f>ROUND(BC67,2)</f>
        <v>0</v>
      </c>
      <c r="BD66" s="97">
        <f>ROUND(BD67,2)</f>
        <v>0</v>
      </c>
      <c r="BS66" s="98" t="s">
        <v>71</v>
      </c>
      <c r="BT66" s="98" t="s">
        <v>79</v>
      </c>
      <c r="BU66" s="98" t="s">
        <v>73</v>
      </c>
      <c r="BV66" s="98" t="s">
        <v>74</v>
      </c>
      <c r="BW66" s="98" t="s">
        <v>116</v>
      </c>
      <c r="BX66" s="98" t="s">
        <v>5</v>
      </c>
      <c r="CL66" s="98" t="s">
        <v>19</v>
      </c>
      <c r="CM66" s="98" t="s">
        <v>81</v>
      </c>
    </row>
    <row r="67" spans="1:91" s="4" customFormat="1" ht="16.5" customHeight="1">
      <c r="A67" s="99" t="s">
        <v>82</v>
      </c>
      <c r="B67" s="54"/>
      <c r="C67" s="100"/>
      <c r="D67" s="100"/>
      <c r="E67" s="394" t="s">
        <v>117</v>
      </c>
      <c r="F67" s="394"/>
      <c r="G67" s="394"/>
      <c r="H67" s="394"/>
      <c r="I67" s="394"/>
      <c r="J67" s="100"/>
      <c r="K67" s="394" t="s">
        <v>118</v>
      </c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56">
        <f>'SO 301 - Dešťová kanalizace'!J32</f>
        <v>0</v>
      </c>
      <c r="AH67" s="357"/>
      <c r="AI67" s="357"/>
      <c r="AJ67" s="357"/>
      <c r="AK67" s="357"/>
      <c r="AL67" s="357"/>
      <c r="AM67" s="357"/>
      <c r="AN67" s="356">
        <f t="shared" si="0"/>
        <v>0</v>
      </c>
      <c r="AO67" s="357"/>
      <c r="AP67" s="357"/>
      <c r="AQ67" s="101" t="s">
        <v>85</v>
      </c>
      <c r="AR67" s="56"/>
      <c r="AS67" s="102">
        <v>0</v>
      </c>
      <c r="AT67" s="103">
        <f t="shared" si="1"/>
        <v>0</v>
      </c>
      <c r="AU67" s="104">
        <f>'SO 301 - Dešťová kanalizace'!P98</f>
        <v>0</v>
      </c>
      <c r="AV67" s="103">
        <f>'SO 301 - Dešťová kanalizace'!J35</f>
        <v>0</v>
      </c>
      <c r="AW67" s="103">
        <f>'SO 301 - Dešťová kanalizace'!J36</f>
        <v>0</v>
      </c>
      <c r="AX67" s="103">
        <f>'SO 301 - Dešťová kanalizace'!J37</f>
        <v>0</v>
      </c>
      <c r="AY67" s="103">
        <f>'SO 301 - Dešťová kanalizace'!J38</f>
        <v>0</v>
      </c>
      <c r="AZ67" s="103">
        <f>'SO 301 - Dešťová kanalizace'!F35</f>
        <v>0</v>
      </c>
      <c r="BA67" s="103">
        <f>'SO 301 - Dešťová kanalizace'!F36</f>
        <v>0</v>
      </c>
      <c r="BB67" s="103">
        <f>'SO 301 - Dešťová kanalizace'!F37</f>
        <v>0</v>
      </c>
      <c r="BC67" s="103">
        <f>'SO 301 - Dešťová kanalizace'!F38</f>
        <v>0</v>
      </c>
      <c r="BD67" s="105">
        <f>'SO 301 - Dešťová kanalizace'!F39</f>
        <v>0</v>
      </c>
      <c r="BT67" s="106" t="s">
        <v>81</v>
      </c>
      <c r="BV67" s="106" t="s">
        <v>74</v>
      </c>
      <c r="BW67" s="106" t="s">
        <v>119</v>
      </c>
      <c r="BX67" s="106" t="s">
        <v>116</v>
      </c>
      <c r="CL67" s="106" t="s">
        <v>19</v>
      </c>
    </row>
    <row r="68" spans="1:91" s="4" customFormat="1" ht="16.5" customHeight="1">
      <c r="A68" s="99"/>
      <c r="B68" s="56"/>
      <c r="C68" s="10"/>
      <c r="D68" s="10"/>
      <c r="E68" s="418"/>
      <c r="F68" s="418"/>
      <c r="G68" s="418"/>
      <c r="H68" s="418"/>
      <c r="I68" s="418"/>
      <c r="J68" s="10"/>
      <c r="K68" s="418"/>
      <c r="L68" s="418"/>
      <c r="M68" s="419" t="s">
        <v>2813</v>
      </c>
      <c r="N68" s="419"/>
      <c r="O68" s="419"/>
      <c r="P68" s="419"/>
      <c r="Q68" s="419"/>
      <c r="R68" s="419"/>
      <c r="S68" s="419"/>
      <c r="T68" s="419"/>
      <c r="U68" s="419"/>
      <c r="V68" s="419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1">
        <f>'SO 301 - Dešťová kanalizace'!J32*0.189</f>
        <v>0</v>
      </c>
      <c r="AH68" s="421"/>
      <c r="AI68" s="421"/>
      <c r="AJ68" s="421"/>
      <c r="AK68" s="421"/>
      <c r="AL68" s="421"/>
      <c r="AM68" s="421"/>
      <c r="AN68" s="421">
        <f>AN67*0.189</f>
        <v>0</v>
      </c>
      <c r="AO68" s="421"/>
      <c r="AP68" s="421"/>
      <c r="AQ68" s="422" t="s">
        <v>2814</v>
      </c>
      <c r="AR68" s="56"/>
      <c r="AS68" s="423"/>
      <c r="AT68" s="424"/>
      <c r="AU68" s="425"/>
      <c r="AV68" s="424"/>
      <c r="AW68" s="424"/>
      <c r="AX68" s="424"/>
      <c r="AY68" s="424"/>
      <c r="AZ68" s="424"/>
      <c r="BA68" s="424"/>
      <c r="BB68" s="424"/>
      <c r="BC68" s="424"/>
      <c r="BD68" s="426"/>
      <c r="BT68" s="354"/>
      <c r="BV68" s="354"/>
      <c r="BW68" s="354"/>
      <c r="BX68" s="354"/>
      <c r="CL68" s="354"/>
    </row>
    <row r="69" spans="1:91" s="4" customFormat="1" ht="16.5" customHeight="1">
      <c r="A69" s="99"/>
      <c r="B69" s="56"/>
      <c r="C69" s="10"/>
      <c r="D69" s="10"/>
      <c r="E69" s="418"/>
      <c r="F69" s="418"/>
      <c r="G69" s="418"/>
      <c r="H69" s="418"/>
      <c r="I69" s="418"/>
      <c r="J69" s="10"/>
      <c r="K69" s="418"/>
      <c r="L69" s="418"/>
      <c r="M69" s="419" t="s">
        <v>2815</v>
      </c>
      <c r="N69" s="419"/>
      <c r="O69" s="419"/>
      <c r="P69" s="419"/>
      <c r="Q69" s="419"/>
      <c r="R69" s="419"/>
      <c r="S69" s="419"/>
      <c r="T69" s="419"/>
      <c r="U69" s="419"/>
      <c r="V69" s="419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7">
        <f>'SO 301 - Dešťová kanalizace'!J32*0.811</f>
        <v>0</v>
      </c>
      <c r="AH69" s="428"/>
      <c r="AI69" s="428"/>
      <c r="AJ69" s="428"/>
      <c r="AK69" s="428"/>
      <c r="AL69" s="428"/>
      <c r="AM69" s="428"/>
      <c r="AN69" s="427">
        <f>AN67*0.811</f>
        <v>0</v>
      </c>
      <c r="AO69" s="428"/>
      <c r="AP69" s="428"/>
      <c r="AQ69" s="422" t="s">
        <v>2816</v>
      </c>
      <c r="AR69" s="56"/>
      <c r="AS69" s="423"/>
      <c r="AT69" s="424"/>
      <c r="AU69" s="425"/>
      <c r="AV69" s="424"/>
      <c r="AW69" s="424"/>
      <c r="AX69" s="424"/>
      <c r="AY69" s="424"/>
      <c r="AZ69" s="424"/>
      <c r="BA69" s="424"/>
      <c r="BB69" s="424"/>
      <c r="BC69" s="424"/>
      <c r="BD69" s="426"/>
      <c r="BT69" s="354"/>
      <c r="BV69" s="354"/>
      <c r="BW69" s="354"/>
      <c r="BX69" s="354"/>
      <c r="CL69" s="354"/>
    </row>
    <row r="70" spans="1:91" s="7" customFormat="1" ht="16.5" customHeight="1">
      <c r="B70" s="89"/>
      <c r="C70" s="90"/>
      <c r="D70" s="395" t="s">
        <v>120</v>
      </c>
      <c r="E70" s="395"/>
      <c r="F70" s="395"/>
      <c r="G70" s="395"/>
      <c r="H70" s="395"/>
      <c r="I70" s="91"/>
      <c r="J70" s="395" t="s">
        <v>121</v>
      </c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60">
        <f>ROUND(AG71,2)</f>
        <v>0</v>
      </c>
      <c r="AH70" s="359"/>
      <c r="AI70" s="359"/>
      <c r="AJ70" s="359"/>
      <c r="AK70" s="359"/>
      <c r="AL70" s="359"/>
      <c r="AM70" s="359"/>
      <c r="AN70" s="358">
        <f t="shared" si="0"/>
        <v>0</v>
      </c>
      <c r="AO70" s="359"/>
      <c r="AP70" s="359"/>
      <c r="AQ70" s="92" t="s">
        <v>78</v>
      </c>
      <c r="AR70" s="93"/>
      <c r="AS70" s="94">
        <f>ROUND(AS71,2)</f>
        <v>0</v>
      </c>
      <c r="AT70" s="95">
        <f t="shared" si="1"/>
        <v>0</v>
      </c>
      <c r="AU70" s="96">
        <f>ROUND(AU71,5)</f>
        <v>0</v>
      </c>
      <c r="AV70" s="95">
        <f>ROUND(AZ70*L29,2)</f>
        <v>0</v>
      </c>
      <c r="AW70" s="95">
        <f>ROUND(BA70*L30,2)</f>
        <v>0</v>
      </c>
      <c r="AX70" s="95">
        <f>ROUND(BB70*L29,2)</f>
        <v>0</v>
      </c>
      <c r="AY70" s="95">
        <f>ROUND(BC70*L30,2)</f>
        <v>0</v>
      </c>
      <c r="AZ70" s="95">
        <f>ROUND(AZ71,2)</f>
        <v>0</v>
      </c>
      <c r="BA70" s="95">
        <f>ROUND(BA71,2)</f>
        <v>0</v>
      </c>
      <c r="BB70" s="95">
        <f>ROUND(BB71,2)</f>
        <v>0</v>
      </c>
      <c r="BC70" s="95">
        <f>ROUND(BC71,2)</f>
        <v>0</v>
      </c>
      <c r="BD70" s="97">
        <f>ROUND(BD71,2)</f>
        <v>0</v>
      </c>
      <c r="BS70" s="98" t="s">
        <v>71</v>
      </c>
      <c r="BT70" s="98" t="s">
        <v>79</v>
      </c>
      <c r="BU70" s="98" t="s">
        <v>73</v>
      </c>
      <c r="BV70" s="98" t="s">
        <v>74</v>
      </c>
      <c r="BW70" s="98" t="s">
        <v>122</v>
      </c>
      <c r="BX70" s="98" t="s">
        <v>5</v>
      </c>
      <c r="CL70" s="98" t="s">
        <v>19</v>
      </c>
      <c r="CM70" s="98" t="s">
        <v>81</v>
      </c>
    </row>
    <row r="71" spans="1:91" s="4" customFormat="1" ht="16.5" customHeight="1">
      <c r="A71" s="99" t="s">
        <v>82</v>
      </c>
      <c r="B71" s="54"/>
      <c r="C71" s="100"/>
      <c r="D71" s="100"/>
      <c r="E71" s="394" t="s">
        <v>123</v>
      </c>
      <c r="F71" s="394"/>
      <c r="G71" s="394"/>
      <c r="H71" s="394"/>
      <c r="I71" s="394"/>
      <c r="J71" s="100"/>
      <c r="K71" s="394" t="s">
        <v>124</v>
      </c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56">
        <f>'SO 401 - Veřejné osvětlení'!J32</f>
        <v>0</v>
      </c>
      <c r="AH71" s="357"/>
      <c r="AI71" s="357"/>
      <c r="AJ71" s="357"/>
      <c r="AK71" s="357"/>
      <c r="AL71" s="357"/>
      <c r="AM71" s="357"/>
      <c r="AN71" s="356">
        <f t="shared" si="0"/>
        <v>0</v>
      </c>
      <c r="AO71" s="357"/>
      <c r="AP71" s="357"/>
      <c r="AQ71" s="101" t="s">
        <v>85</v>
      </c>
      <c r="AR71" s="56"/>
      <c r="AS71" s="102">
        <v>0</v>
      </c>
      <c r="AT71" s="103">
        <f t="shared" si="1"/>
        <v>0</v>
      </c>
      <c r="AU71" s="104">
        <f>'SO 401 - Veřejné osvětlení'!P94</f>
        <v>0</v>
      </c>
      <c r="AV71" s="103">
        <f>'SO 401 - Veřejné osvětlení'!J35</f>
        <v>0</v>
      </c>
      <c r="AW71" s="103">
        <f>'SO 401 - Veřejné osvětlení'!J36</f>
        <v>0</v>
      </c>
      <c r="AX71" s="103">
        <f>'SO 401 - Veřejné osvětlení'!J37</f>
        <v>0</v>
      </c>
      <c r="AY71" s="103">
        <f>'SO 401 - Veřejné osvětlení'!J38</f>
        <v>0</v>
      </c>
      <c r="AZ71" s="103">
        <f>'SO 401 - Veřejné osvětlení'!F35</f>
        <v>0</v>
      </c>
      <c r="BA71" s="103">
        <f>'SO 401 - Veřejné osvětlení'!F36</f>
        <v>0</v>
      </c>
      <c r="BB71" s="103">
        <f>'SO 401 - Veřejné osvětlení'!F37</f>
        <v>0</v>
      </c>
      <c r="BC71" s="103">
        <f>'SO 401 - Veřejné osvětlení'!F38</f>
        <v>0</v>
      </c>
      <c r="BD71" s="105">
        <f>'SO 401 - Veřejné osvětlení'!F39</f>
        <v>0</v>
      </c>
      <c r="BT71" s="106" t="s">
        <v>81</v>
      </c>
      <c r="BV71" s="106" t="s">
        <v>74</v>
      </c>
      <c r="BW71" s="106" t="s">
        <v>125</v>
      </c>
      <c r="BX71" s="106" t="s">
        <v>122</v>
      </c>
      <c r="CL71" s="106" t="s">
        <v>19</v>
      </c>
    </row>
    <row r="72" spans="1:91" s="7" customFormat="1" ht="16.5" customHeight="1">
      <c r="B72" s="89"/>
      <c r="C72" s="90"/>
      <c r="D72" s="395" t="s">
        <v>126</v>
      </c>
      <c r="E72" s="395"/>
      <c r="F72" s="395"/>
      <c r="G72" s="395"/>
      <c r="H72" s="395"/>
      <c r="I72" s="91"/>
      <c r="J72" s="395" t="s">
        <v>127</v>
      </c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60">
        <f>ROUND(SUM(AG73:AG74),2)</f>
        <v>0</v>
      </c>
      <c r="AH72" s="359"/>
      <c r="AI72" s="359"/>
      <c r="AJ72" s="359"/>
      <c r="AK72" s="359"/>
      <c r="AL72" s="359"/>
      <c r="AM72" s="359"/>
      <c r="AN72" s="358">
        <f t="shared" si="0"/>
        <v>0</v>
      </c>
      <c r="AO72" s="359"/>
      <c r="AP72" s="359"/>
      <c r="AQ72" s="92" t="s">
        <v>78</v>
      </c>
      <c r="AR72" s="93"/>
      <c r="AS72" s="94">
        <f>ROUND(SUM(AS73:AS74),2)</f>
        <v>0</v>
      </c>
      <c r="AT72" s="95">
        <f t="shared" si="1"/>
        <v>0</v>
      </c>
      <c r="AU72" s="96">
        <f>ROUND(SUM(AU73:AU74),5)</f>
        <v>0</v>
      </c>
      <c r="AV72" s="95">
        <f>ROUND(AZ72*L29,2)</f>
        <v>0</v>
      </c>
      <c r="AW72" s="95">
        <f>ROUND(BA72*L30,2)</f>
        <v>0</v>
      </c>
      <c r="AX72" s="95">
        <f>ROUND(BB72*L29,2)</f>
        <v>0</v>
      </c>
      <c r="AY72" s="95">
        <f>ROUND(BC72*L30,2)</f>
        <v>0</v>
      </c>
      <c r="AZ72" s="95">
        <f>ROUND(SUM(AZ73:AZ74),2)</f>
        <v>0</v>
      </c>
      <c r="BA72" s="95">
        <f>ROUND(SUM(BA73:BA74),2)</f>
        <v>0</v>
      </c>
      <c r="BB72" s="95">
        <f>ROUND(SUM(BB73:BB74),2)</f>
        <v>0</v>
      </c>
      <c r="BC72" s="95">
        <f>ROUND(SUM(BC73:BC74),2)</f>
        <v>0</v>
      </c>
      <c r="BD72" s="97">
        <f>ROUND(SUM(BD73:BD74),2)</f>
        <v>0</v>
      </c>
      <c r="BS72" s="98" t="s">
        <v>71</v>
      </c>
      <c r="BT72" s="98" t="s">
        <v>79</v>
      </c>
      <c r="BU72" s="98" t="s">
        <v>73</v>
      </c>
      <c r="BV72" s="98" t="s">
        <v>74</v>
      </c>
      <c r="BW72" s="98" t="s">
        <v>128</v>
      </c>
      <c r="BX72" s="98" t="s">
        <v>5</v>
      </c>
      <c r="CL72" s="98" t="s">
        <v>19</v>
      </c>
      <c r="CM72" s="98" t="s">
        <v>81</v>
      </c>
    </row>
    <row r="73" spans="1:91" s="4" customFormat="1" ht="16.5" customHeight="1">
      <c r="A73" s="99" t="s">
        <v>82</v>
      </c>
      <c r="B73" s="54"/>
      <c r="C73" s="100"/>
      <c r="D73" s="100"/>
      <c r="E73" s="394" t="s">
        <v>129</v>
      </c>
      <c r="F73" s="394"/>
      <c r="G73" s="394"/>
      <c r="H73" s="394"/>
      <c r="I73" s="394"/>
      <c r="J73" s="100"/>
      <c r="K73" s="394" t="s">
        <v>130</v>
      </c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56">
        <f>'SO 801 - Vegetační úpravy'!J32</f>
        <v>0</v>
      </c>
      <c r="AH73" s="357"/>
      <c r="AI73" s="357"/>
      <c r="AJ73" s="357"/>
      <c r="AK73" s="357"/>
      <c r="AL73" s="357"/>
      <c r="AM73" s="357"/>
      <c r="AN73" s="356">
        <f t="shared" si="0"/>
        <v>0</v>
      </c>
      <c r="AO73" s="357"/>
      <c r="AP73" s="357"/>
      <c r="AQ73" s="101" t="s">
        <v>85</v>
      </c>
      <c r="AR73" s="56"/>
      <c r="AS73" s="102">
        <v>0</v>
      </c>
      <c r="AT73" s="103">
        <f t="shared" si="1"/>
        <v>0</v>
      </c>
      <c r="AU73" s="104">
        <f>'SO 801 - Vegetační úpravy'!P87</f>
        <v>0</v>
      </c>
      <c r="AV73" s="103">
        <f>'SO 801 - Vegetační úpravy'!J35</f>
        <v>0</v>
      </c>
      <c r="AW73" s="103">
        <f>'SO 801 - Vegetační úpravy'!J36</f>
        <v>0</v>
      </c>
      <c r="AX73" s="103">
        <f>'SO 801 - Vegetační úpravy'!J37</f>
        <v>0</v>
      </c>
      <c r="AY73" s="103">
        <f>'SO 801 - Vegetační úpravy'!J38</f>
        <v>0</v>
      </c>
      <c r="AZ73" s="103">
        <f>'SO 801 - Vegetační úpravy'!F35</f>
        <v>0</v>
      </c>
      <c r="BA73" s="103">
        <f>'SO 801 - Vegetační úpravy'!F36</f>
        <v>0</v>
      </c>
      <c r="BB73" s="103">
        <f>'SO 801 - Vegetační úpravy'!F37</f>
        <v>0</v>
      </c>
      <c r="BC73" s="103">
        <f>'SO 801 - Vegetační úpravy'!F38</f>
        <v>0</v>
      </c>
      <c r="BD73" s="105">
        <f>'SO 801 - Vegetační úpravy'!F39</f>
        <v>0</v>
      </c>
      <c r="BT73" s="106" t="s">
        <v>81</v>
      </c>
      <c r="BV73" s="106" t="s">
        <v>74</v>
      </c>
      <c r="BW73" s="106" t="s">
        <v>131</v>
      </c>
      <c r="BX73" s="106" t="s">
        <v>128</v>
      </c>
      <c r="CL73" s="106" t="s">
        <v>19</v>
      </c>
    </row>
    <row r="74" spans="1:91" s="4" customFormat="1" ht="16.5" customHeight="1">
      <c r="A74" s="99" t="s">
        <v>82</v>
      </c>
      <c r="B74" s="54"/>
      <c r="C74" s="100"/>
      <c r="D74" s="100"/>
      <c r="E74" s="394" t="s">
        <v>132</v>
      </c>
      <c r="F74" s="394"/>
      <c r="G74" s="394"/>
      <c r="H74" s="394"/>
      <c r="I74" s="394"/>
      <c r="J74" s="100"/>
      <c r="K74" s="394" t="s">
        <v>133</v>
      </c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56">
        <f>'SO 802 - Úprava stávající...'!J32</f>
        <v>0</v>
      </c>
      <c r="AH74" s="357"/>
      <c r="AI74" s="357"/>
      <c r="AJ74" s="357"/>
      <c r="AK74" s="357"/>
      <c r="AL74" s="357"/>
      <c r="AM74" s="357"/>
      <c r="AN74" s="356">
        <f t="shared" si="0"/>
        <v>0</v>
      </c>
      <c r="AO74" s="357"/>
      <c r="AP74" s="357"/>
      <c r="AQ74" s="101" t="s">
        <v>85</v>
      </c>
      <c r="AR74" s="56"/>
      <c r="AS74" s="102">
        <v>0</v>
      </c>
      <c r="AT74" s="103">
        <f t="shared" si="1"/>
        <v>0</v>
      </c>
      <c r="AU74" s="104">
        <f>'SO 802 - Úprava stávající...'!P95</f>
        <v>0</v>
      </c>
      <c r="AV74" s="103">
        <f>'SO 802 - Úprava stávající...'!J35</f>
        <v>0</v>
      </c>
      <c r="AW74" s="103">
        <f>'SO 802 - Úprava stávající...'!J36</f>
        <v>0</v>
      </c>
      <c r="AX74" s="103">
        <f>'SO 802 - Úprava stávající...'!J37</f>
        <v>0</v>
      </c>
      <c r="AY74" s="103">
        <f>'SO 802 - Úprava stávající...'!J38</f>
        <v>0</v>
      </c>
      <c r="AZ74" s="103">
        <f>'SO 802 - Úprava stávající...'!F35</f>
        <v>0</v>
      </c>
      <c r="BA74" s="103">
        <f>'SO 802 - Úprava stávající...'!F36</f>
        <v>0</v>
      </c>
      <c r="BB74" s="103">
        <f>'SO 802 - Úprava stávající...'!F37</f>
        <v>0</v>
      </c>
      <c r="BC74" s="103">
        <f>'SO 802 - Úprava stávající...'!F38</f>
        <v>0</v>
      </c>
      <c r="BD74" s="105">
        <f>'SO 802 - Úprava stávající...'!F39</f>
        <v>0</v>
      </c>
      <c r="BT74" s="106" t="s">
        <v>81</v>
      </c>
      <c r="BV74" s="106" t="s">
        <v>74</v>
      </c>
      <c r="BW74" s="106" t="s">
        <v>134</v>
      </c>
      <c r="BX74" s="106" t="s">
        <v>128</v>
      </c>
      <c r="CL74" s="106" t="s">
        <v>19</v>
      </c>
    </row>
    <row r="75" spans="1:91" s="7" customFormat="1" ht="16.5" customHeight="1">
      <c r="A75" s="99" t="s">
        <v>82</v>
      </c>
      <c r="B75" s="89"/>
      <c r="C75" s="90"/>
      <c r="D75" s="395" t="s">
        <v>135</v>
      </c>
      <c r="E75" s="395"/>
      <c r="F75" s="395"/>
      <c r="G75" s="395"/>
      <c r="H75" s="395"/>
      <c r="I75" s="91"/>
      <c r="J75" s="395" t="s">
        <v>136</v>
      </c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58">
        <f>'VRN - Vedlejší a ostatní ...'!J30</f>
        <v>0</v>
      </c>
      <c r="AH75" s="359"/>
      <c r="AI75" s="359"/>
      <c r="AJ75" s="359"/>
      <c r="AK75" s="359"/>
      <c r="AL75" s="359"/>
      <c r="AM75" s="359"/>
      <c r="AN75" s="358">
        <f t="shared" si="0"/>
        <v>0</v>
      </c>
      <c r="AO75" s="359"/>
      <c r="AP75" s="359"/>
      <c r="AQ75" s="92" t="s">
        <v>78</v>
      </c>
      <c r="AR75" s="93"/>
      <c r="AS75" s="107">
        <v>0</v>
      </c>
      <c r="AT75" s="108">
        <f t="shared" si="1"/>
        <v>0</v>
      </c>
      <c r="AU75" s="109">
        <f>'VRN - Vedlejší a ostatní ...'!P84</f>
        <v>0</v>
      </c>
      <c r="AV75" s="108">
        <f>'VRN - Vedlejší a ostatní ...'!J33</f>
        <v>0</v>
      </c>
      <c r="AW75" s="108">
        <f>'VRN - Vedlejší a ostatní ...'!J34</f>
        <v>0</v>
      </c>
      <c r="AX75" s="108">
        <f>'VRN - Vedlejší a ostatní ...'!J35</f>
        <v>0</v>
      </c>
      <c r="AY75" s="108">
        <f>'VRN - Vedlejší a ostatní ...'!J36</f>
        <v>0</v>
      </c>
      <c r="AZ75" s="108">
        <f>'VRN - Vedlejší a ostatní ...'!F33</f>
        <v>0</v>
      </c>
      <c r="BA75" s="108">
        <f>'VRN - Vedlejší a ostatní ...'!F34</f>
        <v>0</v>
      </c>
      <c r="BB75" s="108">
        <f>'VRN - Vedlejší a ostatní ...'!F35</f>
        <v>0</v>
      </c>
      <c r="BC75" s="108">
        <f>'VRN - Vedlejší a ostatní ...'!F36</f>
        <v>0</v>
      </c>
      <c r="BD75" s="110">
        <f>'VRN - Vedlejší a ostatní ...'!F37</f>
        <v>0</v>
      </c>
      <c r="BT75" s="98" t="s">
        <v>79</v>
      </c>
      <c r="BV75" s="98" t="s">
        <v>74</v>
      </c>
      <c r="BW75" s="98" t="s">
        <v>137</v>
      </c>
      <c r="BX75" s="98" t="s">
        <v>5</v>
      </c>
      <c r="CL75" s="98" t="s">
        <v>19</v>
      </c>
      <c r="CM75" s="98" t="s">
        <v>81</v>
      </c>
    </row>
    <row r="76" spans="1:91" s="2" customFormat="1" ht="30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2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</row>
    <row r="77" spans="1:9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42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</row>
  </sheetData>
  <sheetProtection algorithmName="SHA-512" hashValue="xoT49KsAc1BcInj4zGW/X58FqlL9Ot8z+ChoZ95puwAoqBhNdih6Lhbc5x7L9Fz27RrLKfGSIXDGijYZ4r8IPQ==" saltValue="eQHGQ+A//RbpsOvdBI6l3g==" spinCount="100000" sheet="1" objects="1" scenarios="1" formatColumns="0" formatRows="0"/>
  <mergeCells count="118">
    <mergeCell ref="K64:AF64"/>
    <mergeCell ref="K62:AF62"/>
    <mergeCell ref="K57:AF57"/>
    <mergeCell ref="AG68:AM68"/>
    <mergeCell ref="AN68:AP68"/>
    <mergeCell ref="AG69:AM69"/>
    <mergeCell ref="AN69:AP69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L45:AO45"/>
    <mergeCell ref="E65:I65"/>
    <mergeCell ref="K65:AF65"/>
    <mergeCell ref="D66:H66"/>
    <mergeCell ref="J66:AF66"/>
    <mergeCell ref="E67:I67"/>
    <mergeCell ref="K67:AF67"/>
    <mergeCell ref="D70:H70"/>
    <mergeCell ref="J70:AF70"/>
    <mergeCell ref="AG54:AM54"/>
    <mergeCell ref="AG64:AM64"/>
    <mergeCell ref="AN64:AP64"/>
    <mergeCell ref="AN56:AP56"/>
    <mergeCell ref="AN60:AP60"/>
    <mergeCell ref="AN57:AP57"/>
    <mergeCell ref="AN62:AP62"/>
    <mergeCell ref="AN58:AP58"/>
    <mergeCell ref="C52:G52"/>
    <mergeCell ref="D63:H63"/>
    <mergeCell ref="D55:H55"/>
    <mergeCell ref="D59:H59"/>
    <mergeCell ref="E61:I61"/>
    <mergeCell ref="E64:I64"/>
    <mergeCell ref="E57:I57"/>
    <mergeCell ref="E71:I71"/>
    <mergeCell ref="K71:AF71"/>
    <mergeCell ref="D72:H72"/>
    <mergeCell ref="J72:AF72"/>
    <mergeCell ref="E73:I73"/>
    <mergeCell ref="K73:AF73"/>
    <mergeCell ref="E74:I74"/>
    <mergeCell ref="K74:AF74"/>
    <mergeCell ref="D75:H75"/>
    <mergeCell ref="J75:AF75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3:AP63"/>
    <mergeCell ref="AN52:AP52"/>
    <mergeCell ref="AN55:AP55"/>
    <mergeCell ref="AN61:AP61"/>
    <mergeCell ref="AS49:AT51"/>
    <mergeCell ref="AN65:AP65"/>
    <mergeCell ref="AG65:AM65"/>
    <mergeCell ref="AN66:AP66"/>
    <mergeCell ref="AG66:AM66"/>
    <mergeCell ref="AN67:AP67"/>
    <mergeCell ref="AG67:AM67"/>
    <mergeCell ref="AN70:AP70"/>
    <mergeCell ref="AG70:AM70"/>
    <mergeCell ref="AN54:AP54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</mergeCells>
  <hyperlinks>
    <hyperlink ref="A56" location="'SO 001 - Přípravy staveniště'!C2" display="/" xr:uid="{00000000-0004-0000-0000-000000000000}"/>
    <hyperlink ref="A57" location="'SO 002 - Odstranění venko...'!C2" display="/" xr:uid="{00000000-0004-0000-0000-000001000000}"/>
    <hyperlink ref="A58" location="'SO 003 - Demolice hal'!C2" display="/" xr:uid="{00000000-0004-0000-0000-000002000000}"/>
    <hyperlink ref="A60" location="'SO 101a - Větev A - komun...'!C2" display="/" xr:uid="{00000000-0004-0000-0000-000003000000}"/>
    <hyperlink ref="A61" location="'SO 101b - Větev A - sklad...'!C2" display="/" xr:uid="{00000000-0004-0000-0000-000004000000}"/>
    <hyperlink ref="A62" location="'SO 102 - Dopravně inženýr...'!C2" display="/" xr:uid="{00000000-0004-0000-0000-000005000000}"/>
    <hyperlink ref="A64" location="'SO 201 - Úhlová zeď'!C2" display="/" xr:uid="{00000000-0004-0000-0000-000006000000}"/>
    <hyperlink ref="A65" location="'SO 202 - Gabionová zeď'!C2" display="/" xr:uid="{00000000-0004-0000-0000-000007000000}"/>
    <hyperlink ref="A67" location="'SO 301 - Dešťová kanalizace'!C2" display="/" xr:uid="{00000000-0004-0000-0000-000008000000}"/>
    <hyperlink ref="A71" location="'SO 401 - Veřejné osvětlení'!C2" display="/" xr:uid="{00000000-0004-0000-0000-000009000000}"/>
    <hyperlink ref="A73" location="'SO 801 - Vegetační úpravy'!C2" display="/" xr:uid="{00000000-0004-0000-0000-00000A000000}"/>
    <hyperlink ref="A74" location="'SO 802 - Úprava stávající...'!C2" display="/" xr:uid="{00000000-0004-0000-0000-00000B000000}"/>
    <hyperlink ref="A75" location="'VRN - Vedlejší a ostatní 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140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142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ROUND((SUM(BE90:BE138)),  2)</f>
        <v>0</v>
      </c>
      <c r="G35" s="37"/>
      <c r="H35" s="37"/>
      <c r="I35" s="127">
        <v>0.21</v>
      </c>
      <c r="J35" s="126">
        <f>ROUND(((SUM(BE90:BE138))*I35),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ROUND((SUM(BF90:BF138)),  2)</f>
        <v>0</v>
      </c>
      <c r="G36" s="37"/>
      <c r="H36" s="37"/>
      <c r="I36" s="127">
        <v>0.15</v>
      </c>
      <c r="J36" s="126">
        <f>ROUND(((SUM(BF90:BF138))*I36),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ROUND((SUM(BG90:BG138)),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ROUND((SUM(BH90:BH138)),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ROUND((SUM(BI90:BI138)),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140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001 - Přípravy staveniště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150</v>
      </c>
      <c r="E66" s="151"/>
      <c r="F66" s="151"/>
      <c r="G66" s="151"/>
      <c r="H66" s="151"/>
      <c r="I66" s="151"/>
      <c r="J66" s="152">
        <f>J132</f>
        <v>0</v>
      </c>
      <c r="K66" s="100"/>
      <c r="L66" s="153"/>
    </row>
    <row r="67" spans="1:31" s="10" customFormat="1" ht="14.85" customHeight="1">
      <c r="B67" s="149"/>
      <c r="C67" s="100"/>
      <c r="D67" s="150" t="s">
        <v>151</v>
      </c>
      <c r="E67" s="151"/>
      <c r="F67" s="151"/>
      <c r="G67" s="151"/>
      <c r="H67" s="151"/>
      <c r="I67" s="151"/>
      <c r="J67" s="152">
        <f>J133</f>
        <v>0</v>
      </c>
      <c r="K67" s="100"/>
      <c r="L67" s="153"/>
    </row>
    <row r="68" spans="1:31" s="10" customFormat="1" ht="21.75" customHeight="1">
      <c r="B68" s="149"/>
      <c r="C68" s="100"/>
      <c r="D68" s="150" t="s">
        <v>152</v>
      </c>
      <c r="E68" s="151"/>
      <c r="F68" s="151"/>
      <c r="G68" s="151"/>
      <c r="H68" s="151"/>
      <c r="I68" s="151"/>
      <c r="J68" s="152">
        <f>J134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1" t="str">
        <f>E7</f>
        <v>KRÁLŮV DVŮR - OBCHVAT - II. část - PDPS</v>
      </c>
      <c r="F78" s="402"/>
      <c r="G78" s="402"/>
      <c r="H78" s="402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139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1" t="s">
        <v>140</v>
      </c>
      <c r="F80" s="400"/>
      <c r="G80" s="400"/>
      <c r="H80" s="400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141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96" t="str">
        <f>E11</f>
        <v>SO 001 - Přípravy staveniště</v>
      </c>
      <c r="F82" s="400"/>
      <c r="G82" s="400"/>
      <c r="H82" s="400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32" t="s">
        <v>23</v>
      </c>
      <c r="J84" s="62">
        <f>IF(J14="","",J14)</f>
        <v>44267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24</v>
      </c>
      <c r="D86" s="39"/>
      <c r="E86" s="39"/>
      <c r="F86" s="30" t="str">
        <f>E17</f>
        <v>Město Králův Dvůr,Nám.Míru 139,26701 Králův Dvůr</v>
      </c>
      <c r="G86" s="39"/>
      <c r="H86" s="39"/>
      <c r="I86" s="32" t="s">
        <v>30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28</v>
      </c>
      <c r="D87" s="39"/>
      <c r="E87" s="39"/>
      <c r="F87" s="30" t="str">
        <f>IF(E20="","",E20)</f>
        <v>Vyplň údaj</v>
      </c>
      <c r="G87" s="39"/>
      <c r="H87" s="39"/>
      <c r="I87" s="32" t="s">
        <v>34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154</v>
      </c>
      <c r="D89" s="157" t="s">
        <v>57</v>
      </c>
      <c r="E89" s="157" t="s">
        <v>53</v>
      </c>
      <c r="F89" s="157" t="s">
        <v>54</v>
      </c>
      <c r="G89" s="157" t="s">
        <v>155</v>
      </c>
      <c r="H89" s="157" t="s">
        <v>156</v>
      </c>
      <c r="I89" s="157" t="s">
        <v>157</v>
      </c>
      <c r="J89" s="157" t="s">
        <v>146</v>
      </c>
      <c r="K89" s="158" t="s">
        <v>158</v>
      </c>
      <c r="L89" s="159"/>
      <c r="M89" s="71" t="s">
        <v>19</v>
      </c>
      <c r="N89" s="72" t="s">
        <v>42</v>
      </c>
      <c r="O89" s="72" t="s">
        <v>159</v>
      </c>
      <c r="P89" s="72" t="s">
        <v>160</v>
      </c>
      <c r="Q89" s="72" t="s">
        <v>161</v>
      </c>
      <c r="R89" s="72" t="s">
        <v>162</v>
      </c>
      <c r="S89" s="72" t="s">
        <v>163</v>
      </c>
      <c r="T89" s="73" t="s">
        <v>164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165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0.12288</v>
      </c>
      <c r="S90" s="75"/>
      <c r="T90" s="163">
        <f>T91</f>
        <v>262.14400000000001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147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71</v>
      </c>
      <c r="E91" s="168" t="s">
        <v>166</v>
      </c>
      <c r="F91" s="168" t="s">
        <v>167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P92+P132</f>
        <v>0</v>
      </c>
      <c r="Q91" s="173"/>
      <c r="R91" s="174">
        <f>R92+R132</f>
        <v>0.12288</v>
      </c>
      <c r="S91" s="173"/>
      <c r="T91" s="175">
        <f>T92+T132</f>
        <v>262.14400000000001</v>
      </c>
      <c r="AR91" s="176" t="s">
        <v>79</v>
      </c>
      <c r="AT91" s="177" t="s">
        <v>71</v>
      </c>
      <c r="AU91" s="177" t="s">
        <v>72</v>
      </c>
      <c r="AY91" s="176" t="s">
        <v>168</v>
      </c>
      <c r="BK91" s="178">
        <f>BK92+BK132</f>
        <v>0</v>
      </c>
    </row>
    <row r="92" spans="1:65" s="12" customFormat="1" ht="22.9" customHeight="1">
      <c r="B92" s="165"/>
      <c r="C92" s="166"/>
      <c r="D92" s="167" t="s">
        <v>71</v>
      </c>
      <c r="E92" s="179" t="s">
        <v>79</v>
      </c>
      <c r="F92" s="179" t="s">
        <v>169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SUM(P93:P131)</f>
        <v>0</v>
      </c>
      <c r="Q92" s="173"/>
      <c r="R92" s="174">
        <f>SUM(R93:R131)</f>
        <v>0.12288</v>
      </c>
      <c r="S92" s="173"/>
      <c r="T92" s="175">
        <f>SUM(T93:T131)</f>
        <v>262.14400000000001</v>
      </c>
      <c r="AR92" s="176" t="s">
        <v>79</v>
      </c>
      <c r="AT92" s="177" t="s">
        <v>71</v>
      </c>
      <c r="AU92" s="177" t="s">
        <v>79</v>
      </c>
      <c r="AY92" s="176" t="s">
        <v>168</v>
      </c>
      <c r="BK92" s="178">
        <f>SUM(BK93:BK131)</f>
        <v>0</v>
      </c>
    </row>
    <row r="93" spans="1:65" s="2" customFormat="1" ht="44.25" customHeight="1">
      <c r="A93" s="37"/>
      <c r="B93" s="38"/>
      <c r="C93" s="181" t="s">
        <v>79</v>
      </c>
      <c r="D93" s="181" t="s">
        <v>170</v>
      </c>
      <c r="E93" s="182" t="s">
        <v>171</v>
      </c>
      <c r="F93" s="183" t="s">
        <v>172</v>
      </c>
      <c r="G93" s="184" t="s">
        <v>173</v>
      </c>
      <c r="H93" s="185">
        <v>1152.3499999999999</v>
      </c>
      <c r="I93" s="186"/>
      <c r="J93" s="187">
        <f>ROUND(I93*H93,2)</f>
        <v>0</v>
      </c>
      <c r="K93" s="183" t="s">
        <v>174</v>
      </c>
      <c r="L93" s="42"/>
      <c r="M93" s="188" t="s">
        <v>19</v>
      </c>
      <c r="N93" s="189" t="s">
        <v>43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175</v>
      </c>
      <c r="AT93" s="192" t="s">
        <v>170</v>
      </c>
      <c r="AU93" s="192" t="s">
        <v>81</v>
      </c>
      <c r="AY93" s="20" t="s">
        <v>168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175</v>
      </c>
      <c r="BM93" s="192" t="s">
        <v>176</v>
      </c>
    </row>
    <row r="94" spans="1:65" s="13" customFormat="1" ht="22.5">
      <c r="B94" s="194"/>
      <c r="C94" s="195"/>
      <c r="D94" s="196" t="s">
        <v>177</v>
      </c>
      <c r="E94" s="197" t="s">
        <v>19</v>
      </c>
      <c r="F94" s="198" t="s">
        <v>178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177</v>
      </c>
      <c r="AU94" s="204" t="s">
        <v>81</v>
      </c>
      <c r="AV94" s="13" t="s">
        <v>79</v>
      </c>
      <c r="AW94" s="13" t="s">
        <v>33</v>
      </c>
      <c r="AX94" s="13" t="s">
        <v>72</v>
      </c>
      <c r="AY94" s="204" t="s">
        <v>168</v>
      </c>
    </row>
    <row r="95" spans="1:65" s="14" customFormat="1" ht="22.5">
      <c r="B95" s="205"/>
      <c r="C95" s="206"/>
      <c r="D95" s="196" t="s">
        <v>177</v>
      </c>
      <c r="E95" s="207" t="s">
        <v>19</v>
      </c>
      <c r="F95" s="208" t="s">
        <v>179</v>
      </c>
      <c r="G95" s="206"/>
      <c r="H95" s="209">
        <v>2317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81</v>
      </c>
      <c r="AV95" s="14" t="s">
        <v>81</v>
      </c>
      <c r="AW95" s="14" t="s">
        <v>33</v>
      </c>
      <c r="AX95" s="14" t="s">
        <v>72</v>
      </c>
      <c r="AY95" s="215" t="s">
        <v>168</v>
      </c>
    </row>
    <row r="96" spans="1:65" s="14" customFormat="1">
      <c r="B96" s="205"/>
      <c r="C96" s="206"/>
      <c r="D96" s="196" t="s">
        <v>177</v>
      </c>
      <c r="E96" s="207" t="s">
        <v>19</v>
      </c>
      <c r="F96" s="208" t="s">
        <v>180</v>
      </c>
      <c r="G96" s="206"/>
      <c r="H96" s="209">
        <v>-512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177</v>
      </c>
      <c r="AU96" s="215" t="s">
        <v>81</v>
      </c>
      <c r="AV96" s="14" t="s">
        <v>81</v>
      </c>
      <c r="AW96" s="14" t="s">
        <v>33</v>
      </c>
      <c r="AX96" s="14" t="s">
        <v>72</v>
      </c>
      <c r="AY96" s="215" t="s">
        <v>168</v>
      </c>
    </row>
    <row r="97" spans="1:65" s="14" customFormat="1">
      <c r="B97" s="205"/>
      <c r="C97" s="206"/>
      <c r="D97" s="196" t="s">
        <v>177</v>
      </c>
      <c r="E97" s="207" t="s">
        <v>19</v>
      </c>
      <c r="F97" s="208" t="s">
        <v>181</v>
      </c>
      <c r="G97" s="206"/>
      <c r="H97" s="209">
        <v>-652.65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177</v>
      </c>
      <c r="AU97" s="215" t="s">
        <v>81</v>
      </c>
      <c r="AV97" s="14" t="s">
        <v>81</v>
      </c>
      <c r="AW97" s="14" t="s">
        <v>33</v>
      </c>
      <c r="AX97" s="14" t="s">
        <v>72</v>
      </c>
      <c r="AY97" s="215" t="s">
        <v>168</v>
      </c>
    </row>
    <row r="98" spans="1:65" s="15" customFormat="1">
      <c r="B98" s="216"/>
      <c r="C98" s="217"/>
      <c r="D98" s="196" t="s">
        <v>177</v>
      </c>
      <c r="E98" s="218" t="s">
        <v>19</v>
      </c>
      <c r="F98" s="219" t="s">
        <v>182</v>
      </c>
      <c r="G98" s="217"/>
      <c r="H98" s="220">
        <v>1152.3499999999999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177</v>
      </c>
      <c r="AU98" s="226" t="s">
        <v>81</v>
      </c>
      <c r="AV98" s="15" t="s">
        <v>175</v>
      </c>
      <c r="AW98" s="15" t="s">
        <v>33</v>
      </c>
      <c r="AX98" s="15" t="s">
        <v>79</v>
      </c>
      <c r="AY98" s="226" t="s">
        <v>168</v>
      </c>
    </row>
    <row r="99" spans="1:65" s="2" customFormat="1" ht="36">
      <c r="A99" s="37"/>
      <c r="B99" s="38"/>
      <c r="C99" s="181" t="s">
        <v>81</v>
      </c>
      <c r="D99" s="181" t="s">
        <v>170</v>
      </c>
      <c r="E99" s="182" t="s">
        <v>183</v>
      </c>
      <c r="F99" s="183" t="s">
        <v>184</v>
      </c>
      <c r="G99" s="184" t="s">
        <v>185</v>
      </c>
      <c r="H99" s="185">
        <v>1</v>
      </c>
      <c r="I99" s="186"/>
      <c r="J99" s="187">
        <f>ROUND(I99*H99,2)</f>
        <v>0</v>
      </c>
      <c r="K99" s="183" t="s">
        <v>174</v>
      </c>
      <c r="L99" s="42"/>
      <c r="M99" s="188" t="s">
        <v>19</v>
      </c>
      <c r="N99" s="189" t="s">
        <v>43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175</v>
      </c>
      <c r="AT99" s="192" t="s">
        <v>170</v>
      </c>
      <c r="AU99" s="192" t="s">
        <v>81</v>
      </c>
      <c r="AY99" s="20" t="s">
        <v>168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175</v>
      </c>
      <c r="BM99" s="192" t="s">
        <v>186</v>
      </c>
    </row>
    <row r="100" spans="1:65" s="13" customFormat="1" ht="22.5">
      <c r="B100" s="194"/>
      <c r="C100" s="195"/>
      <c r="D100" s="196" t="s">
        <v>177</v>
      </c>
      <c r="E100" s="197" t="s">
        <v>19</v>
      </c>
      <c r="F100" s="198" t="s">
        <v>178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177</v>
      </c>
      <c r="AU100" s="204" t="s">
        <v>81</v>
      </c>
      <c r="AV100" s="13" t="s">
        <v>79</v>
      </c>
      <c r="AW100" s="13" t="s">
        <v>33</v>
      </c>
      <c r="AX100" s="13" t="s">
        <v>72</v>
      </c>
      <c r="AY100" s="204" t="s">
        <v>168</v>
      </c>
    </row>
    <row r="101" spans="1:65" s="14" customFormat="1">
      <c r="B101" s="205"/>
      <c r="C101" s="206"/>
      <c r="D101" s="196" t="s">
        <v>177</v>
      </c>
      <c r="E101" s="207" t="s">
        <v>19</v>
      </c>
      <c r="F101" s="208" t="s">
        <v>187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81</v>
      </c>
      <c r="AV101" s="14" t="s">
        <v>81</v>
      </c>
      <c r="AW101" s="14" t="s">
        <v>33</v>
      </c>
      <c r="AX101" s="14" t="s">
        <v>79</v>
      </c>
      <c r="AY101" s="215" t="s">
        <v>168</v>
      </c>
    </row>
    <row r="102" spans="1:65" s="2" customFormat="1" ht="33" customHeight="1">
      <c r="A102" s="37"/>
      <c r="B102" s="38"/>
      <c r="C102" s="181" t="s">
        <v>188</v>
      </c>
      <c r="D102" s="181" t="s">
        <v>170</v>
      </c>
      <c r="E102" s="182" t="s">
        <v>189</v>
      </c>
      <c r="F102" s="183" t="s">
        <v>190</v>
      </c>
      <c r="G102" s="184" t="s">
        <v>185</v>
      </c>
      <c r="H102" s="185">
        <v>1</v>
      </c>
      <c r="I102" s="186"/>
      <c r="J102" s="187">
        <f>ROUND(I102*H102,2)</f>
        <v>0</v>
      </c>
      <c r="K102" s="183" t="s">
        <v>174</v>
      </c>
      <c r="L102" s="42"/>
      <c r="M102" s="188" t="s">
        <v>19</v>
      </c>
      <c r="N102" s="189" t="s">
        <v>43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175</v>
      </c>
      <c r="AT102" s="192" t="s">
        <v>170</v>
      </c>
      <c r="AU102" s="192" t="s">
        <v>81</v>
      </c>
      <c r="AY102" s="20" t="s">
        <v>168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175</v>
      </c>
      <c r="BM102" s="192" t="s">
        <v>191</v>
      </c>
    </row>
    <row r="103" spans="1:65" s="2" customFormat="1" ht="48">
      <c r="A103" s="37"/>
      <c r="B103" s="38"/>
      <c r="C103" s="181" t="s">
        <v>175</v>
      </c>
      <c r="D103" s="181" t="s">
        <v>170</v>
      </c>
      <c r="E103" s="182" t="s">
        <v>192</v>
      </c>
      <c r="F103" s="183" t="s">
        <v>193</v>
      </c>
      <c r="G103" s="184" t="s">
        <v>185</v>
      </c>
      <c r="H103" s="185">
        <v>1</v>
      </c>
      <c r="I103" s="186"/>
      <c r="J103" s="187">
        <f>ROUND(I103*H103,2)</f>
        <v>0</v>
      </c>
      <c r="K103" s="183" t="s">
        <v>174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194</v>
      </c>
    </row>
    <row r="104" spans="1:65" s="2" customFormat="1" ht="44.25" customHeight="1">
      <c r="A104" s="37"/>
      <c r="B104" s="38"/>
      <c r="C104" s="181" t="s">
        <v>195</v>
      </c>
      <c r="D104" s="181" t="s">
        <v>170</v>
      </c>
      <c r="E104" s="182" t="s">
        <v>196</v>
      </c>
      <c r="F104" s="183" t="s">
        <v>197</v>
      </c>
      <c r="G104" s="184" t="s">
        <v>185</v>
      </c>
      <c r="H104" s="185">
        <v>1</v>
      </c>
      <c r="I104" s="186"/>
      <c r="J104" s="187">
        <f>ROUND(I104*H104,2)</f>
        <v>0</v>
      </c>
      <c r="K104" s="183" t="s">
        <v>174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198</v>
      </c>
    </row>
    <row r="105" spans="1:65" s="2" customFormat="1" ht="24">
      <c r="A105" s="37"/>
      <c r="B105" s="38"/>
      <c r="C105" s="181" t="s">
        <v>199</v>
      </c>
      <c r="D105" s="181" t="s">
        <v>170</v>
      </c>
      <c r="E105" s="182" t="s">
        <v>200</v>
      </c>
      <c r="F105" s="183" t="s">
        <v>201</v>
      </c>
      <c r="G105" s="184" t="s">
        <v>173</v>
      </c>
      <c r="H105" s="185">
        <v>1152.3499999999999</v>
      </c>
      <c r="I105" s="186"/>
      <c r="J105" s="187">
        <f>ROUND(I105*H105,2)</f>
        <v>0</v>
      </c>
      <c r="K105" s="183" t="s">
        <v>174</v>
      </c>
      <c r="L105" s="42"/>
      <c r="M105" s="188" t="s">
        <v>19</v>
      </c>
      <c r="N105" s="189" t="s">
        <v>43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175</v>
      </c>
      <c r="AT105" s="192" t="s">
        <v>170</v>
      </c>
      <c r="AU105" s="192" t="s">
        <v>81</v>
      </c>
      <c r="AY105" s="20" t="s">
        <v>168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175</v>
      </c>
      <c r="BM105" s="192" t="s">
        <v>202</v>
      </c>
    </row>
    <row r="106" spans="1:65" s="13" customFormat="1" ht="22.5">
      <c r="B106" s="194"/>
      <c r="C106" s="195"/>
      <c r="D106" s="196" t="s">
        <v>177</v>
      </c>
      <c r="E106" s="197" t="s">
        <v>19</v>
      </c>
      <c r="F106" s="198" t="s">
        <v>178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4" customFormat="1" ht="22.5">
      <c r="B107" s="205"/>
      <c r="C107" s="206"/>
      <c r="D107" s="196" t="s">
        <v>177</v>
      </c>
      <c r="E107" s="207" t="s">
        <v>19</v>
      </c>
      <c r="F107" s="208" t="s">
        <v>179</v>
      </c>
      <c r="G107" s="206"/>
      <c r="H107" s="209">
        <v>2317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72</v>
      </c>
      <c r="AY107" s="215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180</v>
      </c>
      <c r="G108" s="206"/>
      <c r="H108" s="209">
        <v>-512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4" customFormat="1">
      <c r="B109" s="205"/>
      <c r="C109" s="206"/>
      <c r="D109" s="196" t="s">
        <v>177</v>
      </c>
      <c r="E109" s="207" t="s">
        <v>19</v>
      </c>
      <c r="F109" s="208" t="s">
        <v>181</v>
      </c>
      <c r="G109" s="206"/>
      <c r="H109" s="209">
        <v>-652.65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81</v>
      </c>
      <c r="AV109" s="14" t="s">
        <v>81</v>
      </c>
      <c r="AW109" s="14" t="s">
        <v>33</v>
      </c>
      <c r="AX109" s="14" t="s">
        <v>72</v>
      </c>
      <c r="AY109" s="215" t="s">
        <v>168</v>
      </c>
    </row>
    <row r="110" spans="1:65" s="15" customFormat="1">
      <c r="B110" s="216"/>
      <c r="C110" s="217"/>
      <c r="D110" s="196" t="s">
        <v>177</v>
      </c>
      <c r="E110" s="218" t="s">
        <v>19</v>
      </c>
      <c r="F110" s="219" t="s">
        <v>182</v>
      </c>
      <c r="G110" s="217"/>
      <c r="H110" s="220">
        <v>1152.3499999999999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81</v>
      </c>
      <c r="AV110" s="15" t="s">
        <v>175</v>
      </c>
      <c r="AW110" s="15" t="s">
        <v>33</v>
      </c>
      <c r="AX110" s="15" t="s">
        <v>79</v>
      </c>
      <c r="AY110" s="226" t="s">
        <v>168</v>
      </c>
    </row>
    <row r="111" spans="1:65" s="2" customFormat="1" ht="44.25" customHeight="1">
      <c r="A111" s="37"/>
      <c r="B111" s="38"/>
      <c r="C111" s="181" t="s">
        <v>203</v>
      </c>
      <c r="D111" s="181" t="s">
        <v>170</v>
      </c>
      <c r="E111" s="182" t="s">
        <v>204</v>
      </c>
      <c r="F111" s="183" t="s">
        <v>205</v>
      </c>
      <c r="G111" s="184" t="s">
        <v>206</v>
      </c>
      <c r="H111" s="185">
        <v>57.618000000000002</v>
      </c>
      <c r="I111" s="186"/>
      <c r="J111" s="187">
        <f>ROUND(I111*H111,2)</f>
        <v>0</v>
      </c>
      <c r="K111" s="183" t="s">
        <v>174</v>
      </c>
      <c r="L111" s="42"/>
      <c r="M111" s="188" t="s">
        <v>19</v>
      </c>
      <c r="N111" s="189" t="s">
        <v>43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175</v>
      </c>
      <c r="AT111" s="192" t="s">
        <v>170</v>
      </c>
      <c r="AU111" s="192" t="s">
        <v>81</v>
      </c>
      <c r="AY111" s="20" t="s">
        <v>168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175</v>
      </c>
      <c r="BM111" s="192" t="s">
        <v>207</v>
      </c>
    </row>
    <row r="112" spans="1:65" s="14" customFormat="1">
      <c r="B112" s="205"/>
      <c r="C112" s="206"/>
      <c r="D112" s="196" t="s">
        <v>177</v>
      </c>
      <c r="E112" s="207" t="s">
        <v>19</v>
      </c>
      <c r="F112" s="208" t="s">
        <v>208</v>
      </c>
      <c r="G112" s="206"/>
      <c r="H112" s="209">
        <v>57.618000000000002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81</v>
      </c>
      <c r="AV112" s="14" t="s">
        <v>81</v>
      </c>
      <c r="AW112" s="14" t="s">
        <v>33</v>
      </c>
      <c r="AX112" s="14" t="s">
        <v>79</v>
      </c>
      <c r="AY112" s="215" t="s">
        <v>168</v>
      </c>
    </row>
    <row r="113" spans="1:65" s="2" customFormat="1" ht="24">
      <c r="A113" s="37"/>
      <c r="B113" s="38"/>
      <c r="C113" s="181" t="s">
        <v>209</v>
      </c>
      <c r="D113" s="181" t="s">
        <v>170</v>
      </c>
      <c r="E113" s="182" t="s">
        <v>210</v>
      </c>
      <c r="F113" s="183" t="s">
        <v>211</v>
      </c>
      <c r="G113" s="184" t="s">
        <v>206</v>
      </c>
      <c r="H113" s="185">
        <v>1649</v>
      </c>
      <c r="I113" s="186"/>
      <c r="J113" s="187">
        <f>ROUND(I113*H113,2)</f>
        <v>0</v>
      </c>
      <c r="K113" s="183" t="s">
        <v>19</v>
      </c>
      <c r="L113" s="42"/>
      <c r="M113" s="188" t="s">
        <v>19</v>
      </c>
      <c r="N113" s="189" t="s">
        <v>43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175</v>
      </c>
      <c r="AT113" s="192" t="s">
        <v>170</v>
      </c>
      <c r="AU113" s="192" t="s">
        <v>81</v>
      </c>
      <c r="AY113" s="20" t="s">
        <v>168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175</v>
      </c>
      <c r="BM113" s="192" t="s">
        <v>212</v>
      </c>
    </row>
    <row r="114" spans="1:65" s="13" customFormat="1" ht="22.5">
      <c r="B114" s="194"/>
      <c r="C114" s="195"/>
      <c r="D114" s="196" t="s">
        <v>177</v>
      </c>
      <c r="E114" s="197" t="s">
        <v>19</v>
      </c>
      <c r="F114" s="198" t="s">
        <v>178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177</v>
      </c>
      <c r="AU114" s="204" t="s">
        <v>81</v>
      </c>
      <c r="AV114" s="13" t="s">
        <v>79</v>
      </c>
      <c r="AW114" s="13" t="s">
        <v>33</v>
      </c>
      <c r="AX114" s="13" t="s">
        <v>72</v>
      </c>
      <c r="AY114" s="204" t="s">
        <v>168</v>
      </c>
    </row>
    <row r="115" spans="1:65" s="13" customFormat="1">
      <c r="B115" s="194"/>
      <c r="C115" s="195"/>
      <c r="D115" s="196" t="s">
        <v>177</v>
      </c>
      <c r="E115" s="197" t="s">
        <v>19</v>
      </c>
      <c r="F115" s="198" t="s">
        <v>213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177</v>
      </c>
      <c r="AU115" s="204" t="s">
        <v>81</v>
      </c>
      <c r="AV115" s="13" t="s">
        <v>79</v>
      </c>
      <c r="AW115" s="13" t="s">
        <v>33</v>
      </c>
      <c r="AX115" s="13" t="s">
        <v>72</v>
      </c>
      <c r="AY115" s="204" t="s">
        <v>168</v>
      </c>
    </row>
    <row r="116" spans="1:65" s="14" customFormat="1">
      <c r="B116" s="205"/>
      <c r="C116" s="206"/>
      <c r="D116" s="196" t="s">
        <v>177</v>
      </c>
      <c r="E116" s="207" t="s">
        <v>19</v>
      </c>
      <c r="F116" s="208" t="s">
        <v>214</v>
      </c>
      <c r="G116" s="206"/>
      <c r="H116" s="209">
        <v>1649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177</v>
      </c>
      <c r="AU116" s="215" t="s">
        <v>81</v>
      </c>
      <c r="AV116" s="14" t="s">
        <v>81</v>
      </c>
      <c r="AW116" s="14" t="s">
        <v>33</v>
      </c>
      <c r="AX116" s="14" t="s">
        <v>79</v>
      </c>
      <c r="AY116" s="215" t="s">
        <v>168</v>
      </c>
    </row>
    <row r="117" spans="1:65" s="2" customFormat="1" ht="44.25" customHeight="1">
      <c r="A117" s="37"/>
      <c r="B117" s="38"/>
      <c r="C117" s="181" t="s">
        <v>215</v>
      </c>
      <c r="D117" s="181" t="s">
        <v>170</v>
      </c>
      <c r="E117" s="182" t="s">
        <v>216</v>
      </c>
      <c r="F117" s="183" t="s">
        <v>217</v>
      </c>
      <c r="G117" s="184" t="s">
        <v>206</v>
      </c>
      <c r="H117" s="185">
        <v>824.5</v>
      </c>
      <c r="I117" s="186"/>
      <c r="J117" s="187">
        <f>ROUND(I117*H117,2)</f>
        <v>0</v>
      </c>
      <c r="K117" s="183" t="s">
        <v>174</v>
      </c>
      <c r="L117" s="42"/>
      <c r="M117" s="188" t="s">
        <v>19</v>
      </c>
      <c r="N117" s="189" t="s">
        <v>43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175</v>
      </c>
      <c r="AT117" s="192" t="s">
        <v>170</v>
      </c>
      <c r="AU117" s="192" t="s">
        <v>81</v>
      </c>
      <c r="AY117" s="20" t="s">
        <v>168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175</v>
      </c>
      <c r="BM117" s="192" t="s">
        <v>218</v>
      </c>
    </row>
    <row r="118" spans="1:65" s="13" customFormat="1" ht="22.5">
      <c r="B118" s="194"/>
      <c r="C118" s="195"/>
      <c r="D118" s="196" t="s">
        <v>177</v>
      </c>
      <c r="E118" s="197" t="s">
        <v>19</v>
      </c>
      <c r="F118" s="198" t="s">
        <v>219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4" customFormat="1">
      <c r="B119" s="205"/>
      <c r="C119" s="206"/>
      <c r="D119" s="196" t="s">
        <v>177</v>
      </c>
      <c r="E119" s="207" t="s">
        <v>19</v>
      </c>
      <c r="F119" s="208" t="s">
        <v>220</v>
      </c>
      <c r="G119" s="206"/>
      <c r="H119" s="209">
        <v>824.5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79</v>
      </c>
      <c r="AY119" s="215" t="s">
        <v>168</v>
      </c>
    </row>
    <row r="120" spans="1:65" s="2" customFormat="1" ht="33" customHeight="1">
      <c r="A120" s="37"/>
      <c r="B120" s="38"/>
      <c r="C120" s="181" t="s">
        <v>221</v>
      </c>
      <c r="D120" s="181" t="s">
        <v>170</v>
      </c>
      <c r="E120" s="182" t="s">
        <v>222</v>
      </c>
      <c r="F120" s="183" t="s">
        <v>223</v>
      </c>
      <c r="G120" s="184" t="s">
        <v>206</v>
      </c>
      <c r="H120" s="185">
        <v>824.5</v>
      </c>
      <c r="I120" s="186"/>
      <c r="J120" s="187">
        <f>ROUND(I120*H120,2)</f>
        <v>0</v>
      </c>
      <c r="K120" s="183" t="s">
        <v>174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175</v>
      </c>
      <c r="AT120" s="192" t="s">
        <v>170</v>
      </c>
      <c r="AU120" s="192" t="s">
        <v>81</v>
      </c>
      <c r="AY120" s="20" t="s">
        <v>168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175</v>
      </c>
      <c r="BM120" s="192" t="s">
        <v>224</v>
      </c>
    </row>
    <row r="121" spans="1:65" s="13" customFormat="1" ht="22.5">
      <c r="B121" s="194"/>
      <c r="C121" s="195"/>
      <c r="D121" s="196" t="s">
        <v>177</v>
      </c>
      <c r="E121" s="197" t="s">
        <v>19</v>
      </c>
      <c r="F121" s="198" t="s">
        <v>225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177</v>
      </c>
      <c r="AU121" s="204" t="s">
        <v>81</v>
      </c>
      <c r="AV121" s="13" t="s">
        <v>79</v>
      </c>
      <c r="AW121" s="13" t="s">
        <v>33</v>
      </c>
      <c r="AX121" s="13" t="s">
        <v>72</v>
      </c>
      <c r="AY121" s="204" t="s">
        <v>168</v>
      </c>
    </row>
    <row r="122" spans="1:65" s="14" customFormat="1">
      <c r="B122" s="205"/>
      <c r="C122" s="206"/>
      <c r="D122" s="196" t="s">
        <v>177</v>
      </c>
      <c r="E122" s="207" t="s">
        <v>19</v>
      </c>
      <c r="F122" s="208" t="s">
        <v>220</v>
      </c>
      <c r="G122" s="206"/>
      <c r="H122" s="209">
        <v>824.5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79</v>
      </c>
      <c r="AY122" s="215" t="s">
        <v>168</v>
      </c>
    </row>
    <row r="123" spans="1:65" s="2" customFormat="1" ht="16.5" customHeight="1">
      <c r="A123" s="37"/>
      <c r="B123" s="38"/>
      <c r="C123" s="181" t="s">
        <v>226</v>
      </c>
      <c r="D123" s="181" t="s">
        <v>170</v>
      </c>
      <c r="E123" s="182" t="s">
        <v>227</v>
      </c>
      <c r="F123" s="183" t="s">
        <v>228</v>
      </c>
      <c r="G123" s="184" t="s">
        <v>206</v>
      </c>
      <c r="H123" s="185">
        <v>824.5</v>
      </c>
      <c r="I123" s="186"/>
      <c r="J123" s="187">
        <f>ROUND(I123*H123,2)</f>
        <v>0</v>
      </c>
      <c r="K123" s="183" t="s">
        <v>174</v>
      </c>
      <c r="L123" s="42"/>
      <c r="M123" s="188" t="s">
        <v>19</v>
      </c>
      <c r="N123" s="189" t="s">
        <v>43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175</v>
      </c>
      <c r="AT123" s="192" t="s">
        <v>170</v>
      </c>
      <c r="AU123" s="192" t="s">
        <v>81</v>
      </c>
      <c r="AY123" s="20" t="s">
        <v>168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175</v>
      </c>
      <c r="BM123" s="192" t="s">
        <v>229</v>
      </c>
    </row>
    <row r="124" spans="1:65" s="2" customFormat="1" ht="44.25" customHeight="1">
      <c r="A124" s="37"/>
      <c r="B124" s="38"/>
      <c r="C124" s="181" t="s">
        <v>230</v>
      </c>
      <c r="D124" s="181" t="s">
        <v>170</v>
      </c>
      <c r="E124" s="182" t="s">
        <v>231</v>
      </c>
      <c r="F124" s="183" t="s">
        <v>232</v>
      </c>
      <c r="G124" s="184" t="s">
        <v>233</v>
      </c>
      <c r="H124" s="185">
        <v>1484.1</v>
      </c>
      <c r="I124" s="186"/>
      <c r="J124" s="187">
        <f>ROUND(I124*H124,2)</f>
        <v>0</v>
      </c>
      <c r="K124" s="183" t="s">
        <v>174</v>
      </c>
      <c r="L124" s="42"/>
      <c r="M124" s="188" t="s">
        <v>19</v>
      </c>
      <c r="N124" s="189" t="s">
        <v>43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175</v>
      </c>
      <c r="AT124" s="192" t="s">
        <v>170</v>
      </c>
      <c r="AU124" s="192" t="s">
        <v>81</v>
      </c>
      <c r="AY124" s="20" t="s">
        <v>168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175</v>
      </c>
      <c r="BM124" s="192" t="s">
        <v>234</v>
      </c>
    </row>
    <row r="125" spans="1:65" s="13" customFormat="1" ht="22.5">
      <c r="B125" s="194"/>
      <c r="C125" s="195"/>
      <c r="D125" s="196" t="s">
        <v>177</v>
      </c>
      <c r="E125" s="197" t="s">
        <v>19</v>
      </c>
      <c r="F125" s="198" t="s">
        <v>225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177</v>
      </c>
      <c r="AU125" s="204" t="s">
        <v>81</v>
      </c>
      <c r="AV125" s="13" t="s">
        <v>79</v>
      </c>
      <c r="AW125" s="13" t="s">
        <v>33</v>
      </c>
      <c r="AX125" s="13" t="s">
        <v>72</v>
      </c>
      <c r="AY125" s="204" t="s">
        <v>168</v>
      </c>
    </row>
    <row r="126" spans="1:65" s="14" customFormat="1">
      <c r="B126" s="205"/>
      <c r="C126" s="206"/>
      <c r="D126" s="196" t="s">
        <v>177</v>
      </c>
      <c r="E126" s="207" t="s">
        <v>19</v>
      </c>
      <c r="F126" s="208" t="s">
        <v>220</v>
      </c>
      <c r="G126" s="206"/>
      <c r="H126" s="209">
        <v>824.5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79</v>
      </c>
      <c r="AY126" s="215" t="s">
        <v>168</v>
      </c>
    </row>
    <row r="127" spans="1:65" s="14" customFormat="1">
      <c r="B127" s="205"/>
      <c r="C127" s="206"/>
      <c r="D127" s="196" t="s">
        <v>177</v>
      </c>
      <c r="E127" s="206"/>
      <c r="F127" s="208" t="s">
        <v>235</v>
      </c>
      <c r="G127" s="206"/>
      <c r="H127" s="209">
        <v>1484.1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81</v>
      </c>
      <c r="AV127" s="14" t="s">
        <v>81</v>
      </c>
      <c r="AW127" s="14" t="s">
        <v>4</v>
      </c>
      <c r="AX127" s="14" t="s">
        <v>79</v>
      </c>
      <c r="AY127" s="215" t="s">
        <v>168</v>
      </c>
    </row>
    <row r="128" spans="1:65" s="2" customFormat="1" ht="55.5" customHeight="1">
      <c r="A128" s="37"/>
      <c r="B128" s="38"/>
      <c r="C128" s="181" t="s">
        <v>236</v>
      </c>
      <c r="D128" s="181" t="s">
        <v>170</v>
      </c>
      <c r="E128" s="182" t="s">
        <v>237</v>
      </c>
      <c r="F128" s="183" t="s">
        <v>238</v>
      </c>
      <c r="G128" s="184" t="s">
        <v>173</v>
      </c>
      <c r="H128" s="185">
        <v>512</v>
      </c>
      <c r="I128" s="186"/>
      <c r="J128" s="187">
        <f>ROUND(I128*H128,2)</f>
        <v>0</v>
      </c>
      <c r="K128" s="183" t="s">
        <v>174</v>
      </c>
      <c r="L128" s="42"/>
      <c r="M128" s="188" t="s">
        <v>19</v>
      </c>
      <c r="N128" s="189" t="s">
        <v>43</v>
      </c>
      <c r="O128" s="67"/>
      <c r="P128" s="190">
        <f>O128*H128</f>
        <v>0</v>
      </c>
      <c r="Q128" s="190">
        <v>2.4000000000000001E-4</v>
      </c>
      <c r="R128" s="190">
        <f>Q128*H128</f>
        <v>0.12288</v>
      </c>
      <c r="S128" s="190">
        <v>0.51200000000000001</v>
      </c>
      <c r="T128" s="191">
        <f>S128*H128</f>
        <v>262.14400000000001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175</v>
      </c>
      <c r="AT128" s="192" t="s">
        <v>170</v>
      </c>
      <c r="AU128" s="192" t="s">
        <v>81</v>
      </c>
      <c r="AY128" s="20" t="s">
        <v>168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175</v>
      </c>
      <c r="BM128" s="192" t="s">
        <v>239</v>
      </c>
    </row>
    <row r="129" spans="1:65" s="13" customFormat="1" ht="22.5">
      <c r="B129" s="194"/>
      <c r="C129" s="195"/>
      <c r="D129" s="196" t="s">
        <v>177</v>
      </c>
      <c r="E129" s="197" t="s">
        <v>19</v>
      </c>
      <c r="F129" s="198" t="s">
        <v>178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177</v>
      </c>
      <c r="AU129" s="204" t="s">
        <v>81</v>
      </c>
      <c r="AV129" s="13" t="s">
        <v>79</v>
      </c>
      <c r="AW129" s="13" t="s">
        <v>33</v>
      </c>
      <c r="AX129" s="13" t="s">
        <v>72</v>
      </c>
      <c r="AY129" s="204" t="s">
        <v>168</v>
      </c>
    </row>
    <row r="130" spans="1:65" s="13" customFormat="1">
      <c r="B130" s="194"/>
      <c r="C130" s="195"/>
      <c r="D130" s="196" t="s">
        <v>177</v>
      </c>
      <c r="E130" s="197" t="s">
        <v>19</v>
      </c>
      <c r="F130" s="198" t="s">
        <v>213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177</v>
      </c>
      <c r="AU130" s="204" t="s">
        <v>81</v>
      </c>
      <c r="AV130" s="13" t="s">
        <v>79</v>
      </c>
      <c r="AW130" s="13" t="s">
        <v>33</v>
      </c>
      <c r="AX130" s="13" t="s">
        <v>72</v>
      </c>
      <c r="AY130" s="204" t="s">
        <v>168</v>
      </c>
    </row>
    <row r="131" spans="1:65" s="14" customFormat="1">
      <c r="B131" s="205"/>
      <c r="C131" s="206"/>
      <c r="D131" s="196" t="s">
        <v>177</v>
      </c>
      <c r="E131" s="207" t="s">
        <v>19</v>
      </c>
      <c r="F131" s="208" t="s">
        <v>240</v>
      </c>
      <c r="G131" s="206"/>
      <c r="H131" s="209">
        <v>512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79</v>
      </c>
      <c r="AY131" s="215" t="s">
        <v>168</v>
      </c>
    </row>
    <row r="132" spans="1:65" s="12" customFormat="1" ht="22.9" customHeight="1">
      <c r="B132" s="165"/>
      <c r="C132" s="166"/>
      <c r="D132" s="167" t="s">
        <v>71</v>
      </c>
      <c r="E132" s="179" t="s">
        <v>215</v>
      </c>
      <c r="F132" s="179" t="s">
        <v>241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P133</f>
        <v>0</v>
      </c>
      <c r="Q132" s="173"/>
      <c r="R132" s="174">
        <f>R133</f>
        <v>0</v>
      </c>
      <c r="S132" s="173"/>
      <c r="T132" s="175">
        <f>T133</f>
        <v>0</v>
      </c>
      <c r="AR132" s="176" t="s">
        <v>79</v>
      </c>
      <c r="AT132" s="177" t="s">
        <v>71</v>
      </c>
      <c r="AU132" s="177" t="s">
        <v>79</v>
      </c>
      <c r="AY132" s="176" t="s">
        <v>168</v>
      </c>
      <c r="BK132" s="178">
        <f>BK133</f>
        <v>0</v>
      </c>
    </row>
    <row r="133" spans="1:65" s="12" customFormat="1" ht="20.85" customHeight="1">
      <c r="B133" s="165"/>
      <c r="C133" s="166"/>
      <c r="D133" s="167" t="s">
        <v>71</v>
      </c>
      <c r="E133" s="179" t="s">
        <v>242</v>
      </c>
      <c r="F133" s="179" t="s">
        <v>243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P134</f>
        <v>0</v>
      </c>
      <c r="Q133" s="173"/>
      <c r="R133" s="174">
        <f>R134</f>
        <v>0</v>
      </c>
      <c r="S133" s="173"/>
      <c r="T133" s="175">
        <f>T134</f>
        <v>0</v>
      </c>
      <c r="AR133" s="176" t="s">
        <v>79</v>
      </c>
      <c r="AT133" s="177" t="s">
        <v>71</v>
      </c>
      <c r="AU133" s="177" t="s">
        <v>81</v>
      </c>
      <c r="AY133" s="176" t="s">
        <v>168</v>
      </c>
      <c r="BK133" s="178">
        <f>BK134</f>
        <v>0</v>
      </c>
    </row>
    <row r="134" spans="1:65" s="16" customFormat="1" ht="20.85" customHeight="1">
      <c r="B134" s="227"/>
      <c r="C134" s="228"/>
      <c r="D134" s="229" t="s">
        <v>71</v>
      </c>
      <c r="E134" s="229" t="s">
        <v>244</v>
      </c>
      <c r="F134" s="229" t="s">
        <v>245</v>
      </c>
      <c r="G134" s="228"/>
      <c r="H134" s="228"/>
      <c r="I134" s="230"/>
      <c r="J134" s="231">
        <f>BK134</f>
        <v>0</v>
      </c>
      <c r="K134" s="228"/>
      <c r="L134" s="232"/>
      <c r="M134" s="233"/>
      <c r="N134" s="234"/>
      <c r="O134" s="234"/>
      <c r="P134" s="235">
        <f>SUM(P135:P138)</f>
        <v>0</v>
      </c>
      <c r="Q134" s="234"/>
      <c r="R134" s="235">
        <f>SUM(R135:R138)</f>
        <v>0</v>
      </c>
      <c r="S134" s="234"/>
      <c r="T134" s="236">
        <f>SUM(T135:T138)</f>
        <v>0</v>
      </c>
      <c r="AR134" s="237" t="s">
        <v>79</v>
      </c>
      <c r="AT134" s="238" t="s">
        <v>71</v>
      </c>
      <c r="AU134" s="238" t="s">
        <v>188</v>
      </c>
      <c r="AY134" s="237" t="s">
        <v>168</v>
      </c>
      <c r="BK134" s="239">
        <f>SUM(BK135:BK138)</f>
        <v>0</v>
      </c>
    </row>
    <row r="135" spans="1:65" s="2" customFormat="1" ht="33" customHeight="1">
      <c r="A135" s="37"/>
      <c r="B135" s="38"/>
      <c r="C135" s="181" t="s">
        <v>246</v>
      </c>
      <c r="D135" s="181" t="s">
        <v>170</v>
      </c>
      <c r="E135" s="182" t="s">
        <v>247</v>
      </c>
      <c r="F135" s="183" t="s">
        <v>248</v>
      </c>
      <c r="G135" s="184" t="s">
        <v>233</v>
      </c>
      <c r="H135" s="185">
        <v>262.14400000000001</v>
      </c>
      <c r="I135" s="186"/>
      <c r="J135" s="187">
        <f>ROUND(I135*H135,2)</f>
        <v>0</v>
      </c>
      <c r="K135" s="183" t="s">
        <v>174</v>
      </c>
      <c r="L135" s="42"/>
      <c r="M135" s="188" t="s">
        <v>19</v>
      </c>
      <c r="N135" s="189" t="s">
        <v>43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175</v>
      </c>
      <c r="AT135" s="192" t="s">
        <v>170</v>
      </c>
      <c r="AU135" s="192" t="s">
        <v>175</v>
      </c>
      <c r="AY135" s="20" t="s">
        <v>168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175</v>
      </c>
      <c r="BM135" s="192" t="s">
        <v>249</v>
      </c>
    </row>
    <row r="136" spans="1:65" s="2" customFormat="1" ht="44.25" customHeight="1">
      <c r="A136" s="37"/>
      <c r="B136" s="38"/>
      <c r="C136" s="181" t="s">
        <v>250</v>
      </c>
      <c r="D136" s="181" t="s">
        <v>170</v>
      </c>
      <c r="E136" s="182" t="s">
        <v>251</v>
      </c>
      <c r="F136" s="183" t="s">
        <v>252</v>
      </c>
      <c r="G136" s="184" t="s">
        <v>233</v>
      </c>
      <c r="H136" s="185">
        <v>2359.2959999999998</v>
      </c>
      <c r="I136" s="186"/>
      <c r="J136" s="187">
        <f>ROUND(I136*H136,2)</f>
        <v>0</v>
      </c>
      <c r="K136" s="183" t="s">
        <v>174</v>
      </c>
      <c r="L136" s="42"/>
      <c r="M136" s="188" t="s">
        <v>19</v>
      </c>
      <c r="N136" s="189" t="s">
        <v>43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175</v>
      </c>
      <c r="AT136" s="192" t="s">
        <v>170</v>
      </c>
      <c r="AU136" s="192" t="s">
        <v>175</v>
      </c>
      <c r="AY136" s="20" t="s">
        <v>168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175</v>
      </c>
      <c r="BM136" s="192" t="s">
        <v>253</v>
      </c>
    </row>
    <row r="137" spans="1:65" s="14" customFormat="1">
      <c r="B137" s="205"/>
      <c r="C137" s="206"/>
      <c r="D137" s="196" t="s">
        <v>177</v>
      </c>
      <c r="E137" s="206"/>
      <c r="F137" s="208" t="s">
        <v>254</v>
      </c>
      <c r="G137" s="206"/>
      <c r="H137" s="209">
        <v>2359.2959999999998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177</v>
      </c>
      <c r="AU137" s="215" t="s">
        <v>175</v>
      </c>
      <c r="AV137" s="14" t="s">
        <v>81</v>
      </c>
      <c r="AW137" s="14" t="s">
        <v>4</v>
      </c>
      <c r="AX137" s="14" t="s">
        <v>79</v>
      </c>
      <c r="AY137" s="215" t="s">
        <v>168</v>
      </c>
    </row>
    <row r="138" spans="1:65" s="2" customFormat="1" ht="44.25" customHeight="1">
      <c r="A138" s="37"/>
      <c r="B138" s="38"/>
      <c r="C138" s="181" t="s">
        <v>8</v>
      </c>
      <c r="D138" s="181" t="s">
        <v>170</v>
      </c>
      <c r="E138" s="182" t="s">
        <v>255</v>
      </c>
      <c r="F138" s="183" t="s">
        <v>256</v>
      </c>
      <c r="G138" s="184" t="s">
        <v>233</v>
      </c>
      <c r="H138" s="185">
        <v>262.14400000000001</v>
      </c>
      <c r="I138" s="186"/>
      <c r="J138" s="187">
        <f>ROUND(I138*H138,2)</f>
        <v>0</v>
      </c>
      <c r="K138" s="183" t="s">
        <v>174</v>
      </c>
      <c r="L138" s="42"/>
      <c r="M138" s="240" t="s">
        <v>19</v>
      </c>
      <c r="N138" s="241" t="s">
        <v>43</v>
      </c>
      <c r="O138" s="242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175</v>
      </c>
      <c r="AT138" s="192" t="s">
        <v>170</v>
      </c>
      <c r="AU138" s="192" t="s">
        <v>175</v>
      </c>
      <c r="AY138" s="20" t="s">
        <v>168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175</v>
      </c>
      <c r="BM138" s="192" t="s">
        <v>257</v>
      </c>
    </row>
    <row r="139" spans="1:65" s="2" customFormat="1" ht="6.95" customHeight="1">
      <c r="A139" s="37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2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algorithmName="SHA-512" hashValue="lono1ZjOH/j0GukfEoUW7MywhjlUU2SNdD5ueJDFNyvUnJpmaA/fXO3HPsrw+UHNwEcvaq+W9uwoJ1FgXV9jow==" saltValue="Q2j8WGO2B7bRx/F0ncfkZWnR0hagMDc3jMvdpQL5n3FhuN9XpCz9Icz9/dtCuv/WQOmE8JvrDKnggHFITjYaZw==" spinCount="100000" sheet="1" objects="1" scenarios="1" formatColumns="0" formatRows="0" autoFilter="0"/>
  <autoFilter ref="C89:K138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140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258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ROUND(J88,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ROUND((SUM(BE88:BE101)),  2)</f>
        <v>0</v>
      </c>
      <c r="G35" s="37"/>
      <c r="H35" s="37"/>
      <c r="I35" s="127">
        <v>0.21</v>
      </c>
      <c r="J35" s="126">
        <f>ROUND(((SUM(BE88:BE101))*I35),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ROUND((SUM(BF88:BF101)),  2)</f>
        <v>0</v>
      </c>
      <c r="G36" s="37"/>
      <c r="H36" s="37"/>
      <c r="I36" s="127">
        <v>0.15</v>
      </c>
      <c r="J36" s="126">
        <f>ROUND(((SUM(BF88:BF101))*I36),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ROUND((SUM(BG88:BG101)),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ROUND((SUM(BH88:BH101)),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ROUND((SUM(BI88:BI101)),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140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002 - Odstranění venkovního osvětlení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J88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259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260</v>
      </c>
      <c r="E65" s="151"/>
      <c r="F65" s="151"/>
      <c r="G65" s="151"/>
      <c r="H65" s="151"/>
      <c r="I65" s="151"/>
      <c r="J65" s="152">
        <f>J90</f>
        <v>0</v>
      </c>
      <c r="K65" s="100"/>
      <c r="L65" s="153"/>
    </row>
    <row r="66" spans="1:31" s="10" customFormat="1" ht="14.85" customHeight="1">
      <c r="B66" s="149"/>
      <c r="C66" s="100"/>
      <c r="D66" s="150" t="s">
        <v>261</v>
      </c>
      <c r="E66" s="151"/>
      <c r="F66" s="151"/>
      <c r="G66" s="151"/>
      <c r="H66" s="151"/>
      <c r="I66" s="151"/>
      <c r="J66" s="152">
        <f>J99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153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01" t="str">
        <f>E7</f>
        <v>KRÁLŮV DVŮR - OBCHVAT - II. část - PDPS</v>
      </c>
      <c r="F76" s="402"/>
      <c r="G76" s="402"/>
      <c r="H76" s="402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1" customFormat="1" ht="12" customHeight="1">
      <c r="B77" s="24"/>
      <c r="C77" s="32" t="s">
        <v>139</v>
      </c>
      <c r="D77" s="25"/>
      <c r="E77" s="25"/>
      <c r="F77" s="25"/>
      <c r="G77" s="25"/>
      <c r="H77" s="25"/>
      <c r="I77" s="25"/>
      <c r="J77" s="25"/>
      <c r="K77" s="25"/>
      <c r="L77" s="23"/>
    </row>
    <row r="78" spans="1:31" s="2" customFormat="1" ht="16.5" customHeight="1">
      <c r="A78" s="37"/>
      <c r="B78" s="38"/>
      <c r="C78" s="39"/>
      <c r="D78" s="39"/>
      <c r="E78" s="401" t="s">
        <v>140</v>
      </c>
      <c r="F78" s="400"/>
      <c r="G78" s="400"/>
      <c r="H78" s="400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141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96" t="str">
        <f>E11</f>
        <v>SO 002 - Odstranění venkovního osvětlení</v>
      </c>
      <c r="F80" s="400"/>
      <c r="G80" s="400"/>
      <c r="H80" s="400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21</v>
      </c>
      <c r="D82" s="39"/>
      <c r="E82" s="39"/>
      <c r="F82" s="30" t="str">
        <f>F14</f>
        <v>Králův Dvůr</v>
      </c>
      <c r="G82" s="39"/>
      <c r="H82" s="39"/>
      <c r="I82" s="32" t="s">
        <v>23</v>
      </c>
      <c r="J82" s="62">
        <f>IF(J14="","",J14)</f>
        <v>44267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40.15" customHeight="1">
      <c r="A84" s="37"/>
      <c r="B84" s="38"/>
      <c r="C84" s="32" t="s">
        <v>24</v>
      </c>
      <c r="D84" s="39"/>
      <c r="E84" s="39"/>
      <c r="F84" s="30" t="str">
        <f>E17</f>
        <v>Město Králův Dvůr,Nám.Míru 139,26701 Králův Dvůr</v>
      </c>
      <c r="G84" s="39"/>
      <c r="H84" s="39"/>
      <c r="I84" s="32" t="s">
        <v>30</v>
      </c>
      <c r="J84" s="35" t="str">
        <f>E23</f>
        <v>SPEKTRA PRO s.r.o.,V Hlinkách 1548,26601 Beroun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28</v>
      </c>
      <c r="D85" s="39"/>
      <c r="E85" s="39"/>
      <c r="F85" s="30" t="str">
        <f>IF(E20="","",E20)</f>
        <v>Vyplň údaj</v>
      </c>
      <c r="G85" s="39"/>
      <c r="H85" s="39"/>
      <c r="I85" s="32" t="s">
        <v>34</v>
      </c>
      <c r="J85" s="35" t="str">
        <f>E26</f>
        <v>p. Lenka Dejdarová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54"/>
      <c r="B87" s="155"/>
      <c r="C87" s="156" t="s">
        <v>154</v>
      </c>
      <c r="D87" s="157" t="s">
        <v>57</v>
      </c>
      <c r="E87" s="157" t="s">
        <v>53</v>
      </c>
      <c r="F87" s="157" t="s">
        <v>54</v>
      </c>
      <c r="G87" s="157" t="s">
        <v>155</v>
      </c>
      <c r="H87" s="157" t="s">
        <v>156</v>
      </c>
      <c r="I87" s="157" t="s">
        <v>157</v>
      </c>
      <c r="J87" s="157" t="s">
        <v>146</v>
      </c>
      <c r="K87" s="158" t="s">
        <v>158</v>
      </c>
      <c r="L87" s="159"/>
      <c r="M87" s="71" t="s">
        <v>19</v>
      </c>
      <c r="N87" s="72" t="s">
        <v>42</v>
      </c>
      <c r="O87" s="72" t="s">
        <v>159</v>
      </c>
      <c r="P87" s="72" t="s">
        <v>160</v>
      </c>
      <c r="Q87" s="72" t="s">
        <v>161</v>
      </c>
      <c r="R87" s="72" t="s">
        <v>162</v>
      </c>
      <c r="S87" s="72" t="s">
        <v>163</v>
      </c>
      <c r="T87" s="73" t="s">
        <v>164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7"/>
      <c r="B88" s="38"/>
      <c r="C88" s="78" t="s">
        <v>165</v>
      </c>
      <c r="D88" s="39"/>
      <c r="E88" s="39"/>
      <c r="F88" s="39"/>
      <c r="G88" s="39"/>
      <c r="H88" s="39"/>
      <c r="I88" s="39"/>
      <c r="J88" s="160">
        <f>BK88</f>
        <v>0</v>
      </c>
      <c r="K88" s="39"/>
      <c r="L88" s="42"/>
      <c r="M88" s="74"/>
      <c r="N88" s="161"/>
      <c r="O88" s="75"/>
      <c r="P88" s="162">
        <f>P89</f>
        <v>0</v>
      </c>
      <c r="Q88" s="75"/>
      <c r="R88" s="162">
        <f>R89</f>
        <v>0</v>
      </c>
      <c r="S88" s="75"/>
      <c r="T88" s="163">
        <f>T89</f>
        <v>0.13500000000000001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71</v>
      </c>
      <c r="AU88" s="20" t="s">
        <v>147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71</v>
      </c>
      <c r="E89" s="168" t="s">
        <v>262</v>
      </c>
      <c r="F89" s="168" t="s">
        <v>263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</f>
        <v>0</v>
      </c>
      <c r="Q89" s="173"/>
      <c r="R89" s="174">
        <f>R90</f>
        <v>0</v>
      </c>
      <c r="S89" s="173"/>
      <c r="T89" s="175">
        <f>T90</f>
        <v>0.13500000000000001</v>
      </c>
      <c r="AR89" s="176" t="s">
        <v>81</v>
      </c>
      <c r="AT89" s="177" t="s">
        <v>71</v>
      </c>
      <c r="AU89" s="177" t="s">
        <v>72</v>
      </c>
      <c r="AY89" s="176" t="s">
        <v>168</v>
      </c>
      <c r="BK89" s="178">
        <f>BK90</f>
        <v>0</v>
      </c>
    </row>
    <row r="90" spans="1:65" s="12" customFormat="1" ht="22.9" customHeight="1">
      <c r="B90" s="165"/>
      <c r="C90" s="166"/>
      <c r="D90" s="167" t="s">
        <v>71</v>
      </c>
      <c r="E90" s="179" t="s">
        <v>264</v>
      </c>
      <c r="F90" s="179" t="s">
        <v>265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P91+SUM(P92:P99)</f>
        <v>0</v>
      </c>
      <c r="Q90" s="173"/>
      <c r="R90" s="174">
        <f>R91+SUM(R92:R99)</f>
        <v>0</v>
      </c>
      <c r="S90" s="173"/>
      <c r="T90" s="175">
        <f>T91+SUM(T92:T99)</f>
        <v>0.13500000000000001</v>
      </c>
      <c r="AR90" s="176" t="s">
        <v>81</v>
      </c>
      <c r="AT90" s="177" t="s">
        <v>71</v>
      </c>
      <c r="AU90" s="177" t="s">
        <v>79</v>
      </c>
      <c r="AY90" s="176" t="s">
        <v>168</v>
      </c>
      <c r="BK90" s="178">
        <f>BK91+SUM(BK92:BK99)</f>
        <v>0</v>
      </c>
    </row>
    <row r="91" spans="1:65" s="2" customFormat="1" ht="36">
      <c r="A91" s="37"/>
      <c r="B91" s="38"/>
      <c r="C91" s="181" t="s">
        <v>79</v>
      </c>
      <c r="D91" s="181" t="s">
        <v>170</v>
      </c>
      <c r="E91" s="182" t="s">
        <v>266</v>
      </c>
      <c r="F91" s="183" t="s">
        <v>267</v>
      </c>
      <c r="G91" s="184" t="s">
        <v>185</v>
      </c>
      <c r="H91" s="185">
        <v>18</v>
      </c>
      <c r="I91" s="186"/>
      <c r="J91" s="187">
        <f>ROUND(I91*H91,2)</f>
        <v>0</v>
      </c>
      <c r="K91" s="183" t="s">
        <v>174</v>
      </c>
      <c r="L91" s="42"/>
      <c r="M91" s="188" t="s">
        <v>19</v>
      </c>
      <c r="N91" s="189" t="s">
        <v>43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7.4999999999999997E-3</v>
      </c>
      <c r="T91" s="191">
        <f>S91*H91</f>
        <v>0.13500000000000001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226</v>
      </c>
      <c r="AT91" s="192" t="s">
        <v>170</v>
      </c>
      <c r="AU91" s="192" t="s">
        <v>81</v>
      </c>
      <c r="AY91" s="20" t="s">
        <v>168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79</v>
      </c>
      <c r="BK91" s="193">
        <f>ROUND(I91*H91,2)</f>
        <v>0</v>
      </c>
      <c r="BL91" s="20" t="s">
        <v>226</v>
      </c>
      <c r="BM91" s="192" t="s">
        <v>268</v>
      </c>
    </row>
    <row r="92" spans="1:65" s="13" customFormat="1" ht="33.75">
      <c r="B92" s="194"/>
      <c r="C92" s="195"/>
      <c r="D92" s="196" t="s">
        <v>177</v>
      </c>
      <c r="E92" s="197" t="s">
        <v>19</v>
      </c>
      <c r="F92" s="198" t="s">
        <v>269</v>
      </c>
      <c r="G92" s="195"/>
      <c r="H92" s="197" t="s">
        <v>19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177</v>
      </c>
      <c r="AU92" s="204" t="s">
        <v>81</v>
      </c>
      <c r="AV92" s="13" t="s">
        <v>79</v>
      </c>
      <c r="AW92" s="13" t="s">
        <v>33</v>
      </c>
      <c r="AX92" s="13" t="s">
        <v>72</v>
      </c>
      <c r="AY92" s="204" t="s">
        <v>168</v>
      </c>
    </row>
    <row r="93" spans="1:65" s="14" customFormat="1">
      <c r="B93" s="205"/>
      <c r="C93" s="206"/>
      <c r="D93" s="196" t="s">
        <v>177</v>
      </c>
      <c r="E93" s="207" t="s">
        <v>19</v>
      </c>
      <c r="F93" s="208" t="s">
        <v>270</v>
      </c>
      <c r="G93" s="206"/>
      <c r="H93" s="209">
        <v>8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177</v>
      </c>
      <c r="AU93" s="215" t="s">
        <v>81</v>
      </c>
      <c r="AV93" s="14" t="s">
        <v>81</v>
      </c>
      <c r="AW93" s="14" t="s">
        <v>33</v>
      </c>
      <c r="AX93" s="14" t="s">
        <v>72</v>
      </c>
      <c r="AY93" s="215" t="s">
        <v>168</v>
      </c>
    </row>
    <row r="94" spans="1:65" s="14" customFormat="1" ht="22.5">
      <c r="B94" s="205"/>
      <c r="C94" s="206"/>
      <c r="D94" s="196" t="s">
        <v>177</v>
      </c>
      <c r="E94" s="207" t="s">
        <v>19</v>
      </c>
      <c r="F94" s="208" t="s">
        <v>271</v>
      </c>
      <c r="G94" s="206"/>
      <c r="H94" s="209">
        <v>10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177</v>
      </c>
      <c r="AU94" s="215" t="s">
        <v>81</v>
      </c>
      <c r="AV94" s="14" t="s">
        <v>81</v>
      </c>
      <c r="AW94" s="14" t="s">
        <v>33</v>
      </c>
      <c r="AX94" s="14" t="s">
        <v>72</v>
      </c>
      <c r="AY94" s="215" t="s">
        <v>168</v>
      </c>
    </row>
    <row r="95" spans="1:65" s="15" customFormat="1">
      <c r="B95" s="216"/>
      <c r="C95" s="217"/>
      <c r="D95" s="196" t="s">
        <v>177</v>
      </c>
      <c r="E95" s="218" t="s">
        <v>19</v>
      </c>
      <c r="F95" s="219" t="s">
        <v>182</v>
      </c>
      <c r="G95" s="217"/>
      <c r="H95" s="220">
        <v>18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177</v>
      </c>
      <c r="AU95" s="226" t="s">
        <v>81</v>
      </c>
      <c r="AV95" s="15" t="s">
        <v>175</v>
      </c>
      <c r="AW95" s="15" t="s">
        <v>33</v>
      </c>
      <c r="AX95" s="15" t="s">
        <v>79</v>
      </c>
      <c r="AY95" s="226" t="s">
        <v>168</v>
      </c>
    </row>
    <row r="96" spans="1:65" s="2" customFormat="1" ht="44.25" customHeight="1">
      <c r="A96" s="37"/>
      <c r="B96" s="38"/>
      <c r="C96" s="181" t="s">
        <v>81</v>
      </c>
      <c r="D96" s="181" t="s">
        <v>170</v>
      </c>
      <c r="E96" s="182" t="s">
        <v>272</v>
      </c>
      <c r="F96" s="183" t="s">
        <v>273</v>
      </c>
      <c r="G96" s="184" t="s">
        <v>274</v>
      </c>
      <c r="H96" s="185">
        <v>18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43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275</v>
      </c>
      <c r="AT96" s="192" t="s">
        <v>170</v>
      </c>
      <c r="AU96" s="192" t="s">
        <v>81</v>
      </c>
      <c r="AY96" s="20" t="s">
        <v>168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275</v>
      </c>
      <c r="BM96" s="192" t="s">
        <v>276</v>
      </c>
    </row>
    <row r="97" spans="1:65" s="2" customFormat="1" ht="36">
      <c r="A97" s="37"/>
      <c r="B97" s="38"/>
      <c r="C97" s="181" t="s">
        <v>188</v>
      </c>
      <c r="D97" s="181" t="s">
        <v>170</v>
      </c>
      <c r="E97" s="182" t="s">
        <v>277</v>
      </c>
      <c r="F97" s="183" t="s">
        <v>278</v>
      </c>
      <c r="G97" s="184" t="s">
        <v>279</v>
      </c>
      <c r="H97" s="185">
        <v>630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275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275</v>
      </c>
      <c r="BM97" s="192" t="s">
        <v>280</v>
      </c>
    </row>
    <row r="98" spans="1:65" s="2" customFormat="1" ht="24">
      <c r="A98" s="37"/>
      <c r="B98" s="38"/>
      <c r="C98" s="181" t="s">
        <v>175</v>
      </c>
      <c r="D98" s="181" t="s">
        <v>170</v>
      </c>
      <c r="E98" s="182" t="s">
        <v>281</v>
      </c>
      <c r="F98" s="183" t="s">
        <v>282</v>
      </c>
      <c r="G98" s="184" t="s">
        <v>283</v>
      </c>
      <c r="H98" s="185">
        <v>1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275</v>
      </c>
      <c r="AT98" s="192" t="s">
        <v>170</v>
      </c>
      <c r="AU98" s="192" t="s">
        <v>81</v>
      </c>
      <c r="AY98" s="20" t="s">
        <v>168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275</v>
      </c>
      <c r="BM98" s="192" t="s">
        <v>284</v>
      </c>
    </row>
    <row r="99" spans="1:65" s="12" customFormat="1" ht="20.85" customHeight="1">
      <c r="B99" s="165"/>
      <c r="C99" s="166"/>
      <c r="D99" s="167" t="s">
        <v>71</v>
      </c>
      <c r="E99" s="179" t="s">
        <v>285</v>
      </c>
      <c r="F99" s="179" t="s">
        <v>286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188</v>
      </c>
      <c r="AT99" s="177" t="s">
        <v>71</v>
      </c>
      <c r="AU99" s="177" t="s">
        <v>81</v>
      </c>
      <c r="AY99" s="176" t="s">
        <v>168</v>
      </c>
      <c r="BK99" s="178">
        <f>SUM(BK100:BK101)</f>
        <v>0</v>
      </c>
    </row>
    <row r="100" spans="1:65" s="2" customFormat="1" ht="16.5" customHeight="1">
      <c r="A100" s="37"/>
      <c r="B100" s="38"/>
      <c r="C100" s="181" t="s">
        <v>195</v>
      </c>
      <c r="D100" s="181" t="s">
        <v>170</v>
      </c>
      <c r="E100" s="182" t="s">
        <v>287</v>
      </c>
      <c r="F100" s="183" t="s">
        <v>288</v>
      </c>
      <c r="G100" s="184" t="s">
        <v>289</v>
      </c>
      <c r="H100" s="185">
        <v>0.63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43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275</v>
      </c>
      <c r="AT100" s="192" t="s">
        <v>170</v>
      </c>
      <c r="AU100" s="192" t="s">
        <v>188</v>
      </c>
      <c r="AY100" s="20" t="s">
        <v>168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275</v>
      </c>
      <c r="BM100" s="192" t="s">
        <v>290</v>
      </c>
    </row>
    <row r="101" spans="1:65" s="2" customFormat="1" ht="16.5" customHeight="1">
      <c r="A101" s="37"/>
      <c r="B101" s="38"/>
      <c r="C101" s="181" t="s">
        <v>199</v>
      </c>
      <c r="D101" s="181" t="s">
        <v>170</v>
      </c>
      <c r="E101" s="182" t="s">
        <v>291</v>
      </c>
      <c r="F101" s="183" t="s">
        <v>292</v>
      </c>
      <c r="G101" s="184" t="s">
        <v>293</v>
      </c>
      <c r="H101" s="185">
        <v>8</v>
      </c>
      <c r="I101" s="186"/>
      <c r="J101" s="187">
        <f>ROUND(I101*H101,2)</f>
        <v>0</v>
      </c>
      <c r="K101" s="183" t="s">
        <v>19</v>
      </c>
      <c r="L101" s="42"/>
      <c r="M101" s="240" t="s">
        <v>19</v>
      </c>
      <c r="N101" s="241" t="s">
        <v>43</v>
      </c>
      <c r="O101" s="242"/>
      <c r="P101" s="243">
        <f>O101*H101</f>
        <v>0</v>
      </c>
      <c r="Q101" s="243">
        <v>0</v>
      </c>
      <c r="R101" s="243">
        <f>Q101*H101</f>
        <v>0</v>
      </c>
      <c r="S101" s="243">
        <v>0</v>
      </c>
      <c r="T101" s="24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275</v>
      </c>
      <c r="AT101" s="192" t="s">
        <v>170</v>
      </c>
      <c r="AU101" s="192" t="s">
        <v>188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275</v>
      </c>
      <c r="BM101" s="192" t="s">
        <v>294</v>
      </c>
    </row>
    <row r="102" spans="1:65" s="2" customFormat="1" ht="6.95" customHeight="1">
      <c r="A102" s="37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2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algorithmName="SHA-512" hashValue="OXPpLw7i+UJSFpY3ZuOelYF0s6bk5sQvlPijN/MGXHP2WIB1BlKGkm4ykUDw5S/O6KX5hWuXC52gaW+0t5N4zQ==" saltValue="3qjXkHdD91ih5kTsG6EcHOw5zmiEii7OQ6Tvsh/2CcWw0Cbz5yuJOnLKOOtsSwvtU1SJ8E/TQbmeikWefFpQgA==" spinCount="100000" sheet="1" objects="1" scenarios="1" formatColumns="0" formatRows="0" autoFilter="0"/>
  <autoFilter ref="C87:K101" xr:uid="{00000000-0009-0000-0000-000002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140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295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ROUND((SUM(BE96:BE401)),  2)</f>
        <v>0</v>
      </c>
      <c r="G35" s="37"/>
      <c r="H35" s="37"/>
      <c r="I35" s="127">
        <v>0.21</v>
      </c>
      <c r="J35" s="126">
        <f>ROUND(((SUM(BE96:BE401))*I35),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ROUND((SUM(BF96:BF401)),  2)</f>
        <v>0</v>
      </c>
      <c r="G36" s="37"/>
      <c r="H36" s="37"/>
      <c r="I36" s="127">
        <v>0.15</v>
      </c>
      <c r="J36" s="126">
        <f>ROUND(((SUM(BF96:BF401))*I36),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ROUND((SUM(BG96:BG401)),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ROUND((SUM(BH96:BH401)),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ROUND((SUM(BI96:BI401)),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140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003 - Demolice hal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150</v>
      </c>
      <c r="E66" s="151"/>
      <c r="F66" s="151"/>
      <c r="G66" s="151"/>
      <c r="H66" s="151"/>
      <c r="I66" s="151"/>
      <c r="J66" s="152">
        <f>J123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296</v>
      </c>
      <c r="E67" s="151"/>
      <c r="F67" s="151"/>
      <c r="G67" s="151"/>
      <c r="H67" s="151"/>
      <c r="I67" s="151"/>
      <c r="J67" s="152">
        <f>J276</f>
        <v>0</v>
      </c>
      <c r="K67" s="100"/>
      <c r="L67" s="153"/>
    </row>
    <row r="68" spans="1:31" s="9" customFormat="1" ht="24.95" customHeight="1">
      <c r="B68" s="143"/>
      <c r="C68" s="144"/>
      <c r="D68" s="145" t="s">
        <v>259</v>
      </c>
      <c r="E68" s="146"/>
      <c r="F68" s="146"/>
      <c r="G68" s="146"/>
      <c r="H68" s="146"/>
      <c r="I68" s="146"/>
      <c r="J68" s="147">
        <f>J323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297</v>
      </c>
      <c r="E69" s="151"/>
      <c r="F69" s="151"/>
      <c r="G69" s="151"/>
      <c r="H69" s="151"/>
      <c r="I69" s="151"/>
      <c r="J69" s="152">
        <f>J324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298</v>
      </c>
      <c r="E70" s="151"/>
      <c r="F70" s="151"/>
      <c r="G70" s="151"/>
      <c r="H70" s="151"/>
      <c r="I70" s="151"/>
      <c r="J70" s="152">
        <f>J337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299</v>
      </c>
      <c r="E71" s="151"/>
      <c r="F71" s="151"/>
      <c r="G71" s="151"/>
      <c r="H71" s="151"/>
      <c r="I71" s="151"/>
      <c r="J71" s="152">
        <f>J342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300</v>
      </c>
      <c r="E72" s="151"/>
      <c r="F72" s="151"/>
      <c r="G72" s="151"/>
      <c r="H72" s="151"/>
      <c r="I72" s="151"/>
      <c r="J72" s="152">
        <f>J368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301</v>
      </c>
      <c r="E73" s="151"/>
      <c r="F73" s="151"/>
      <c r="G73" s="151"/>
      <c r="H73" s="151"/>
      <c r="I73" s="151"/>
      <c r="J73" s="152">
        <f>J372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302</v>
      </c>
      <c r="E74" s="151"/>
      <c r="F74" s="151"/>
      <c r="G74" s="151"/>
      <c r="H74" s="151"/>
      <c r="I74" s="151"/>
      <c r="J74" s="152">
        <f>J376</f>
        <v>0</v>
      </c>
      <c r="K74" s="100"/>
      <c r="L74" s="153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153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401" t="str">
        <f>E7</f>
        <v>KRÁLŮV DVŮR - OBCHVAT - II. část - PDPS</v>
      </c>
      <c r="F84" s="402"/>
      <c r="G84" s="402"/>
      <c r="H84" s="402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139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401" t="s">
        <v>140</v>
      </c>
      <c r="F86" s="400"/>
      <c r="G86" s="400"/>
      <c r="H86" s="400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96" t="str">
        <f>E11</f>
        <v>SO 003 - Demolice hal</v>
      </c>
      <c r="F88" s="400"/>
      <c r="G88" s="400"/>
      <c r="H88" s="400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>Králův Dvůr</v>
      </c>
      <c r="G90" s="39"/>
      <c r="H90" s="39"/>
      <c r="I90" s="32" t="s">
        <v>23</v>
      </c>
      <c r="J90" s="62">
        <f>IF(J14="","",J14)</f>
        <v>44267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40.15" customHeight="1">
      <c r="A92" s="37"/>
      <c r="B92" s="38"/>
      <c r="C92" s="32" t="s">
        <v>24</v>
      </c>
      <c r="D92" s="39"/>
      <c r="E92" s="39"/>
      <c r="F92" s="30" t="str">
        <f>E17</f>
        <v>Město Králův Dvůr,Nám.Míru 139,26701 Králův Dvůr</v>
      </c>
      <c r="G92" s="39"/>
      <c r="H92" s="39"/>
      <c r="I92" s="32" t="s">
        <v>30</v>
      </c>
      <c r="J92" s="35" t="str">
        <f>E23</f>
        <v>SPEKTRA PRO s.r.o.,V Hlinkách 1548,26601 Beroun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28</v>
      </c>
      <c r="D93" s="39"/>
      <c r="E93" s="39"/>
      <c r="F93" s="30" t="str">
        <f>IF(E20="","",E20)</f>
        <v>Vyplň údaj</v>
      </c>
      <c r="G93" s="39"/>
      <c r="H93" s="39"/>
      <c r="I93" s="32" t="s">
        <v>34</v>
      </c>
      <c r="J93" s="35" t="str">
        <f>E26</f>
        <v>p. Lenka Dejdarová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154</v>
      </c>
      <c r="D95" s="157" t="s">
        <v>57</v>
      </c>
      <c r="E95" s="157" t="s">
        <v>53</v>
      </c>
      <c r="F95" s="157" t="s">
        <v>54</v>
      </c>
      <c r="G95" s="157" t="s">
        <v>155</v>
      </c>
      <c r="H95" s="157" t="s">
        <v>156</v>
      </c>
      <c r="I95" s="157" t="s">
        <v>157</v>
      </c>
      <c r="J95" s="157" t="s">
        <v>146</v>
      </c>
      <c r="K95" s="158" t="s">
        <v>158</v>
      </c>
      <c r="L95" s="159"/>
      <c r="M95" s="71" t="s">
        <v>19</v>
      </c>
      <c r="N95" s="72" t="s">
        <v>42</v>
      </c>
      <c r="O95" s="72" t="s">
        <v>159</v>
      </c>
      <c r="P95" s="72" t="s">
        <v>160</v>
      </c>
      <c r="Q95" s="72" t="s">
        <v>161</v>
      </c>
      <c r="R95" s="72" t="s">
        <v>162</v>
      </c>
      <c r="S95" s="72" t="s">
        <v>163</v>
      </c>
      <c r="T95" s="73" t="s">
        <v>164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165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P97+P323</f>
        <v>0</v>
      </c>
      <c r="Q96" s="75"/>
      <c r="R96" s="162">
        <f>R97+R323</f>
        <v>0</v>
      </c>
      <c r="S96" s="75"/>
      <c r="T96" s="163">
        <f>T97+T323</f>
        <v>2133.2240839999995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147</v>
      </c>
      <c r="BK96" s="164">
        <f>BK97+BK323</f>
        <v>0</v>
      </c>
    </row>
    <row r="97" spans="1:65" s="12" customFormat="1" ht="25.9" customHeight="1">
      <c r="B97" s="165"/>
      <c r="C97" s="166"/>
      <c r="D97" s="167" t="s">
        <v>71</v>
      </c>
      <c r="E97" s="168" t="s">
        <v>166</v>
      </c>
      <c r="F97" s="168" t="s">
        <v>167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P98+P123+P276</f>
        <v>0</v>
      </c>
      <c r="Q97" s="173"/>
      <c r="R97" s="174">
        <f>R98+R123+R276</f>
        <v>0</v>
      </c>
      <c r="S97" s="173"/>
      <c r="T97" s="175">
        <f>T98+T123+T276</f>
        <v>2126.4048049999997</v>
      </c>
      <c r="AR97" s="176" t="s">
        <v>79</v>
      </c>
      <c r="AT97" s="177" t="s">
        <v>71</v>
      </c>
      <c r="AU97" s="177" t="s">
        <v>72</v>
      </c>
      <c r="AY97" s="176" t="s">
        <v>168</v>
      </c>
      <c r="BK97" s="178">
        <f>BK98+BK123+BK276</f>
        <v>0</v>
      </c>
    </row>
    <row r="98" spans="1:65" s="12" customFormat="1" ht="22.9" customHeight="1">
      <c r="B98" s="165"/>
      <c r="C98" s="166"/>
      <c r="D98" s="167" t="s">
        <v>71</v>
      </c>
      <c r="E98" s="179" t="s">
        <v>79</v>
      </c>
      <c r="F98" s="179" t="s">
        <v>169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SUM(P99:P122)</f>
        <v>0</v>
      </c>
      <c r="Q98" s="173"/>
      <c r="R98" s="174">
        <f>SUM(R99:R122)</f>
        <v>0</v>
      </c>
      <c r="S98" s="173"/>
      <c r="T98" s="175">
        <f>SUM(T99:T122)</f>
        <v>244.54352499999999</v>
      </c>
      <c r="AR98" s="176" t="s">
        <v>79</v>
      </c>
      <c r="AT98" s="177" t="s">
        <v>71</v>
      </c>
      <c r="AU98" s="177" t="s">
        <v>79</v>
      </c>
      <c r="AY98" s="176" t="s">
        <v>168</v>
      </c>
      <c r="BK98" s="178">
        <f>SUM(BK99:BK122)</f>
        <v>0</v>
      </c>
    </row>
    <row r="99" spans="1:65" s="2" customFormat="1" ht="55.5" customHeight="1">
      <c r="A99" s="37"/>
      <c r="B99" s="38"/>
      <c r="C99" s="181" t="s">
        <v>79</v>
      </c>
      <c r="D99" s="181" t="s">
        <v>170</v>
      </c>
      <c r="E99" s="182" t="s">
        <v>303</v>
      </c>
      <c r="F99" s="183" t="s">
        <v>304</v>
      </c>
      <c r="G99" s="184" t="s">
        <v>173</v>
      </c>
      <c r="H99" s="185">
        <v>688.85500000000002</v>
      </c>
      <c r="I99" s="186"/>
      <c r="J99" s="187">
        <f>ROUND(I99*H99,2)</f>
        <v>0</v>
      </c>
      <c r="K99" s="183" t="s">
        <v>174</v>
      </c>
      <c r="L99" s="42"/>
      <c r="M99" s="188" t="s">
        <v>19</v>
      </c>
      <c r="N99" s="189" t="s">
        <v>43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0.35499999999999998</v>
      </c>
      <c r="T99" s="191">
        <f>S99*H99</f>
        <v>244.54352499999999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175</v>
      </c>
      <c r="AT99" s="192" t="s">
        <v>170</v>
      </c>
      <c r="AU99" s="192" t="s">
        <v>81</v>
      </c>
      <c r="AY99" s="20" t="s">
        <v>168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175</v>
      </c>
      <c r="BM99" s="192" t="s">
        <v>305</v>
      </c>
    </row>
    <row r="100" spans="1:65" s="14" customFormat="1">
      <c r="B100" s="205"/>
      <c r="C100" s="206"/>
      <c r="D100" s="196" t="s">
        <v>177</v>
      </c>
      <c r="E100" s="207" t="s">
        <v>19</v>
      </c>
      <c r="F100" s="208" t="s">
        <v>306</v>
      </c>
      <c r="G100" s="206"/>
      <c r="H100" s="209">
        <v>688.85500000000002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81</v>
      </c>
      <c r="AV100" s="14" t="s">
        <v>81</v>
      </c>
      <c r="AW100" s="14" t="s">
        <v>33</v>
      </c>
      <c r="AX100" s="14" t="s">
        <v>79</v>
      </c>
      <c r="AY100" s="215" t="s">
        <v>168</v>
      </c>
    </row>
    <row r="101" spans="1:65" s="2" customFormat="1" ht="48">
      <c r="A101" s="37"/>
      <c r="B101" s="38"/>
      <c r="C101" s="181" t="s">
        <v>81</v>
      </c>
      <c r="D101" s="181" t="s">
        <v>170</v>
      </c>
      <c r="E101" s="182" t="s">
        <v>307</v>
      </c>
      <c r="F101" s="183" t="s">
        <v>308</v>
      </c>
      <c r="G101" s="184" t="s">
        <v>206</v>
      </c>
      <c r="H101" s="185">
        <v>240</v>
      </c>
      <c r="I101" s="186"/>
      <c r="J101" s="187">
        <f>ROUND(I101*H101,2)</f>
        <v>0</v>
      </c>
      <c r="K101" s="183" t="s">
        <v>174</v>
      </c>
      <c r="L101" s="42"/>
      <c r="M101" s="188" t="s">
        <v>19</v>
      </c>
      <c r="N101" s="189" t="s">
        <v>43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175</v>
      </c>
      <c r="AT101" s="192" t="s">
        <v>170</v>
      </c>
      <c r="AU101" s="192" t="s">
        <v>81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175</v>
      </c>
      <c r="BM101" s="192" t="s">
        <v>309</v>
      </c>
    </row>
    <row r="102" spans="1:65" s="14" customFormat="1" ht="22.5">
      <c r="B102" s="205"/>
      <c r="C102" s="206"/>
      <c r="D102" s="196" t="s">
        <v>177</v>
      </c>
      <c r="E102" s="207" t="s">
        <v>19</v>
      </c>
      <c r="F102" s="208" t="s">
        <v>310</v>
      </c>
      <c r="G102" s="206"/>
      <c r="H102" s="209">
        <v>240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81</v>
      </c>
      <c r="AV102" s="14" t="s">
        <v>81</v>
      </c>
      <c r="AW102" s="14" t="s">
        <v>33</v>
      </c>
      <c r="AX102" s="14" t="s">
        <v>79</v>
      </c>
      <c r="AY102" s="215" t="s">
        <v>168</v>
      </c>
    </row>
    <row r="103" spans="1:65" s="2" customFormat="1" ht="36">
      <c r="A103" s="37"/>
      <c r="B103" s="38"/>
      <c r="C103" s="181" t="s">
        <v>188</v>
      </c>
      <c r="D103" s="181" t="s">
        <v>170</v>
      </c>
      <c r="E103" s="182" t="s">
        <v>311</v>
      </c>
      <c r="F103" s="183" t="s">
        <v>312</v>
      </c>
      <c r="G103" s="184" t="s">
        <v>206</v>
      </c>
      <c r="H103" s="185">
        <v>240</v>
      </c>
      <c r="I103" s="186"/>
      <c r="J103" s="187">
        <f>ROUND(I103*H103,2)</f>
        <v>0</v>
      </c>
      <c r="K103" s="183" t="s">
        <v>174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313</v>
      </c>
    </row>
    <row r="104" spans="1:65" s="2" customFormat="1" ht="16.5" customHeight="1">
      <c r="A104" s="37"/>
      <c r="B104" s="38"/>
      <c r="C104" s="181" t="s">
        <v>175</v>
      </c>
      <c r="D104" s="181" t="s">
        <v>170</v>
      </c>
      <c r="E104" s="182" t="s">
        <v>227</v>
      </c>
      <c r="F104" s="183" t="s">
        <v>314</v>
      </c>
      <c r="G104" s="184" t="s">
        <v>206</v>
      </c>
      <c r="H104" s="185">
        <v>240</v>
      </c>
      <c r="I104" s="186"/>
      <c r="J104" s="187">
        <f>ROUND(I104*H104,2)</f>
        <v>0</v>
      </c>
      <c r="K104" s="183" t="s">
        <v>174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315</v>
      </c>
    </row>
    <row r="105" spans="1:65" s="2" customFormat="1" ht="33" customHeight="1">
      <c r="A105" s="37"/>
      <c r="B105" s="38"/>
      <c r="C105" s="181" t="s">
        <v>195</v>
      </c>
      <c r="D105" s="181" t="s">
        <v>170</v>
      </c>
      <c r="E105" s="182" t="s">
        <v>316</v>
      </c>
      <c r="F105" s="183" t="s">
        <v>317</v>
      </c>
      <c r="G105" s="184" t="s">
        <v>206</v>
      </c>
      <c r="H105" s="185">
        <v>240</v>
      </c>
      <c r="I105" s="186"/>
      <c r="J105" s="187">
        <f>ROUND(I105*H105,2)</f>
        <v>0</v>
      </c>
      <c r="K105" s="183" t="s">
        <v>174</v>
      </c>
      <c r="L105" s="42"/>
      <c r="M105" s="188" t="s">
        <v>19</v>
      </c>
      <c r="N105" s="189" t="s">
        <v>43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175</v>
      </c>
      <c r="AT105" s="192" t="s">
        <v>170</v>
      </c>
      <c r="AU105" s="192" t="s">
        <v>81</v>
      </c>
      <c r="AY105" s="20" t="s">
        <v>168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175</v>
      </c>
      <c r="BM105" s="192" t="s">
        <v>318</v>
      </c>
    </row>
    <row r="106" spans="1:65" s="2" customFormat="1" ht="48">
      <c r="A106" s="37"/>
      <c r="B106" s="38"/>
      <c r="C106" s="181" t="s">
        <v>199</v>
      </c>
      <c r="D106" s="181" t="s">
        <v>170</v>
      </c>
      <c r="E106" s="182" t="s">
        <v>319</v>
      </c>
      <c r="F106" s="183" t="s">
        <v>320</v>
      </c>
      <c r="G106" s="184" t="s">
        <v>206</v>
      </c>
      <c r="H106" s="185">
        <v>653.596</v>
      </c>
      <c r="I106" s="186"/>
      <c r="J106" s="187">
        <f>ROUND(I106*H106,2)</f>
        <v>0</v>
      </c>
      <c r="K106" s="183" t="s">
        <v>174</v>
      </c>
      <c r="L106" s="42"/>
      <c r="M106" s="188" t="s">
        <v>19</v>
      </c>
      <c r="N106" s="189" t="s">
        <v>43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175</v>
      </c>
      <c r="AT106" s="192" t="s">
        <v>170</v>
      </c>
      <c r="AU106" s="192" t="s">
        <v>81</v>
      </c>
      <c r="AY106" s="20" t="s">
        <v>168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175</v>
      </c>
      <c r="BM106" s="192" t="s">
        <v>321</v>
      </c>
    </row>
    <row r="107" spans="1:65" s="13" customFormat="1" ht="33.75">
      <c r="B107" s="194"/>
      <c r="C107" s="195"/>
      <c r="D107" s="196" t="s">
        <v>177</v>
      </c>
      <c r="E107" s="197" t="s">
        <v>19</v>
      </c>
      <c r="F107" s="198" t="s">
        <v>322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177</v>
      </c>
      <c r="AU107" s="204" t="s">
        <v>81</v>
      </c>
      <c r="AV107" s="13" t="s">
        <v>79</v>
      </c>
      <c r="AW107" s="13" t="s">
        <v>33</v>
      </c>
      <c r="AX107" s="13" t="s">
        <v>72</v>
      </c>
      <c r="AY107" s="204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323</v>
      </c>
      <c r="G108" s="206"/>
      <c r="H108" s="209">
        <v>17.937999999999999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4" customFormat="1" ht="22.5">
      <c r="B109" s="205"/>
      <c r="C109" s="206"/>
      <c r="D109" s="196" t="s">
        <v>177</v>
      </c>
      <c r="E109" s="207" t="s">
        <v>19</v>
      </c>
      <c r="F109" s="208" t="s">
        <v>324</v>
      </c>
      <c r="G109" s="206"/>
      <c r="H109" s="209">
        <v>60.75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81</v>
      </c>
      <c r="AV109" s="14" t="s">
        <v>81</v>
      </c>
      <c r="AW109" s="14" t="s">
        <v>33</v>
      </c>
      <c r="AX109" s="14" t="s">
        <v>72</v>
      </c>
      <c r="AY109" s="215" t="s">
        <v>168</v>
      </c>
    </row>
    <row r="110" spans="1:65" s="14" customFormat="1">
      <c r="B110" s="205"/>
      <c r="C110" s="206"/>
      <c r="D110" s="196" t="s">
        <v>177</v>
      </c>
      <c r="E110" s="207" t="s">
        <v>19</v>
      </c>
      <c r="F110" s="208" t="s">
        <v>325</v>
      </c>
      <c r="G110" s="206"/>
      <c r="H110" s="209">
        <v>67.103999999999999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177</v>
      </c>
      <c r="AU110" s="215" t="s">
        <v>81</v>
      </c>
      <c r="AV110" s="14" t="s">
        <v>81</v>
      </c>
      <c r="AW110" s="14" t="s">
        <v>33</v>
      </c>
      <c r="AX110" s="14" t="s">
        <v>72</v>
      </c>
      <c r="AY110" s="215" t="s">
        <v>168</v>
      </c>
    </row>
    <row r="111" spans="1:65" s="17" customFormat="1">
      <c r="B111" s="245"/>
      <c r="C111" s="246"/>
      <c r="D111" s="196" t="s">
        <v>177</v>
      </c>
      <c r="E111" s="247" t="s">
        <v>19</v>
      </c>
      <c r="F111" s="248" t="s">
        <v>326</v>
      </c>
      <c r="G111" s="246"/>
      <c r="H111" s="249">
        <v>145.792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177</v>
      </c>
      <c r="AU111" s="255" t="s">
        <v>81</v>
      </c>
      <c r="AV111" s="17" t="s">
        <v>188</v>
      </c>
      <c r="AW111" s="17" t="s">
        <v>33</v>
      </c>
      <c r="AX111" s="17" t="s">
        <v>72</v>
      </c>
      <c r="AY111" s="255" t="s">
        <v>168</v>
      </c>
    </row>
    <row r="112" spans="1:65" s="13" customFormat="1" ht="33.75">
      <c r="B112" s="194"/>
      <c r="C112" s="195"/>
      <c r="D112" s="196" t="s">
        <v>177</v>
      </c>
      <c r="E112" s="197" t="s">
        <v>19</v>
      </c>
      <c r="F112" s="198" t="s">
        <v>327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177</v>
      </c>
      <c r="AU112" s="204" t="s">
        <v>81</v>
      </c>
      <c r="AV112" s="13" t="s">
        <v>79</v>
      </c>
      <c r="AW112" s="13" t="s">
        <v>33</v>
      </c>
      <c r="AX112" s="13" t="s">
        <v>72</v>
      </c>
      <c r="AY112" s="204" t="s">
        <v>168</v>
      </c>
    </row>
    <row r="113" spans="1:65" s="13" customFormat="1">
      <c r="B113" s="194"/>
      <c r="C113" s="195"/>
      <c r="D113" s="196" t="s">
        <v>177</v>
      </c>
      <c r="E113" s="197" t="s">
        <v>19</v>
      </c>
      <c r="F113" s="198" t="s">
        <v>328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177</v>
      </c>
      <c r="AU113" s="204" t="s">
        <v>81</v>
      </c>
      <c r="AV113" s="13" t="s">
        <v>79</v>
      </c>
      <c r="AW113" s="13" t="s">
        <v>33</v>
      </c>
      <c r="AX113" s="13" t="s">
        <v>72</v>
      </c>
      <c r="AY113" s="204" t="s">
        <v>168</v>
      </c>
    </row>
    <row r="114" spans="1:65" s="14" customFormat="1">
      <c r="B114" s="205"/>
      <c r="C114" s="206"/>
      <c r="D114" s="196" t="s">
        <v>177</v>
      </c>
      <c r="E114" s="207" t="s">
        <v>19</v>
      </c>
      <c r="F114" s="208" t="s">
        <v>329</v>
      </c>
      <c r="G114" s="206"/>
      <c r="H114" s="209">
        <v>318.81599999999997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81</v>
      </c>
      <c r="AV114" s="14" t="s">
        <v>81</v>
      </c>
      <c r="AW114" s="14" t="s">
        <v>33</v>
      </c>
      <c r="AX114" s="14" t="s">
        <v>72</v>
      </c>
      <c r="AY114" s="215" t="s">
        <v>168</v>
      </c>
    </row>
    <row r="115" spans="1:65" s="14" customFormat="1">
      <c r="B115" s="205"/>
      <c r="C115" s="206"/>
      <c r="D115" s="196" t="s">
        <v>177</v>
      </c>
      <c r="E115" s="207" t="s">
        <v>19</v>
      </c>
      <c r="F115" s="208" t="s">
        <v>330</v>
      </c>
      <c r="G115" s="206"/>
      <c r="H115" s="209">
        <v>5.2149999999999999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33</v>
      </c>
      <c r="AX115" s="14" t="s">
        <v>72</v>
      </c>
      <c r="AY115" s="215" t="s">
        <v>168</v>
      </c>
    </row>
    <row r="116" spans="1:65" s="14" customFormat="1">
      <c r="B116" s="205"/>
      <c r="C116" s="206"/>
      <c r="D116" s="196" t="s">
        <v>177</v>
      </c>
      <c r="E116" s="207" t="s">
        <v>19</v>
      </c>
      <c r="F116" s="208" t="s">
        <v>331</v>
      </c>
      <c r="G116" s="206"/>
      <c r="H116" s="209">
        <v>95.58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177</v>
      </c>
      <c r="AU116" s="215" t="s">
        <v>81</v>
      </c>
      <c r="AV116" s="14" t="s">
        <v>81</v>
      </c>
      <c r="AW116" s="14" t="s">
        <v>33</v>
      </c>
      <c r="AX116" s="14" t="s">
        <v>72</v>
      </c>
      <c r="AY116" s="215" t="s">
        <v>168</v>
      </c>
    </row>
    <row r="117" spans="1:65" s="17" customFormat="1">
      <c r="B117" s="245"/>
      <c r="C117" s="246"/>
      <c r="D117" s="196" t="s">
        <v>177</v>
      </c>
      <c r="E117" s="247" t="s">
        <v>19</v>
      </c>
      <c r="F117" s="248" t="s">
        <v>332</v>
      </c>
      <c r="G117" s="246"/>
      <c r="H117" s="249">
        <v>419.61099999999999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177</v>
      </c>
      <c r="AU117" s="255" t="s">
        <v>81</v>
      </c>
      <c r="AV117" s="17" t="s">
        <v>188</v>
      </c>
      <c r="AW117" s="17" t="s">
        <v>33</v>
      </c>
      <c r="AX117" s="17" t="s">
        <v>72</v>
      </c>
      <c r="AY117" s="255" t="s">
        <v>168</v>
      </c>
    </row>
    <row r="118" spans="1:65" s="13" customFormat="1">
      <c r="B118" s="194"/>
      <c r="C118" s="195"/>
      <c r="D118" s="196" t="s">
        <v>177</v>
      </c>
      <c r="E118" s="197" t="s">
        <v>19</v>
      </c>
      <c r="F118" s="198" t="s">
        <v>333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4" customFormat="1">
      <c r="B119" s="205"/>
      <c r="C119" s="206"/>
      <c r="D119" s="196" t="s">
        <v>177</v>
      </c>
      <c r="E119" s="207" t="s">
        <v>19</v>
      </c>
      <c r="F119" s="208" t="s">
        <v>334</v>
      </c>
      <c r="G119" s="206"/>
      <c r="H119" s="209">
        <v>9.7349999999999994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72</v>
      </c>
      <c r="AY119" s="215" t="s">
        <v>168</v>
      </c>
    </row>
    <row r="120" spans="1:65" s="14" customFormat="1">
      <c r="B120" s="205"/>
      <c r="C120" s="206"/>
      <c r="D120" s="196" t="s">
        <v>177</v>
      </c>
      <c r="E120" s="207" t="s">
        <v>19</v>
      </c>
      <c r="F120" s="208" t="s">
        <v>335</v>
      </c>
      <c r="G120" s="206"/>
      <c r="H120" s="209">
        <v>78.457999999999998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1:65" s="17" customFormat="1">
      <c r="B121" s="245"/>
      <c r="C121" s="246"/>
      <c r="D121" s="196" t="s">
        <v>177</v>
      </c>
      <c r="E121" s="247" t="s">
        <v>19</v>
      </c>
      <c r="F121" s="248" t="s">
        <v>336</v>
      </c>
      <c r="G121" s="246"/>
      <c r="H121" s="249">
        <v>88.192999999999998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177</v>
      </c>
      <c r="AU121" s="255" t="s">
        <v>81</v>
      </c>
      <c r="AV121" s="17" t="s">
        <v>188</v>
      </c>
      <c r="AW121" s="17" t="s">
        <v>33</v>
      </c>
      <c r="AX121" s="17" t="s">
        <v>72</v>
      </c>
      <c r="AY121" s="255" t="s">
        <v>168</v>
      </c>
    </row>
    <row r="122" spans="1:65" s="15" customFormat="1">
      <c r="B122" s="216"/>
      <c r="C122" s="217"/>
      <c r="D122" s="196" t="s">
        <v>177</v>
      </c>
      <c r="E122" s="218" t="s">
        <v>19</v>
      </c>
      <c r="F122" s="219" t="s">
        <v>182</v>
      </c>
      <c r="G122" s="217"/>
      <c r="H122" s="220">
        <v>653.596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81</v>
      </c>
      <c r="AV122" s="15" t="s">
        <v>175</v>
      </c>
      <c r="AW122" s="15" t="s">
        <v>33</v>
      </c>
      <c r="AX122" s="15" t="s">
        <v>79</v>
      </c>
      <c r="AY122" s="226" t="s">
        <v>168</v>
      </c>
    </row>
    <row r="123" spans="1:65" s="12" customFormat="1" ht="22.9" customHeight="1">
      <c r="B123" s="165"/>
      <c r="C123" s="166"/>
      <c r="D123" s="167" t="s">
        <v>71</v>
      </c>
      <c r="E123" s="179" t="s">
        <v>215</v>
      </c>
      <c r="F123" s="179" t="s">
        <v>241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SUM(P124:P275)</f>
        <v>0</v>
      </c>
      <c r="Q123" s="173"/>
      <c r="R123" s="174">
        <f>SUM(R124:R275)</f>
        <v>0</v>
      </c>
      <c r="S123" s="173"/>
      <c r="T123" s="175">
        <f>SUM(T124:T275)</f>
        <v>1881.8612799999999</v>
      </c>
      <c r="AR123" s="176" t="s">
        <v>79</v>
      </c>
      <c r="AT123" s="177" t="s">
        <v>71</v>
      </c>
      <c r="AU123" s="177" t="s">
        <v>79</v>
      </c>
      <c r="AY123" s="176" t="s">
        <v>168</v>
      </c>
      <c r="BK123" s="178">
        <f>SUM(BK124:BK275)</f>
        <v>0</v>
      </c>
    </row>
    <row r="124" spans="1:65" s="2" customFormat="1" ht="33" customHeight="1">
      <c r="A124" s="37"/>
      <c r="B124" s="38"/>
      <c r="C124" s="181" t="s">
        <v>203</v>
      </c>
      <c r="D124" s="181" t="s">
        <v>170</v>
      </c>
      <c r="E124" s="182" t="s">
        <v>337</v>
      </c>
      <c r="F124" s="183" t="s">
        <v>338</v>
      </c>
      <c r="G124" s="184" t="s">
        <v>206</v>
      </c>
      <c r="H124" s="185">
        <v>155.16</v>
      </c>
      <c r="I124" s="186"/>
      <c r="J124" s="187">
        <f>ROUND(I124*H124,2)</f>
        <v>0</v>
      </c>
      <c r="K124" s="183" t="s">
        <v>174</v>
      </c>
      <c r="L124" s="42"/>
      <c r="M124" s="188" t="s">
        <v>19</v>
      </c>
      <c r="N124" s="189" t="s">
        <v>43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2</v>
      </c>
      <c r="T124" s="191">
        <f>S124*H124</f>
        <v>310.32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175</v>
      </c>
      <c r="AT124" s="192" t="s">
        <v>170</v>
      </c>
      <c r="AU124" s="192" t="s">
        <v>81</v>
      </c>
      <c r="AY124" s="20" t="s">
        <v>168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175</v>
      </c>
      <c r="BM124" s="192" t="s">
        <v>339</v>
      </c>
    </row>
    <row r="125" spans="1:65" s="13" customFormat="1" ht="33.75">
      <c r="B125" s="194"/>
      <c r="C125" s="195"/>
      <c r="D125" s="196" t="s">
        <v>177</v>
      </c>
      <c r="E125" s="197" t="s">
        <v>19</v>
      </c>
      <c r="F125" s="198" t="s">
        <v>322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177</v>
      </c>
      <c r="AU125" s="204" t="s">
        <v>81</v>
      </c>
      <c r="AV125" s="13" t="s">
        <v>79</v>
      </c>
      <c r="AW125" s="13" t="s">
        <v>33</v>
      </c>
      <c r="AX125" s="13" t="s">
        <v>72</v>
      </c>
      <c r="AY125" s="204" t="s">
        <v>168</v>
      </c>
    </row>
    <row r="126" spans="1:65" s="14" customFormat="1" ht="22.5">
      <c r="B126" s="205"/>
      <c r="C126" s="206"/>
      <c r="D126" s="196" t="s">
        <v>177</v>
      </c>
      <c r="E126" s="207" t="s">
        <v>19</v>
      </c>
      <c r="F126" s="208" t="s">
        <v>340</v>
      </c>
      <c r="G126" s="206"/>
      <c r="H126" s="209">
        <v>21.6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72</v>
      </c>
      <c r="AY126" s="215" t="s">
        <v>168</v>
      </c>
    </row>
    <row r="127" spans="1:65" s="14" customFormat="1" ht="33.75">
      <c r="B127" s="205"/>
      <c r="C127" s="206"/>
      <c r="D127" s="196" t="s">
        <v>177</v>
      </c>
      <c r="E127" s="207" t="s">
        <v>19</v>
      </c>
      <c r="F127" s="208" t="s">
        <v>341</v>
      </c>
      <c r="G127" s="206"/>
      <c r="H127" s="209">
        <v>58.226999999999997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81</v>
      </c>
      <c r="AV127" s="14" t="s">
        <v>81</v>
      </c>
      <c r="AW127" s="14" t="s">
        <v>33</v>
      </c>
      <c r="AX127" s="14" t="s">
        <v>72</v>
      </c>
      <c r="AY127" s="215" t="s">
        <v>168</v>
      </c>
    </row>
    <row r="128" spans="1:65" s="17" customFormat="1">
      <c r="B128" s="245"/>
      <c r="C128" s="246"/>
      <c r="D128" s="196" t="s">
        <v>177</v>
      </c>
      <c r="E128" s="247" t="s">
        <v>19</v>
      </c>
      <c r="F128" s="248" t="s">
        <v>326</v>
      </c>
      <c r="G128" s="246"/>
      <c r="H128" s="249">
        <v>79.826999999999998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177</v>
      </c>
      <c r="AU128" s="255" t="s">
        <v>81</v>
      </c>
      <c r="AV128" s="17" t="s">
        <v>188</v>
      </c>
      <c r="AW128" s="17" t="s">
        <v>33</v>
      </c>
      <c r="AX128" s="17" t="s">
        <v>72</v>
      </c>
      <c r="AY128" s="255" t="s">
        <v>168</v>
      </c>
    </row>
    <row r="129" spans="1:65" s="13" customFormat="1" ht="33.75">
      <c r="B129" s="194"/>
      <c r="C129" s="195"/>
      <c r="D129" s="196" t="s">
        <v>177</v>
      </c>
      <c r="E129" s="197" t="s">
        <v>19</v>
      </c>
      <c r="F129" s="198" t="s">
        <v>327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177</v>
      </c>
      <c r="AU129" s="204" t="s">
        <v>81</v>
      </c>
      <c r="AV129" s="13" t="s">
        <v>79</v>
      </c>
      <c r="AW129" s="13" t="s">
        <v>33</v>
      </c>
      <c r="AX129" s="13" t="s">
        <v>72</v>
      </c>
      <c r="AY129" s="204" t="s">
        <v>168</v>
      </c>
    </row>
    <row r="130" spans="1:65" s="13" customFormat="1">
      <c r="B130" s="194"/>
      <c r="C130" s="195"/>
      <c r="D130" s="196" t="s">
        <v>177</v>
      </c>
      <c r="E130" s="197" t="s">
        <v>19</v>
      </c>
      <c r="F130" s="198" t="s">
        <v>328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177</v>
      </c>
      <c r="AU130" s="204" t="s">
        <v>81</v>
      </c>
      <c r="AV130" s="13" t="s">
        <v>79</v>
      </c>
      <c r="AW130" s="13" t="s">
        <v>33</v>
      </c>
      <c r="AX130" s="13" t="s">
        <v>72</v>
      </c>
      <c r="AY130" s="204" t="s">
        <v>168</v>
      </c>
    </row>
    <row r="131" spans="1:65" s="14" customFormat="1" ht="22.5">
      <c r="B131" s="205"/>
      <c r="C131" s="206"/>
      <c r="D131" s="196" t="s">
        <v>177</v>
      </c>
      <c r="E131" s="207" t="s">
        <v>19</v>
      </c>
      <c r="F131" s="208" t="s">
        <v>342</v>
      </c>
      <c r="G131" s="206"/>
      <c r="H131" s="209">
        <v>34.692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72</v>
      </c>
      <c r="AY131" s="215" t="s">
        <v>168</v>
      </c>
    </row>
    <row r="132" spans="1:65" s="14" customFormat="1" ht="22.5">
      <c r="B132" s="205"/>
      <c r="C132" s="206"/>
      <c r="D132" s="196" t="s">
        <v>177</v>
      </c>
      <c r="E132" s="207" t="s">
        <v>19</v>
      </c>
      <c r="F132" s="208" t="s">
        <v>343</v>
      </c>
      <c r="G132" s="206"/>
      <c r="H132" s="209">
        <v>22.143000000000001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177</v>
      </c>
      <c r="AU132" s="215" t="s">
        <v>81</v>
      </c>
      <c r="AV132" s="14" t="s">
        <v>81</v>
      </c>
      <c r="AW132" s="14" t="s">
        <v>33</v>
      </c>
      <c r="AX132" s="14" t="s">
        <v>72</v>
      </c>
      <c r="AY132" s="215" t="s">
        <v>168</v>
      </c>
    </row>
    <row r="133" spans="1:65" s="17" customFormat="1">
      <c r="B133" s="245"/>
      <c r="C133" s="246"/>
      <c r="D133" s="196" t="s">
        <v>177</v>
      </c>
      <c r="E133" s="247" t="s">
        <v>19</v>
      </c>
      <c r="F133" s="248" t="s">
        <v>332</v>
      </c>
      <c r="G133" s="246"/>
      <c r="H133" s="249">
        <v>56.835000000000001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177</v>
      </c>
      <c r="AU133" s="255" t="s">
        <v>81</v>
      </c>
      <c r="AV133" s="17" t="s">
        <v>188</v>
      </c>
      <c r="AW133" s="17" t="s">
        <v>33</v>
      </c>
      <c r="AX133" s="17" t="s">
        <v>72</v>
      </c>
      <c r="AY133" s="255" t="s">
        <v>168</v>
      </c>
    </row>
    <row r="134" spans="1:65" s="13" customFormat="1">
      <c r="B134" s="194"/>
      <c r="C134" s="195"/>
      <c r="D134" s="196" t="s">
        <v>177</v>
      </c>
      <c r="E134" s="197" t="s">
        <v>19</v>
      </c>
      <c r="F134" s="198" t="s">
        <v>333</v>
      </c>
      <c r="G134" s="195"/>
      <c r="H134" s="197" t="s">
        <v>19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177</v>
      </c>
      <c r="AU134" s="204" t="s">
        <v>81</v>
      </c>
      <c r="AV134" s="13" t="s">
        <v>79</v>
      </c>
      <c r="AW134" s="13" t="s">
        <v>33</v>
      </c>
      <c r="AX134" s="13" t="s">
        <v>72</v>
      </c>
      <c r="AY134" s="204" t="s">
        <v>168</v>
      </c>
    </row>
    <row r="135" spans="1:65" s="14" customFormat="1" ht="22.5">
      <c r="B135" s="205"/>
      <c r="C135" s="206"/>
      <c r="D135" s="196" t="s">
        <v>177</v>
      </c>
      <c r="E135" s="207" t="s">
        <v>19</v>
      </c>
      <c r="F135" s="208" t="s">
        <v>344</v>
      </c>
      <c r="G135" s="206"/>
      <c r="H135" s="209">
        <v>17.484000000000002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345</v>
      </c>
      <c r="G136" s="206"/>
      <c r="H136" s="209">
        <v>1.014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7" customFormat="1">
      <c r="B137" s="245"/>
      <c r="C137" s="246"/>
      <c r="D137" s="196" t="s">
        <v>177</v>
      </c>
      <c r="E137" s="247" t="s">
        <v>19</v>
      </c>
      <c r="F137" s="248" t="s">
        <v>336</v>
      </c>
      <c r="G137" s="246"/>
      <c r="H137" s="249">
        <v>18.498000000000001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177</v>
      </c>
      <c r="AU137" s="255" t="s">
        <v>81</v>
      </c>
      <c r="AV137" s="17" t="s">
        <v>188</v>
      </c>
      <c r="AW137" s="17" t="s">
        <v>33</v>
      </c>
      <c r="AX137" s="17" t="s">
        <v>72</v>
      </c>
      <c r="AY137" s="255" t="s">
        <v>168</v>
      </c>
    </row>
    <row r="138" spans="1:65" s="15" customFormat="1">
      <c r="B138" s="216"/>
      <c r="C138" s="217"/>
      <c r="D138" s="196" t="s">
        <v>177</v>
      </c>
      <c r="E138" s="218" t="s">
        <v>19</v>
      </c>
      <c r="F138" s="219" t="s">
        <v>182</v>
      </c>
      <c r="G138" s="217"/>
      <c r="H138" s="220">
        <v>155.16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177</v>
      </c>
      <c r="AU138" s="226" t="s">
        <v>81</v>
      </c>
      <c r="AV138" s="15" t="s">
        <v>175</v>
      </c>
      <c r="AW138" s="15" t="s">
        <v>33</v>
      </c>
      <c r="AX138" s="15" t="s">
        <v>79</v>
      </c>
      <c r="AY138" s="226" t="s">
        <v>168</v>
      </c>
    </row>
    <row r="139" spans="1:65" s="2" customFormat="1" ht="36">
      <c r="A139" s="37"/>
      <c r="B139" s="38"/>
      <c r="C139" s="181" t="s">
        <v>209</v>
      </c>
      <c r="D139" s="181" t="s">
        <v>170</v>
      </c>
      <c r="E139" s="182" t="s">
        <v>346</v>
      </c>
      <c r="F139" s="183" t="s">
        <v>347</v>
      </c>
      <c r="G139" s="184" t="s">
        <v>206</v>
      </c>
      <c r="H139" s="185">
        <v>371.69499999999999</v>
      </c>
      <c r="I139" s="186"/>
      <c r="J139" s="187">
        <f>ROUND(I139*H139,2)</f>
        <v>0</v>
      </c>
      <c r="K139" s="183" t="s">
        <v>174</v>
      </c>
      <c r="L139" s="42"/>
      <c r="M139" s="188" t="s">
        <v>19</v>
      </c>
      <c r="N139" s="189" t="s">
        <v>43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2.4</v>
      </c>
      <c r="T139" s="191">
        <f>S139*H139</f>
        <v>892.06799999999998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175</v>
      </c>
      <c r="AT139" s="192" t="s">
        <v>170</v>
      </c>
      <c r="AU139" s="192" t="s">
        <v>81</v>
      </c>
      <c r="AY139" s="20" t="s">
        <v>168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175</v>
      </c>
      <c r="BM139" s="192" t="s">
        <v>348</v>
      </c>
    </row>
    <row r="140" spans="1:65" s="13" customFormat="1" ht="33.75">
      <c r="B140" s="194"/>
      <c r="C140" s="195"/>
      <c r="D140" s="196" t="s">
        <v>177</v>
      </c>
      <c r="E140" s="197" t="s">
        <v>19</v>
      </c>
      <c r="F140" s="198" t="s">
        <v>322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177</v>
      </c>
      <c r="AU140" s="204" t="s">
        <v>81</v>
      </c>
      <c r="AV140" s="13" t="s">
        <v>79</v>
      </c>
      <c r="AW140" s="13" t="s">
        <v>33</v>
      </c>
      <c r="AX140" s="13" t="s">
        <v>72</v>
      </c>
      <c r="AY140" s="204" t="s">
        <v>168</v>
      </c>
    </row>
    <row r="141" spans="1:65" s="14" customFormat="1">
      <c r="B141" s="205"/>
      <c r="C141" s="206"/>
      <c r="D141" s="196" t="s">
        <v>177</v>
      </c>
      <c r="E141" s="207" t="s">
        <v>19</v>
      </c>
      <c r="F141" s="208" t="s">
        <v>349</v>
      </c>
      <c r="G141" s="206"/>
      <c r="H141" s="209">
        <v>43.2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81</v>
      </c>
      <c r="AV141" s="14" t="s">
        <v>81</v>
      </c>
      <c r="AW141" s="14" t="s">
        <v>33</v>
      </c>
      <c r="AX141" s="14" t="s">
        <v>72</v>
      </c>
      <c r="AY141" s="215" t="s">
        <v>168</v>
      </c>
    </row>
    <row r="142" spans="1:65" s="14" customFormat="1" ht="33.75">
      <c r="B142" s="205"/>
      <c r="C142" s="206"/>
      <c r="D142" s="196" t="s">
        <v>177</v>
      </c>
      <c r="E142" s="207" t="s">
        <v>19</v>
      </c>
      <c r="F142" s="208" t="s">
        <v>350</v>
      </c>
      <c r="G142" s="206"/>
      <c r="H142" s="209">
        <v>117.881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177</v>
      </c>
      <c r="AU142" s="215" t="s">
        <v>81</v>
      </c>
      <c r="AV142" s="14" t="s">
        <v>81</v>
      </c>
      <c r="AW142" s="14" t="s">
        <v>33</v>
      </c>
      <c r="AX142" s="14" t="s">
        <v>72</v>
      </c>
      <c r="AY142" s="215" t="s">
        <v>168</v>
      </c>
    </row>
    <row r="143" spans="1:65" s="17" customFormat="1">
      <c r="B143" s="245"/>
      <c r="C143" s="246"/>
      <c r="D143" s="196" t="s">
        <v>177</v>
      </c>
      <c r="E143" s="247" t="s">
        <v>19</v>
      </c>
      <c r="F143" s="248" t="s">
        <v>326</v>
      </c>
      <c r="G143" s="246"/>
      <c r="H143" s="249">
        <v>161.08099999999999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177</v>
      </c>
      <c r="AU143" s="255" t="s">
        <v>81</v>
      </c>
      <c r="AV143" s="17" t="s">
        <v>188</v>
      </c>
      <c r="AW143" s="17" t="s">
        <v>33</v>
      </c>
      <c r="AX143" s="17" t="s">
        <v>72</v>
      </c>
      <c r="AY143" s="255" t="s">
        <v>168</v>
      </c>
    </row>
    <row r="144" spans="1:65" s="13" customFormat="1" ht="33.75">
      <c r="B144" s="194"/>
      <c r="C144" s="195"/>
      <c r="D144" s="196" t="s">
        <v>177</v>
      </c>
      <c r="E144" s="197" t="s">
        <v>19</v>
      </c>
      <c r="F144" s="198" t="s">
        <v>327</v>
      </c>
      <c r="G144" s="195"/>
      <c r="H144" s="197" t="s">
        <v>19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177</v>
      </c>
      <c r="AU144" s="204" t="s">
        <v>81</v>
      </c>
      <c r="AV144" s="13" t="s">
        <v>79</v>
      </c>
      <c r="AW144" s="13" t="s">
        <v>33</v>
      </c>
      <c r="AX144" s="13" t="s">
        <v>72</v>
      </c>
      <c r="AY144" s="204" t="s">
        <v>168</v>
      </c>
    </row>
    <row r="145" spans="1:65" s="13" customFormat="1">
      <c r="B145" s="194"/>
      <c r="C145" s="195"/>
      <c r="D145" s="196" t="s">
        <v>177</v>
      </c>
      <c r="E145" s="197" t="s">
        <v>19</v>
      </c>
      <c r="F145" s="198" t="s">
        <v>328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177</v>
      </c>
      <c r="AU145" s="204" t="s">
        <v>81</v>
      </c>
      <c r="AV145" s="13" t="s">
        <v>79</v>
      </c>
      <c r="AW145" s="13" t="s">
        <v>33</v>
      </c>
      <c r="AX145" s="13" t="s">
        <v>72</v>
      </c>
      <c r="AY145" s="204" t="s">
        <v>168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351</v>
      </c>
      <c r="G146" s="206"/>
      <c r="H146" s="209">
        <v>1.8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72</v>
      </c>
      <c r="AY146" s="215" t="s">
        <v>168</v>
      </c>
    </row>
    <row r="147" spans="1:65" s="14" customFormat="1">
      <c r="B147" s="205"/>
      <c r="C147" s="206"/>
      <c r="D147" s="196" t="s">
        <v>177</v>
      </c>
      <c r="E147" s="207" t="s">
        <v>19</v>
      </c>
      <c r="F147" s="208" t="s">
        <v>352</v>
      </c>
      <c r="G147" s="206"/>
      <c r="H147" s="209">
        <v>70.091999999999999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177</v>
      </c>
      <c r="AU147" s="215" t="s">
        <v>81</v>
      </c>
      <c r="AV147" s="14" t="s">
        <v>81</v>
      </c>
      <c r="AW147" s="14" t="s">
        <v>33</v>
      </c>
      <c r="AX147" s="14" t="s">
        <v>72</v>
      </c>
      <c r="AY147" s="215" t="s">
        <v>168</v>
      </c>
    </row>
    <row r="148" spans="1:65" s="14" customFormat="1">
      <c r="B148" s="205"/>
      <c r="C148" s="206"/>
      <c r="D148" s="196" t="s">
        <v>177</v>
      </c>
      <c r="E148" s="207" t="s">
        <v>19</v>
      </c>
      <c r="F148" s="208" t="s">
        <v>353</v>
      </c>
      <c r="G148" s="206"/>
      <c r="H148" s="209">
        <v>42.816000000000003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177</v>
      </c>
      <c r="AU148" s="215" t="s">
        <v>81</v>
      </c>
      <c r="AV148" s="14" t="s">
        <v>81</v>
      </c>
      <c r="AW148" s="14" t="s">
        <v>33</v>
      </c>
      <c r="AX148" s="14" t="s">
        <v>72</v>
      </c>
      <c r="AY148" s="215" t="s">
        <v>168</v>
      </c>
    </row>
    <row r="149" spans="1:65" s="14" customFormat="1">
      <c r="B149" s="205"/>
      <c r="C149" s="206"/>
      <c r="D149" s="196" t="s">
        <v>177</v>
      </c>
      <c r="E149" s="207" t="s">
        <v>19</v>
      </c>
      <c r="F149" s="208" t="s">
        <v>354</v>
      </c>
      <c r="G149" s="206"/>
      <c r="H149" s="209">
        <v>1.5680000000000001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177</v>
      </c>
      <c r="AU149" s="215" t="s">
        <v>81</v>
      </c>
      <c r="AV149" s="14" t="s">
        <v>81</v>
      </c>
      <c r="AW149" s="14" t="s">
        <v>33</v>
      </c>
      <c r="AX149" s="14" t="s">
        <v>72</v>
      </c>
      <c r="AY149" s="215" t="s">
        <v>168</v>
      </c>
    </row>
    <row r="150" spans="1:65" s="17" customFormat="1">
      <c r="B150" s="245"/>
      <c r="C150" s="246"/>
      <c r="D150" s="196" t="s">
        <v>177</v>
      </c>
      <c r="E150" s="247" t="s">
        <v>19</v>
      </c>
      <c r="F150" s="248" t="s">
        <v>332</v>
      </c>
      <c r="G150" s="246"/>
      <c r="H150" s="249">
        <v>116.276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AT150" s="255" t="s">
        <v>177</v>
      </c>
      <c r="AU150" s="255" t="s">
        <v>81</v>
      </c>
      <c r="AV150" s="17" t="s">
        <v>188</v>
      </c>
      <c r="AW150" s="17" t="s">
        <v>33</v>
      </c>
      <c r="AX150" s="17" t="s">
        <v>72</v>
      </c>
      <c r="AY150" s="255" t="s">
        <v>168</v>
      </c>
    </row>
    <row r="151" spans="1:65" s="13" customFormat="1">
      <c r="B151" s="194"/>
      <c r="C151" s="195"/>
      <c r="D151" s="196" t="s">
        <v>177</v>
      </c>
      <c r="E151" s="197" t="s">
        <v>19</v>
      </c>
      <c r="F151" s="198" t="s">
        <v>333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177</v>
      </c>
      <c r="AU151" s="204" t="s">
        <v>81</v>
      </c>
      <c r="AV151" s="13" t="s">
        <v>79</v>
      </c>
      <c r="AW151" s="13" t="s">
        <v>33</v>
      </c>
      <c r="AX151" s="13" t="s">
        <v>72</v>
      </c>
      <c r="AY151" s="204" t="s">
        <v>168</v>
      </c>
    </row>
    <row r="152" spans="1:65" s="14" customFormat="1">
      <c r="B152" s="205"/>
      <c r="C152" s="206"/>
      <c r="D152" s="196" t="s">
        <v>177</v>
      </c>
      <c r="E152" s="207" t="s">
        <v>19</v>
      </c>
      <c r="F152" s="208" t="s">
        <v>355</v>
      </c>
      <c r="G152" s="206"/>
      <c r="H152" s="209">
        <v>27.472999999999999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177</v>
      </c>
      <c r="AU152" s="215" t="s">
        <v>81</v>
      </c>
      <c r="AV152" s="14" t="s">
        <v>81</v>
      </c>
      <c r="AW152" s="14" t="s">
        <v>33</v>
      </c>
      <c r="AX152" s="14" t="s">
        <v>72</v>
      </c>
      <c r="AY152" s="215" t="s">
        <v>168</v>
      </c>
    </row>
    <row r="153" spans="1:65" s="14" customFormat="1">
      <c r="B153" s="205"/>
      <c r="C153" s="206"/>
      <c r="D153" s="196" t="s">
        <v>177</v>
      </c>
      <c r="E153" s="207" t="s">
        <v>19</v>
      </c>
      <c r="F153" s="208" t="s">
        <v>356</v>
      </c>
      <c r="G153" s="206"/>
      <c r="H153" s="209">
        <v>4.056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177</v>
      </c>
      <c r="AU153" s="215" t="s">
        <v>81</v>
      </c>
      <c r="AV153" s="14" t="s">
        <v>81</v>
      </c>
      <c r="AW153" s="14" t="s">
        <v>33</v>
      </c>
      <c r="AX153" s="14" t="s">
        <v>72</v>
      </c>
      <c r="AY153" s="215" t="s">
        <v>168</v>
      </c>
    </row>
    <row r="154" spans="1:65" s="14" customFormat="1" ht="22.5">
      <c r="B154" s="205"/>
      <c r="C154" s="206"/>
      <c r="D154" s="196" t="s">
        <v>177</v>
      </c>
      <c r="E154" s="207" t="s">
        <v>19</v>
      </c>
      <c r="F154" s="208" t="s">
        <v>357</v>
      </c>
      <c r="G154" s="206"/>
      <c r="H154" s="209">
        <v>34.655000000000001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81</v>
      </c>
      <c r="AV154" s="14" t="s">
        <v>81</v>
      </c>
      <c r="AW154" s="14" t="s">
        <v>33</v>
      </c>
      <c r="AX154" s="14" t="s">
        <v>72</v>
      </c>
      <c r="AY154" s="215" t="s">
        <v>168</v>
      </c>
    </row>
    <row r="155" spans="1:65" s="14" customFormat="1" ht="22.5">
      <c r="B155" s="205"/>
      <c r="C155" s="206"/>
      <c r="D155" s="196" t="s">
        <v>177</v>
      </c>
      <c r="E155" s="207" t="s">
        <v>19</v>
      </c>
      <c r="F155" s="208" t="s">
        <v>358</v>
      </c>
      <c r="G155" s="206"/>
      <c r="H155" s="209">
        <v>28.154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177</v>
      </c>
      <c r="AU155" s="215" t="s">
        <v>81</v>
      </c>
      <c r="AV155" s="14" t="s">
        <v>81</v>
      </c>
      <c r="AW155" s="14" t="s">
        <v>33</v>
      </c>
      <c r="AX155" s="14" t="s">
        <v>72</v>
      </c>
      <c r="AY155" s="215" t="s">
        <v>168</v>
      </c>
    </row>
    <row r="156" spans="1:65" s="17" customFormat="1">
      <c r="B156" s="245"/>
      <c r="C156" s="246"/>
      <c r="D156" s="196" t="s">
        <v>177</v>
      </c>
      <c r="E156" s="247" t="s">
        <v>19</v>
      </c>
      <c r="F156" s="248" t="s">
        <v>336</v>
      </c>
      <c r="G156" s="246"/>
      <c r="H156" s="249">
        <v>94.337999999999994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177</v>
      </c>
      <c r="AU156" s="255" t="s">
        <v>81</v>
      </c>
      <c r="AV156" s="17" t="s">
        <v>188</v>
      </c>
      <c r="AW156" s="17" t="s">
        <v>33</v>
      </c>
      <c r="AX156" s="17" t="s">
        <v>72</v>
      </c>
      <c r="AY156" s="255" t="s">
        <v>168</v>
      </c>
    </row>
    <row r="157" spans="1:65" s="15" customFormat="1">
      <c r="B157" s="216"/>
      <c r="C157" s="217"/>
      <c r="D157" s="196" t="s">
        <v>177</v>
      </c>
      <c r="E157" s="218" t="s">
        <v>19</v>
      </c>
      <c r="F157" s="219" t="s">
        <v>182</v>
      </c>
      <c r="G157" s="217"/>
      <c r="H157" s="220">
        <v>371.69499999999999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177</v>
      </c>
      <c r="AU157" s="226" t="s">
        <v>81</v>
      </c>
      <c r="AV157" s="15" t="s">
        <v>175</v>
      </c>
      <c r="AW157" s="15" t="s">
        <v>33</v>
      </c>
      <c r="AX157" s="15" t="s">
        <v>79</v>
      </c>
      <c r="AY157" s="226" t="s">
        <v>168</v>
      </c>
    </row>
    <row r="158" spans="1:65" s="2" customFormat="1" ht="55.5" customHeight="1">
      <c r="A158" s="37"/>
      <c r="B158" s="38"/>
      <c r="C158" s="181" t="s">
        <v>215</v>
      </c>
      <c r="D158" s="181" t="s">
        <v>170</v>
      </c>
      <c r="E158" s="182" t="s">
        <v>359</v>
      </c>
      <c r="F158" s="183" t="s">
        <v>360</v>
      </c>
      <c r="G158" s="184" t="s">
        <v>173</v>
      </c>
      <c r="H158" s="185">
        <v>24.67</v>
      </c>
      <c r="I158" s="186"/>
      <c r="J158" s="187">
        <f>ROUND(I158*H158,2)</f>
        <v>0</v>
      </c>
      <c r="K158" s="183" t="s">
        <v>174</v>
      </c>
      <c r="L158" s="42"/>
      <c r="M158" s="188" t="s">
        <v>19</v>
      </c>
      <c r="N158" s="189" t="s">
        <v>43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0.13100000000000001</v>
      </c>
      <c r="T158" s="191">
        <f>S158*H158</f>
        <v>3.2317700000000005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175</v>
      </c>
      <c r="AT158" s="192" t="s">
        <v>170</v>
      </c>
      <c r="AU158" s="192" t="s">
        <v>81</v>
      </c>
      <c r="AY158" s="20" t="s">
        <v>168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175</v>
      </c>
      <c r="BM158" s="192" t="s">
        <v>361</v>
      </c>
    </row>
    <row r="159" spans="1:65" s="13" customFormat="1" ht="33.75">
      <c r="B159" s="194"/>
      <c r="C159" s="195"/>
      <c r="D159" s="196" t="s">
        <v>177</v>
      </c>
      <c r="E159" s="197" t="s">
        <v>19</v>
      </c>
      <c r="F159" s="198" t="s">
        <v>322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177</v>
      </c>
      <c r="AU159" s="204" t="s">
        <v>81</v>
      </c>
      <c r="AV159" s="13" t="s">
        <v>79</v>
      </c>
      <c r="AW159" s="13" t="s">
        <v>33</v>
      </c>
      <c r="AX159" s="13" t="s">
        <v>72</v>
      </c>
      <c r="AY159" s="204" t="s">
        <v>168</v>
      </c>
    </row>
    <row r="160" spans="1:65" s="14" customFormat="1">
      <c r="B160" s="205"/>
      <c r="C160" s="206"/>
      <c r="D160" s="196" t="s">
        <v>177</v>
      </c>
      <c r="E160" s="207" t="s">
        <v>19</v>
      </c>
      <c r="F160" s="208" t="s">
        <v>362</v>
      </c>
      <c r="G160" s="206"/>
      <c r="H160" s="209">
        <v>12.77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72</v>
      </c>
      <c r="AY160" s="215" t="s">
        <v>168</v>
      </c>
    </row>
    <row r="161" spans="1:65" s="13" customFormat="1" ht="33.75">
      <c r="B161" s="194"/>
      <c r="C161" s="195"/>
      <c r="D161" s="196" t="s">
        <v>177</v>
      </c>
      <c r="E161" s="197" t="s">
        <v>19</v>
      </c>
      <c r="F161" s="198" t="s">
        <v>327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177</v>
      </c>
      <c r="AU161" s="204" t="s">
        <v>81</v>
      </c>
      <c r="AV161" s="13" t="s">
        <v>79</v>
      </c>
      <c r="AW161" s="13" t="s">
        <v>33</v>
      </c>
      <c r="AX161" s="13" t="s">
        <v>72</v>
      </c>
      <c r="AY161" s="204" t="s">
        <v>168</v>
      </c>
    </row>
    <row r="162" spans="1:65" s="13" customFormat="1">
      <c r="B162" s="194"/>
      <c r="C162" s="195"/>
      <c r="D162" s="196" t="s">
        <v>177</v>
      </c>
      <c r="E162" s="197" t="s">
        <v>19</v>
      </c>
      <c r="F162" s="198" t="s">
        <v>328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177</v>
      </c>
      <c r="AU162" s="204" t="s">
        <v>81</v>
      </c>
      <c r="AV162" s="13" t="s">
        <v>79</v>
      </c>
      <c r="AW162" s="13" t="s">
        <v>33</v>
      </c>
      <c r="AX162" s="13" t="s">
        <v>72</v>
      </c>
      <c r="AY162" s="204" t="s">
        <v>168</v>
      </c>
    </row>
    <row r="163" spans="1:65" s="14" customFormat="1">
      <c r="B163" s="205"/>
      <c r="C163" s="206"/>
      <c r="D163" s="196" t="s">
        <v>177</v>
      </c>
      <c r="E163" s="207" t="s">
        <v>19</v>
      </c>
      <c r="F163" s="208" t="s">
        <v>363</v>
      </c>
      <c r="G163" s="206"/>
      <c r="H163" s="209">
        <v>11.9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81</v>
      </c>
      <c r="AV163" s="14" t="s">
        <v>81</v>
      </c>
      <c r="AW163" s="14" t="s">
        <v>33</v>
      </c>
      <c r="AX163" s="14" t="s">
        <v>72</v>
      </c>
      <c r="AY163" s="215" t="s">
        <v>168</v>
      </c>
    </row>
    <row r="164" spans="1:65" s="15" customFormat="1">
      <c r="B164" s="216"/>
      <c r="C164" s="217"/>
      <c r="D164" s="196" t="s">
        <v>177</v>
      </c>
      <c r="E164" s="218" t="s">
        <v>19</v>
      </c>
      <c r="F164" s="219" t="s">
        <v>182</v>
      </c>
      <c r="G164" s="217"/>
      <c r="H164" s="220">
        <v>24.67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177</v>
      </c>
      <c r="AU164" s="226" t="s">
        <v>81</v>
      </c>
      <c r="AV164" s="15" t="s">
        <v>175</v>
      </c>
      <c r="AW164" s="15" t="s">
        <v>33</v>
      </c>
      <c r="AX164" s="15" t="s">
        <v>79</v>
      </c>
      <c r="AY164" s="226" t="s">
        <v>168</v>
      </c>
    </row>
    <row r="165" spans="1:65" s="2" customFormat="1" ht="55.5" customHeight="1">
      <c r="A165" s="37"/>
      <c r="B165" s="38"/>
      <c r="C165" s="181" t="s">
        <v>221</v>
      </c>
      <c r="D165" s="181" t="s">
        <v>170</v>
      </c>
      <c r="E165" s="182" t="s">
        <v>364</v>
      </c>
      <c r="F165" s="183" t="s">
        <v>365</v>
      </c>
      <c r="G165" s="184" t="s">
        <v>173</v>
      </c>
      <c r="H165" s="185">
        <v>113.718</v>
      </c>
      <c r="I165" s="186"/>
      <c r="J165" s="187">
        <f>ROUND(I165*H165,2)</f>
        <v>0</v>
      </c>
      <c r="K165" s="183" t="s">
        <v>174</v>
      </c>
      <c r="L165" s="42"/>
      <c r="M165" s="188" t="s">
        <v>19</v>
      </c>
      <c r="N165" s="189" t="s">
        <v>43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0.26100000000000001</v>
      </c>
      <c r="T165" s="191">
        <f>S165*H165</f>
        <v>29.680398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175</v>
      </c>
      <c r="AT165" s="192" t="s">
        <v>170</v>
      </c>
      <c r="AU165" s="192" t="s">
        <v>81</v>
      </c>
      <c r="AY165" s="20" t="s">
        <v>168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175</v>
      </c>
      <c r="BM165" s="192" t="s">
        <v>366</v>
      </c>
    </row>
    <row r="166" spans="1:65" s="13" customFormat="1" ht="33.75">
      <c r="B166" s="194"/>
      <c r="C166" s="195"/>
      <c r="D166" s="196" t="s">
        <v>177</v>
      </c>
      <c r="E166" s="197" t="s">
        <v>19</v>
      </c>
      <c r="F166" s="198" t="s">
        <v>322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177</v>
      </c>
      <c r="AU166" s="204" t="s">
        <v>81</v>
      </c>
      <c r="AV166" s="13" t="s">
        <v>79</v>
      </c>
      <c r="AW166" s="13" t="s">
        <v>33</v>
      </c>
      <c r="AX166" s="13" t="s">
        <v>72</v>
      </c>
      <c r="AY166" s="204" t="s">
        <v>168</v>
      </c>
    </row>
    <row r="167" spans="1:65" s="14" customFormat="1" ht="22.5">
      <c r="B167" s="205"/>
      <c r="C167" s="206"/>
      <c r="D167" s="196" t="s">
        <v>177</v>
      </c>
      <c r="E167" s="207" t="s">
        <v>19</v>
      </c>
      <c r="F167" s="208" t="s">
        <v>367</v>
      </c>
      <c r="G167" s="206"/>
      <c r="H167" s="209">
        <v>100.63800000000001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81</v>
      </c>
      <c r="AV167" s="14" t="s">
        <v>81</v>
      </c>
      <c r="AW167" s="14" t="s">
        <v>33</v>
      </c>
      <c r="AX167" s="14" t="s">
        <v>72</v>
      </c>
      <c r="AY167" s="215" t="s">
        <v>168</v>
      </c>
    </row>
    <row r="168" spans="1:65" s="14" customFormat="1">
      <c r="B168" s="205"/>
      <c r="C168" s="206"/>
      <c r="D168" s="196" t="s">
        <v>177</v>
      </c>
      <c r="E168" s="207" t="s">
        <v>19</v>
      </c>
      <c r="F168" s="208" t="s">
        <v>368</v>
      </c>
      <c r="G168" s="206"/>
      <c r="H168" s="209">
        <v>13.08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81</v>
      </c>
      <c r="AV168" s="14" t="s">
        <v>81</v>
      </c>
      <c r="AW168" s="14" t="s">
        <v>33</v>
      </c>
      <c r="AX168" s="14" t="s">
        <v>72</v>
      </c>
      <c r="AY168" s="215" t="s">
        <v>168</v>
      </c>
    </row>
    <row r="169" spans="1:65" s="15" customFormat="1">
      <c r="B169" s="216"/>
      <c r="C169" s="217"/>
      <c r="D169" s="196" t="s">
        <v>177</v>
      </c>
      <c r="E169" s="218" t="s">
        <v>19</v>
      </c>
      <c r="F169" s="219" t="s">
        <v>182</v>
      </c>
      <c r="G169" s="217"/>
      <c r="H169" s="220">
        <v>113.718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177</v>
      </c>
      <c r="AU169" s="226" t="s">
        <v>81</v>
      </c>
      <c r="AV169" s="15" t="s">
        <v>175</v>
      </c>
      <c r="AW169" s="15" t="s">
        <v>33</v>
      </c>
      <c r="AX169" s="15" t="s">
        <v>79</v>
      </c>
      <c r="AY169" s="226" t="s">
        <v>168</v>
      </c>
    </row>
    <row r="170" spans="1:65" s="2" customFormat="1" ht="55.5" customHeight="1">
      <c r="A170" s="37"/>
      <c r="B170" s="38"/>
      <c r="C170" s="181" t="s">
        <v>230</v>
      </c>
      <c r="D170" s="181" t="s">
        <v>170</v>
      </c>
      <c r="E170" s="182" t="s">
        <v>369</v>
      </c>
      <c r="F170" s="183" t="s">
        <v>370</v>
      </c>
      <c r="G170" s="184" t="s">
        <v>206</v>
      </c>
      <c r="H170" s="185">
        <v>156.19200000000001</v>
      </c>
      <c r="I170" s="186"/>
      <c r="J170" s="187">
        <f>ROUND(I170*H170,2)</f>
        <v>0</v>
      </c>
      <c r="K170" s="183" t="s">
        <v>174</v>
      </c>
      <c r="L170" s="42"/>
      <c r="M170" s="188" t="s">
        <v>19</v>
      </c>
      <c r="N170" s="189" t="s">
        <v>43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1.8</v>
      </c>
      <c r="T170" s="191">
        <f>S170*H170</f>
        <v>281.1456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175</v>
      </c>
      <c r="AT170" s="192" t="s">
        <v>170</v>
      </c>
      <c r="AU170" s="192" t="s">
        <v>81</v>
      </c>
      <c r="AY170" s="20" t="s">
        <v>168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175</v>
      </c>
      <c r="BM170" s="192" t="s">
        <v>371</v>
      </c>
    </row>
    <row r="171" spans="1:65" s="13" customFormat="1" ht="33.75">
      <c r="B171" s="194"/>
      <c r="C171" s="195"/>
      <c r="D171" s="196" t="s">
        <v>177</v>
      </c>
      <c r="E171" s="197" t="s">
        <v>19</v>
      </c>
      <c r="F171" s="198" t="s">
        <v>322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177</v>
      </c>
      <c r="AU171" s="204" t="s">
        <v>81</v>
      </c>
      <c r="AV171" s="13" t="s">
        <v>79</v>
      </c>
      <c r="AW171" s="13" t="s">
        <v>33</v>
      </c>
      <c r="AX171" s="13" t="s">
        <v>72</v>
      </c>
      <c r="AY171" s="204" t="s">
        <v>168</v>
      </c>
    </row>
    <row r="172" spans="1:65" s="14" customFormat="1">
      <c r="B172" s="205"/>
      <c r="C172" s="206"/>
      <c r="D172" s="196" t="s">
        <v>177</v>
      </c>
      <c r="E172" s="207" t="s">
        <v>19</v>
      </c>
      <c r="F172" s="208" t="s">
        <v>372</v>
      </c>
      <c r="G172" s="206"/>
      <c r="H172" s="209">
        <v>14.31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81</v>
      </c>
      <c r="AV172" s="14" t="s">
        <v>81</v>
      </c>
      <c r="AW172" s="14" t="s">
        <v>33</v>
      </c>
      <c r="AX172" s="14" t="s">
        <v>72</v>
      </c>
      <c r="AY172" s="215" t="s">
        <v>168</v>
      </c>
    </row>
    <row r="173" spans="1:65" s="14" customFormat="1" ht="22.5">
      <c r="B173" s="205"/>
      <c r="C173" s="206"/>
      <c r="D173" s="196" t="s">
        <v>177</v>
      </c>
      <c r="E173" s="207" t="s">
        <v>19</v>
      </c>
      <c r="F173" s="208" t="s">
        <v>373</v>
      </c>
      <c r="G173" s="206"/>
      <c r="H173" s="209">
        <v>83.283000000000001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81</v>
      </c>
      <c r="AV173" s="14" t="s">
        <v>81</v>
      </c>
      <c r="AW173" s="14" t="s">
        <v>33</v>
      </c>
      <c r="AX173" s="14" t="s">
        <v>72</v>
      </c>
      <c r="AY173" s="215" t="s">
        <v>168</v>
      </c>
    </row>
    <row r="174" spans="1:65" s="17" customFormat="1">
      <c r="B174" s="245"/>
      <c r="C174" s="246"/>
      <c r="D174" s="196" t="s">
        <v>177</v>
      </c>
      <c r="E174" s="247" t="s">
        <v>19</v>
      </c>
      <c r="F174" s="248" t="s">
        <v>326</v>
      </c>
      <c r="G174" s="246"/>
      <c r="H174" s="249">
        <v>97.593000000000004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177</v>
      </c>
      <c r="AU174" s="255" t="s">
        <v>81</v>
      </c>
      <c r="AV174" s="17" t="s">
        <v>188</v>
      </c>
      <c r="AW174" s="17" t="s">
        <v>33</v>
      </c>
      <c r="AX174" s="17" t="s">
        <v>72</v>
      </c>
      <c r="AY174" s="255" t="s">
        <v>168</v>
      </c>
    </row>
    <row r="175" spans="1:65" s="13" customFormat="1" ht="33.75">
      <c r="B175" s="194"/>
      <c r="C175" s="195"/>
      <c r="D175" s="196" t="s">
        <v>177</v>
      </c>
      <c r="E175" s="197" t="s">
        <v>19</v>
      </c>
      <c r="F175" s="198" t="s">
        <v>327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177</v>
      </c>
      <c r="AU175" s="204" t="s">
        <v>81</v>
      </c>
      <c r="AV175" s="13" t="s">
        <v>79</v>
      </c>
      <c r="AW175" s="13" t="s">
        <v>33</v>
      </c>
      <c r="AX175" s="13" t="s">
        <v>72</v>
      </c>
      <c r="AY175" s="204" t="s">
        <v>168</v>
      </c>
    </row>
    <row r="176" spans="1:65" s="13" customFormat="1">
      <c r="B176" s="194"/>
      <c r="C176" s="195"/>
      <c r="D176" s="196" t="s">
        <v>177</v>
      </c>
      <c r="E176" s="197" t="s">
        <v>19</v>
      </c>
      <c r="F176" s="198" t="s">
        <v>328</v>
      </c>
      <c r="G176" s="195"/>
      <c r="H176" s="197" t="s">
        <v>19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177</v>
      </c>
      <c r="AU176" s="204" t="s">
        <v>81</v>
      </c>
      <c r="AV176" s="13" t="s">
        <v>79</v>
      </c>
      <c r="AW176" s="13" t="s">
        <v>33</v>
      </c>
      <c r="AX176" s="13" t="s">
        <v>72</v>
      </c>
      <c r="AY176" s="204" t="s">
        <v>168</v>
      </c>
    </row>
    <row r="177" spans="1:65" s="14" customFormat="1">
      <c r="B177" s="205"/>
      <c r="C177" s="206"/>
      <c r="D177" s="196" t="s">
        <v>177</v>
      </c>
      <c r="E177" s="207" t="s">
        <v>19</v>
      </c>
      <c r="F177" s="208" t="s">
        <v>374</v>
      </c>
      <c r="G177" s="206"/>
      <c r="H177" s="209">
        <v>3.4670000000000001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177</v>
      </c>
      <c r="AU177" s="215" t="s">
        <v>81</v>
      </c>
      <c r="AV177" s="14" t="s">
        <v>81</v>
      </c>
      <c r="AW177" s="14" t="s">
        <v>33</v>
      </c>
      <c r="AX177" s="14" t="s">
        <v>72</v>
      </c>
      <c r="AY177" s="215" t="s">
        <v>168</v>
      </c>
    </row>
    <row r="178" spans="1:65" s="14" customFormat="1">
      <c r="B178" s="205"/>
      <c r="C178" s="206"/>
      <c r="D178" s="196" t="s">
        <v>177</v>
      </c>
      <c r="E178" s="207" t="s">
        <v>19</v>
      </c>
      <c r="F178" s="208" t="s">
        <v>375</v>
      </c>
      <c r="G178" s="206"/>
      <c r="H178" s="209">
        <v>14.044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177</v>
      </c>
      <c r="AU178" s="215" t="s">
        <v>81</v>
      </c>
      <c r="AV178" s="14" t="s">
        <v>81</v>
      </c>
      <c r="AW178" s="14" t="s">
        <v>33</v>
      </c>
      <c r="AX178" s="14" t="s">
        <v>72</v>
      </c>
      <c r="AY178" s="215" t="s">
        <v>168</v>
      </c>
    </row>
    <row r="179" spans="1:65" s="17" customFormat="1">
      <c r="B179" s="245"/>
      <c r="C179" s="246"/>
      <c r="D179" s="196" t="s">
        <v>177</v>
      </c>
      <c r="E179" s="247" t="s">
        <v>19</v>
      </c>
      <c r="F179" s="248" t="s">
        <v>332</v>
      </c>
      <c r="G179" s="246"/>
      <c r="H179" s="249">
        <v>17.510999999999999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177</v>
      </c>
      <c r="AU179" s="255" t="s">
        <v>81</v>
      </c>
      <c r="AV179" s="17" t="s">
        <v>188</v>
      </c>
      <c r="AW179" s="17" t="s">
        <v>33</v>
      </c>
      <c r="AX179" s="17" t="s">
        <v>72</v>
      </c>
      <c r="AY179" s="255" t="s">
        <v>168</v>
      </c>
    </row>
    <row r="180" spans="1:65" s="13" customFormat="1">
      <c r="B180" s="194"/>
      <c r="C180" s="195"/>
      <c r="D180" s="196" t="s">
        <v>177</v>
      </c>
      <c r="E180" s="197" t="s">
        <v>19</v>
      </c>
      <c r="F180" s="198" t="s">
        <v>333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177</v>
      </c>
      <c r="AU180" s="204" t="s">
        <v>81</v>
      </c>
      <c r="AV180" s="13" t="s">
        <v>79</v>
      </c>
      <c r="AW180" s="13" t="s">
        <v>33</v>
      </c>
      <c r="AX180" s="13" t="s">
        <v>72</v>
      </c>
      <c r="AY180" s="204" t="s">
        <v>168</v>
      </c>
    </row>
    <row r="181" spans="1:65" s="14" customFormat="1">
      <c r="B181" s="205"/>
      <c r="C181" s="206"/>
      <c r="D181" s="196" t="s">
        <v>177</v>
      </c>
      <c r="E181" s="207" t="s">
        <v>19</v>
      </c>
      <c r="F181" s="208" t="s">
        <v>376</v>
      </c>
      <c r="G181" s="206"/>
      <c r="H181" s="209">
        <v>24.533999999999999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81</v>
      </c>
      <c r="AV181" s="14" t="s">
        <v>81</v>
      </c>
      <c r="AW181" s="14" t="s">
        <v>33</v>
      </c>
      <c r="AX181" s="14" t="s">
        <v>72</v>
      </c>
      <c r="AY181" s="215" t="s">
        <v>168</v>
      </c>
    </row>
    <row r="182" spans="1:65" s="14" customFormat="1">
      <c r="B182" s="205"/>
      <c r="C182" s="206"/>
      <c r="D182" s="196" t="s">
        <v>177</v>
      </c>
      <c r="E182" s="207" t="s">
        <v>19</v>
      </c>
      <c r="F182" s="208" t="s">
        <v>377</v>
      </c>
      <c r="G182" s="206"/>
      <c r="H182" s="209">
        <v>16.553999999999998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72</v>
      </c>
      <c r="AY182" s="215" t="s">
        <v>168</v>
      </c>
    </row>
    <row r="183" spans="1:65" s="17" customFormat="1">
      <c r="B183" s="245"/>
      <c r="C183" s="246"/>
      <c r="D183" s="196" t="s">
        <v>177</v>
      </c>
      <c r="E183" s="247" t="s">
        <v>19</v>
      </c>
      <c r="F183" s="248" t="s">
        <v>336</v>
      </c>
      <c r="G183" s="246"/>
      <c r="H183" s="249">
        <v>41.088000000000001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177</v>
      </c>
      <c r="AU183" s="255" t="s">
        <v>81</v>
      </c>
      <c r="AV183" s="17" t="s">
        <v>188</v>
      </c>
      <c r="AW183" s="17" t="s">
        <v>33</v>
      </c>
      <c r="AX183" s="17" t="s">
        <v>72</v>
      </c>
      <c r="AY183" s="255" t="s">
        <v>168</v>
      </c>
    </row>
    <row r="184" spans="1:65" s="15" customFormat="1">
      <c r="B184" s="216"/>
      <c r="C184" s="217"/>
      <c r="D184" s="196" t="s">
        <v>177</v>
      </c>
      <c r="E184" s="218" t="s">
        <v>19</v>
      </c>
      <c r="F184" s="219" t="s">
        <v>182</v>
      </c>
      <c r="G184" s="217"/>
      <c r="H184" s="220">
        <v>156.19200000000001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177</v>
      </c>
      <c r="AU184" s="226" t="s">
        <v>81</v>
      </c>
      <c r="AV184" s="15" t="s">
        <v>175</v>
      </c>
      <c r="AW184" s="15" t="s">
        <v>33</v>
      </c>
      <c r="AX184" s="15" t="s">
        <v>79</v>
      </c>
      <c r="AY184" s="226" t="s">
        <v>168</v>
      </c>
    </row>
    <row r="185" spans="1:65" s="2" customFormat="1" ht="36">
      <c r="A185" s="37"/>
      <c r="B185" s="38"/>
      <c r="C185" s="181" t="s">
        <v>236</v>
      </c>
      <c r="D185" s="181" t="s">
        <v>170</v>
      </c>
      <c r="E185" s="182" t="s">
        <v>378</v>
      </c>
      <c r="F185" s="183" t="s">
        <v>379</v>
      </c>
      <c r="G185" s="184" t="s">
        <v>206</v>
      </c>
      <c r="H185" s="185">
        <v>25.442</v>
      </c>
      <c r="I185" s="186"/>
      <c r="J185" s="187">
        <f>ROUND(I185*H185,2)</f>
        <v>0</v>
      </c>
      <c r="K185" s="183" t="s">
        <v>174</v>
      </c>
      <c r="L185" s="42"/>
      <c r="M185" s="188" t="s">
        <v>19</v>
      </c>
      <c r="N185" s="189" t="s">
        <v>43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2.4</v>
      </c>
      <c r="T185" s="191">
        <f>S185*H185</f>
        <v>61.0608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175</v>
      </c>
      <c r="AT185" s="192" t="s">
        <v>170</v>
      </c>
      <c r="AU185" s="192" t="s">
        <v>81</v>
      </c>
      <c r="AY185" s="20" t="s">
        <v>168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175</v>
      </c>
      <c r="BM185" s="192" t="s">
        <v>380</v>
      </c>
    </row>
    <row r="186" spans="1:65" s="13" customFormat="1" ht="33.75">
      <c r="B186" s="194"/>
      <c r="C186" s="195"/>
      <c r="D186" s="196" t="s">
        <v>177</v>
      </c>
      <c r="E186" s="197" t="s">
        <v>19</v>
      </c>
      <c r="F186" s="198" t="s">
        <v>327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177</v>
      </c>
      <c r="AU186" s="204" t="s">
        <v>81</v>
      </c>
      <c r="AV186" s="13" t="s">
        <v>79</v>
      </c>
      <c r="AW186" s="13" t="s">
        <v>33</v>
      </c>
      <c r="AX186" s="13" t="s">
        <v>72</v>
      </c>
      <c r="AY186" s="204" t="s">
        <v>168</v>
      </c>
    </row>
    <row r="187" spans="1:65" s="13" customFormat="1">
      <c r="B187" s="194"/>
      <c r="C187" s="195"/>
      <c r="D187" s="196" t="s">
        <v>177</v>
      </c>
      <c r="E187" s="197" t="s">
        <v>19</v>
      </c>
      <c r="F187" s="198" t="s">
        <v>328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177</v>
      </c>
      <c r="AU187" s="204" t="s">
        <v>81</v>
      </c>
      <c r="AV187" s="13" t="s">
        <v>79</v>
      </c>
      <c r="AW187" s="13" t="s">
        <v>33</v>
      </c>
      <c r="AX187" s="13" t="s">
        <v>72</v>
      </c>
      <c r="AY187" s="204" t="s">
        <v>168</v>
      </c>
    </row>
    <row r="188" spans="1:65" s="14" customFormat="1">
      <c r="B188" s="205"/>
      <c r="C188" s="206"/>
      <c r="D188" s="196" t="s">
        <v>177</v>
      </c>
      <c r="E188" s="207" t="s">
        <v>19</v>
      </c>
      <c r="F188" s="208" t="s">
        <v>381</v>
      </c>
      <c r="G188" s="206"/>
      <c r="H188" s="209">
        <v>16.821999999999999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72</v>
      </c>
      <c r="AY188" s="215" t="s">
        <v>168</v>
      </c>
    </row>
    <row r="189" spans="1:65" s="14" customFormat="1" ht="22.5">
      <c r="B189" s="205"/>
      <c r="C189" s="206"/>
      <c r="D189" s="196" t="s">
        <v>177</v>
      </c>
      <c r="E189" s="207" t="s">
        <v>19</v>
      </c>
      <c r="F189" s="208" t="s">
        <v>382</v>
      </c>
      <c r="G189" s="206"/>
      <c r="H189" s="209">
        <v>8.6199999999999992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177</v>
      </c>
      <c r="AU189" s="215" t="s">
        <v>81</v>
      </c>
      <c r="AV189" s="14" t="s">
        <v>81</v>
      </c>
      <c r="AW189" s="14" t="s">
        <v>33</v>
      </c>
      <c r="AX189" s="14" t="s">
        <v>72</v>
      </c>
      <c r="AY189" s="215" t="s">
        <v>168</v>
      </c>
    </row>
    <row r="190" spans="1:65" s="17" customFormat="1">
      <c r="B190" s="245"/>
      <c r="C190" s="246"/>
      <c r="D190" s="196" t="s">
        <v>177</v>
      </c>
      <c r="E190" s="247" t="s">
        <v>19</v>
      </c>
      <c r="F190" s="248" t="s">
        <v>332</v>
      </c>
      <c r="G190" s="246"/>
      <c r="H190" s="249">
        <v>25.442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177</v>
      </c>
      <c r="AU190" s="255" t="s">
        <v>81</v>
      </c>
      <c r="AV190" s="17" t="s">
        <v>188</v>
      </c>
      <c r="AW190" s="17" t="s">
        <v>33</v>
      </c>
      <c r="AX190" s="17" t="s">
        <v>72</v>
      </c>
      <c r="AY190" s="255" t="s">
        <v>168</v>
      </c>
    </row>
    <row r="191" spans="1:65" s="13" customFormat="1">
      <c r="B191" s="194"/>
      <c r="C191" s="195"/>
      <c r="D191" s="196" t="s">
        <v>177</v>
      </c>
      <c r="E191" s="197" t="s">
        <v>19</v>
      </c>
      <c r="F191" s="198" t="s">
        <v>333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177</v>
      </c>
      <c r="AU191" s="204" t="s">
        <v>81</v>
      </c>
      <c r="AV191" s="13" t="s">
        <v>79</v>
      </c>
      <c r="AW191" s="13" t="s">
        <v>33</v>
      </c>
      <c r="AX191" s="13" t="s">
        <v>72</v>
      </c>
      <c r="AY191" s="204" t="s">
        <v>168</v>
      </c>
    </row>
    <row r="192" spans="1:65" s="17" customFormat="1">
      <c r="B192" s="245"/>
      <c r="C192" s="246"/>
      <c r="D192" s="196" t="s">
        <v>177</v>
      </c>
      <c r="E192" s="247" t="s">
        <v>19</v>
      </c>
      <c r="F192" s="248" t="s">
        <v>336</v>
      </c>
      <c r="G192" s="246"/>
      <c r="H192" s="249">
        <v>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177</v>
      </c>
      <c r="AU192" s="255" t="s">
        <v>81</v>
      </c>
      <c r="AV192" s="17" t="s">
        <v>188</v>
      </c>
      <c r="AW192" s="17" t="s">
        <v>33</v>
      </c>
      <c r="AX192" s="17" t="s">
        <v>72</v>
      </c>
      <c r="AY192" s="255" t="s">
        <v>168</v>
      </c>
    </row>
    <row r="193" spans="1:65" s="15" customFormat="1">
      <c r="B193" s="216"/>
      <c r="C193" s="217"/>
      <c r="D193" s="196" t="s">
        <v>177</v>
      </c>
      <c r="E193" s="218" t="s">
        <v>19</v>
      </c>
      <c r="F193" s="219" t="s">
        <v>182</v>
      </c>
      <c r="G193" s="217"/>
      <c r="H193" s="220">
        <v>25.442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177</v>
      </c>
      <c r="AU193" s="226" t="s">
        <v>81</v>
      </c>
      <c r="AV193" s="15" t="s">
        <v>175</v>
      </c>
      <c r="AW193" s="15" t="s">
        <v>33</v>
      </c>
      <c r="AX193" s="15" t="s">
        <v>79</v>
      </c>
      <c r="AY193" s="226" t="s">
        <v>168</v>
      </c>
    </row>
    <row r="194" spans="1:65" s="2" customFormat="1" ht="24">
      <c r="A194" s="37"/>
      <c r="B194" s="38"/>
      <c r="C194" s="181" t="s">
        <v>246</v>
      </c>
      <c r="D194" s="181" t="s">
        <v>170</v>
      </c>
      <c r="E194" s="182" t="s">
        <v>383</v>
      </c>
      <c r="F194" s="183" t="s">
        <v>384</v>
      </c>
      <c r="G194" s="184" t="s">
        <v>206</v>
      </c>
      <c r="H194" s="185">
        <v>4.32</v>
      </c>
      <c r="I194" s="186"/>
      <c r="J194" s="187">
        <f>ROUND(I194*H194,2)</f>
        <v>0</v>
      </c>
      <c r="K194" s="183" t="s">
        <v>174</v>
      </c>
      <c r="L194" s="42"/>
      <c r="M194" s="188" t="s">
        <v>19</v>
      </c>
      <c r="N194" s="189" t="s">
        <v>43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2.4</v>
      </c>
      <c r="T194" s="191">
        <f>S194*H194</f>
        <v>10.368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175</v>
      </c>
      <c r="AT194" s="192" t="s">
        <v>170</v>
      </c>
      <c r="AU194" s="192" t="s">
        <v>81</v>
      </c>
      <c r="AY194" s="20" t="s">
        <v>168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175</v>
      </c>
      <c r="BM194" s="192" t="s">
        <v>385</v>
      </c>
    </row>
    <row r="195" spans="1:65" s="13" customFormat="1" ht="33.75">
      <c r="B195" s="194"/>
      <c r="C195" s="195"/>
      <c r="D195" s="196" t="s">
        <v>177</v>
      </c>
      <c r="E195" s="197" t="s">
        <v>19</v>
      </c>
      <c r="F195" s="198" t="s">
        <v>386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177</v>
      </c>
      <c r="AU195" s="204" t="s">
        <v>81</v>
      </c>
      <c r="AV195" s="13" t="s">
        <v>79</v>
      </c>
      <c r="AW195" s="13" t="s">
        <v>33</v>
      </c>
      <c r="AX195" s="13" t="s">
        <v>72</v>
      </c>
      <c r="AY195" s="204" t="s">
        <v>168</v>
      </c>
    </row>
    <row r="196" spans="1:65" s="14" customFormat="1">
      <c r="B196" s="205"/>
      <c r="C196" s="206"/>
      <c r="D196" s="196" t="s">
        <v>177</v>
      </c>
      <c r="E196" s="207" t="s">
        <v>19</v>
      </c>
      <c r="F196" s="208" t="s">
        <v>387</v>
      </c>
      <c r="G196" s="206"/>
      <c r="H196" s="209">
        <v>2.7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177</v>
      </c>
      <c r="AU196" s="215" t="s">
        <v>81</v>
      </c>
      <c r="AV196" s="14" t="s">
        <v>81</v>
      </c>
      <c r="AW196" s="14" t="s">
        <v>33</v>
      </c>
      <c r="AX196" s="14" t="s">
        <v>72</v>
      </c>
      <c r="AY196" s="215" t="s">
        <v>168</v>
      </c>
    </row>
    <row r="197" spans="1:65" s="17" customFormat="1">
      <c r="B197" s="245"/>
      <c r="C197" s="246"/>
      <c r="D197" s="196" t="s">
        <v>177</v>
      </c>
      <c r="E197" s="247" t="s">
        <v>19</v>
      </c>
      <c r="F197" s="248" t="s">
        <v>326</v>
      </c>
      <c r="G197" s="246"/>
      <c r="H197" s="249">
        <v>2.7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177</v>
      </c>
      <c r="AU197" s="255" t="s">
        <v>81</v>
      </c>
      <c r="AV197" s="17" t="s">
        <v>188</v>
      </c>
      <c r="AW197" s="17" t="s">
        <v>33</v>
      </c>
      <c r="AX197" s="17" t="s">
        <v>72</v>
      </c>
      <c r="AY197" s="255" t="s">
        <v>168</v>
      </c>
    </row>
    <row r="198" spans="1:65" s="13" customFormat="1" ht="33.75">
      <c r="B198" s="194"/>
      <c r="C198" s="195"/>
      <c r="D198" s="196" t="s">
        <v>177</v>
      </c>
      <c r="E198" s="197" t="s">
        <v>19</v>
      </c>
      <c r="F198" s="198" t="s">
        <v>327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177</v>
      </c>
      <c r="AU198" s="204" t="s">
        <v>81</v>
      </c>
      <c r="AV198" s="13" t="s">
        <v>79</v>
      </c>
      <c r="AW198" s="13" t="s">
        <v>33</v>
      </c>
      <c r="AX198" s="13" t="s">
        <v>72</v>
      </c>
      <c r="AY198" s="204" t="s">
        <v>168</v>
      </c>
    </row>
    <row r="199" spans="1:65" s="13" customFormat="1">
      <c r="B199" s="194"/>
      <c r="C199" s="195"/>
      <c r="D199" s="196" t="s">
        <v>177</v>
      </c>
      <c r="E199" s="197" t="s">
        <v>19</v>
      </c>
      <c r="F199" s="198" t="s">
        <v>328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177</v>
      </c>
      <c r="AU199" s="204" t="s">
        <v>81</v>
      </c>
      <c r="AV199" s="13" t="s">
        <v>79</v>
      </c>
      <c r="AW199" s="13" t="s">
        <v>33</v>
      </c>
      <c r="AX199" s="13" t="s">
        <v>72</v>
      </c>
      <c r="AY199" s="204" t="s">
        <v>168</v>
      </c>
    </row>
    <row r="200" spans="1:65" s="14" customFormat="1">
      <c r="B200" s="205"/>
      <c r="C200" s="206"/>
      <c r="D200" s="196" t="s">
        <v>177</v>
      </c>
      <c r="E200" s="207" t="s">
        <v>19</v>
      </c>
      <c r="F200" s="208" t="s">
        <v>388</v>
      </c>
      <c r="G200" s="206"/>
      <c r="H200" s="209">
        <v>1.62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177</v>
      </c>
      <c r="AU200" s="215" t="s">
        <v>81</v>
      </c>
      <c r="AV200" s="14" t="s">
        <v>81</v>
      </c>
      <c r="AW200" s="14" t="s">
        <v>33</v>
      </c>
      <c r="AX200" s="14" t="s">
        <v>72</v>
      </c>
      <c r="AY200" s="215" t="s">
        <v>168</v>
      </c>
    </row>
    <row r="201" spans="1:65" s="17" customFormat="1">
      <c r="B201" s="245"/>
      <c r="C201" s="246"/>
      <c r="D201" s="196" t="s">
        <v>177</v>
      </c>
      <c r="E201" s="247" t="s">
        <v>19</v>
      </c>
      <c r="F201" s="248" t="s">
        <v>332</v>
      </c>
      <c r="G201" s="246"/>
      <c r="H201" s="249">
        <v>1.62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AT201" s="255" t="s">
        <v>177</v>
      </c>
      <c r="AU201" s="255" t="s">
        <v>81</v>
      </c>
      <c r="AV201" s="17" t="s">
        <v>188</v>
      </c>
      <c r="AW201" s="17" t="s">
        <v>33</v>
      </c>
      <c r="AX201" s="17" t="s">
        <v>72</v>
      </c>
      <c r="AY201" s="255" t="s">
        <v>168</v>
      </c>
    </row>
    <row r="202" spans="1:65" s="13" customFormat="1">
      <c r="B202" s="194"/>
      <c r="C202" s="195"/>
      <c r="D202" s="196" t="s">
        <v>177</v>
      </c>
      <c r="E202" s="197" t="s">
        <v>19</v>
      </c>
      <c r="F202" s="198" t="s">
        <v>333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177</v>
      </c>
      <c r="AU202" s="204" t="s">
        <v>81</v>
      </c>
      <c r="AV202" s="13" t="s">
        <v>79</v>
      </c>
      <c r="AW202" s="13" t="s">
        <v>33</v>
      </c>
      <c r="AX202" s="13" t="s">
        <v>72</v>
      </c>
      <c r="AY202" s="204" t="s">
        <v>168</v>
      </c>
    </row>
    <row r="203" spans="1:65" s="17" customFormat="1">
      <c r="B203" s="245"/>
      <c r="C203" s="246"/>
      <c r="D203" s="196" t="s">
        <v>177</v>
      </c>
      <c r="E203" s="247" t="s">
        <v>19</v>
      </c>
      <c r="F203" s="248" t="s">
        <v>336</v>
      </c>
      <c r="G203" s="246"/>
      <c r="H203" s="249">
        <v>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177</v>
      </c>
      <c r="AU203" s="255" t="s">
        <v>81</v>
      </c>
      <c r="AV203" s="17" t="s">
        <v>188</v>
      </c>
      <c r="AW203" s="17" t="s">
        <v>33</v>
      </c>
      <c r="AX203" s="17" t="s">
        <v>72</v>
      </c>
      <c r="AY203" s="255" t="s">
        <v>168</v>
      </c>
    </row>
    <row r="204" spans="1:65" s="15" customFormat="1">
      <c r="B204" s="216"/>
      <c r="C204" s="217"/>
      <c r="D204" s="196" t="s">
        <v>177</v>
      </c>
      <c r="E204" s="218" t="s">
        <v>19</v>
      </c>
      <c r="F204" s="219" t="s">
        <v>182</v>
      </c>
      <c r="G204" s="217"/>
      <c r="H204" s="220">
        <v>4.32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177</v>
      </c>
      <c r="AU204" s="226" t="s">
        <v>81</v>
      </c>
      <c r="AV204" s="15" t="s">
        <v>175</v>
      </c>
      <c r="AW204" s="15" t="s">
        <v>33</v>
      </c>
      <c r="AX204" s="15" t="s">
        <v>79</v>
      </c>
      <c r="AY204" s="226" t="s">
        <v>168</v>
      </c>
    </row>
    <row r="205" spans="1:65" s="2" customFormat="1" ht="36">
      <c r="A205" s="37"/>
      <c r="B205" s="38"/>
      <c r="C205" s="181" t="s">
        <v>250</v>
      </c>
      <c r="D205" s="181" t="s">
        <v>170</v>
      </c>
      <c r="E205" s="182" t="s">
        <v>389</v>
      </c>
      <c r="F205" s="183" t="s">
        <v>390</v>
      </c>
      <c r="G205" s="184" t="s">
        <v>206</v>
      </c>
      <c r="H205" s="185">
        <v>105.60899999999999</v>
      </c>
      <c r="I205" s="186"/>
      <c r="J205" s="187">
        <f>ROUND(I205*H205,2)</f>
        <v>0</v>
      </c>
      <c r="K205" s="183" t="s">
        <v>174</v>
      </c>
      <c r="L205" s="42"/>
      <c r="M205" s="188" t="s">
        <v>19</v>
      </c>
      <c r="N205" s="189" t="s">
        <v>43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2.4</v>
      </c>
      <c r="T205" s="191">
        <f>S205*H205</f>
        <v>253.46159999999998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175</v>
      </c>
      <c r="AT205" s="192" t="s">
        <v>170</v>
      </c>
      <c r="AU205" s="192" t="s">
        <v>81</v>
      </c>
      <c r="AY205" s="20" t="s">
        <v>168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175</v>
      </c>
      <c r="BM205" s="192" t="s">
        <v>391</v>
      </c>
    </row>
    <row r="206" spans="1:65" s="13" customFormat="1" ht="33.75">
      <c r="B206" s="194"/>
      <c r="C206" s="195"/>
      <c r="D206" s="196" t="s">
        <v>177</v>
      </c>
      <c r="E206" s="197" t="s">
        <v>19</v>
      </c>
      <c r="F206" s="198" t="s">
        <v>386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177</v>
      </c>
      <c r="AU206" s="204" t="s">
        <v>81</v>
      </c>
      <c r="AV206" s="13" t="s">
        <v>79</v>
      </c>
      <c r="AW206" s="13" t="s">
        <v>33</v>
      </c>
      <c r="AX206" s="13" t="s">
        <v>72</v>
      </c>
      <c r="AY206" s="204" t="s">
        <v>168</v>
      </c>
    </row>
    <row r="207" spans="1:65" s="14" customFormat="1">
      <c r="B207" s="205"/>
      <c r="C207" s="206"/>
      <c r="D207" s="196" t="s">
        <v>177</v>
      </c>
      <c r="E207" s="207" t="s">
        <v>19</v>
      </c>
      <c r="F207" s="208" t="s">
        <v>392</v>
      </c>
      <c r="G207" s="206"/>
      <c r="H207" s="209">
        <v>39.143999999999998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177</v>
      </c>
      <c r="AU207" s="215" t="s">
        <v>81</v>
      </c>
      <c r="AV207" s="14" t="s">
        <v>81</v>
      </c>
      <c r="AW207" s="14" t="s">
        <v>33</v>
      </c>
      <c r="AX207" s="14" t="s">
        <v>72</v>
      </c>
      <c r="AY207" s="215" t="s">
        <v>168</v>
      </c>
    </row>
    <row r="208" spans="1:65" s="17" customFormat="1">
      <c r="B208" s="245"/>
      <c r="C208" s="246"/>
      <c r="D208" s="196" t="s">
        <v>177</v>
      </c>
      <c r="E208" s="247" t="s">
        <v>19</v>
      </c>
      <c r="F208" s="248" t="s">
        <v>326</v>
      </c>
      <c r="G208" s="246"/>
      <c r="H208" s="249">
        <v>39.143999999999998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177</v>
      </c>
      <c r="AU208" s="255" t="s">
        <v>81</v>
      </c>
      <c r="AV208" s="17" t="s">
        <v>188</v>
      </c>
      <c r="AW208" s="17" t="s">
        <v>33</v>
      </c>
      <c r="AX208" s="17" t="s">
        <v>72</v>
      </c>
      <c r="AY208" s="255" t="s">
        <v>168</v>
      </c>
    </row>
    <row r="209" spans="1:65" s="13" customFormat="1" ht="33.75">
      <c r="B209" s="194"/>
      <c r="C209" s="195"/>
      <c r="D209" s="196" t="s">
        <v>177</v>
      </c>
      <c r="E209" s="197" t="s">
        <v>19</v>
      </c>
      <c r="F209" s="198" t="s">
        <v>327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177</v>
      </c>
      <c r="AU209" s="204" t="s">
        <v>81</v>
      </c>
      <c r="AV209" s="13" t="s">
        <v>79</v>
      </c>
      <c r="AW209" s="13" t="s">
        <v>33</v>
      </c>
      <c r="AX209" s="13" t="s">
        <v>72</v>
      </c>
      <c r="AY209" s="204" t="s">
        <v>168</v>
      </c>
    </row>
    <row r="210" spans="1:65" s="13" customFormat="1">
      <c r="B210" s="194"/>
      <c r="C210" s="195"/>
      <c r="D210" s="196" t="s">
        <v>177</v>
      </c>
      <c r="E210" s="197" t="s">
        <v>19</v>
      </c>
      <c r="F210" s="198" t="s">
        <v>328</v>
      </c>
      <c r="G210" s="195"/>
      <c r="H210" s="197" t="s">
        <v>19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177</v>
      </c>
      <c r="AU210" s="204" t="s">
        <v>81</v>
      </c>
      <c r="AV210" s="13" t="s">
        <v>79</v>
      </c>
      <c r="AW210" s="13" t="s">
        <v>33</v>
      </c>
      <c r="AX210" s="13" t="s">
        <v>72</v>
      </c>
      <c r="AY210" s="204" t="s">
        <v>168</v>
      </c>
    </row>
    <row r="211" spans="1:65" s="14" customFormat="1">
      <c r="B211" s="205"/>
      <c r="C211" s="206"/>
      <c r="D211" s="196" t="s">
        <v>177</v>
      </c>
      <c r="E211" s="207" t="s">
        <v>19</v>
      </c>
      <c r="F211" s="208" t="s">
        <v>393</v>
      </c>
      <c r="G211" s="206"/>
      <c r="H211" s="209">
        <v>37.17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177</v>
      </c>
      <c r="AU211" s="215" t="s">
        <v>81</v>
      </c>
      <c r="AV211" s="14" t="s">
        <v>81</v>
      </c>
      <c r="AW211" s="14" t="s">
        <v>33</v>
      </c>
      <c r="AX211" s="14" t="s">
        <v>72</v>
      </c>
      <c r="AY211" s="215" t="s">
        <v>168</v>
      </c>
    </row>
    <row r="212" spans="1:65" s="17" customFormat="1">
      <c r="B212" s="245"/>
      <c r="C212" s="246"/>
      <c r="D212" s="196" t="s">
        <v>177</v>
      </c>
      <c r="E212" s="247" t="s">
        <v>19</v>
      </c>
      <c r="F212" s="248" t="s">
        <v>332</v>
      </c>
      <c r="G212" s="246"/>
      <c r="H212" s="249">
        <v>37.17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AT212" s="255" t="s">
        <v>177</v>
      </c>
      <c r="AU212" s="255" t="s">
        <v>81</v>
      </c>
      <c r="AV212" s="17" t="s">
        <v>188</v>
      </c>
      <c r="AW212" s="17" t="s">
        <v>33</v>
      </c>
      <c r="AX212" s="17" t="s">
        <v>72</v>
      </c>
      <c r="AY212" s="255" t="s">
        <v>168</v>
      </c>
    </row>
    <row r="213" spans="1:65" s="13" customFormat="1">
      <c r="B213" s="194"/>
      <c r="C213" s="195"/>
      <c r="D213" s="196" t="s">
        <v>177</v>
      </c>
      <c r="E213" s="197" t="s">
        <v>19</v>
      </c>
      <c r="F213" s="198" t="s">
        <v>333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177</v>
      </c>
      <c r="AU213" s="204" t="s">
        <v>81</v>
      </c>
      <c r="AV213" s="13" t="s">
        <v>79</v>
      </c>
      <c r="AW213" s="13" t="s">
        <v>33</v>
      </c>
      <c r="AX213" s="13" t="s">
        <v>72</v>
      </c>
      <c r="AY213" s="204" t="s">
        <v>168</v>
      </c>
    </row>
    <row r="214" spans="1:65" s="14" customFormat="1">
      <c r="B214" s="205"/>
      <c r="C214" s="206"/>
      <c r="D214" s="196" t="s">
        <v>177</v>
      </c>
      <c r="E214" s="207" t="s">
        <v>19</v>
      </c>
      <c r="F214" s="208" t="s">
        <v>394</v>
      </c>
      <c r="G214" s="206"/>
      <c r="H214" s="209">
        <v>29.295000000000002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177</v>
      </c>
      <c r="AU214" s="215" t="s">
        <v>81</v>
      </c>
      <c r="AV214" s="14" t="s">
        <v>81</v>
      </c>
      <c r="AW214" s="14" t="s">
        <v>33</v>
      </c>
      <c r="AX214" s="14" t="s">
        <v>72</v>
      </c>
      <c r="AY214" s="215" t="s">
        <v>168</v>
      </c>
    </row>
    <row r="215" spans="1:65" s="17" customFormat="1">
      <c r="B215" s="245"/>
      <c r="C215" s="246"/>
      <c r="D215" s="196" t="s">
        <v>177</v>
      </c>
      <c r="E215" s="247" t="s">
        <v>19</v>
      </c>
      <c r="F215" s="248" t="s">
        <v>336</v>
      </c>
      <c r="G215" s="246"/>
      <c r="H215" s="249">
        <v>29.295000000000002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AT215" s="255" t="s">
        <v>177</v>
      </c>
      <c r="AU215" s="255" t="s">
        <v>81</v>
      </c>
      <c r="AV215" s="17" t="s">
        <v>188</v>
      </c>
      <c r="AW215" s="17" t="s">
        <v>33</v>
      </c>
      <c r="AX215" s="17" t="s">
        <v>72</v>
      </c>
      <c r="AY215" s="255" t="s">
        <v>168</v>
      </c>
    </row>
    <row r="216" spans="1:65" s="15" customFormat="1">
      <c r="B216" s="216"/>
      <c r="C216" s="217"/>
      <c r="D216" s="196" t="s">
        <v>177</v>
      </c>
      <c r="E216" s="218" t="s">
        <v>19</v>
      </c>
      <c r="F216" s="219" t="s">
        <v>182</v>
      </c>
      <c r="G216" s="217"/>
      <c r="H216" s="220">
        <v>105.60899999999999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177</v>
      </c>
      <c r="AU216" s="226" t="s">
        <v>81</v>
      </c>
      <c r="AV216" s="15" t="s">
        <v>175</v>
      </c>
      <c r="AW216" s="15" t="s">
        <v>33</v>
      </c>
      <c r="AX216" s="15" t="s">
        <v>79</v>
      </c>
      <c r="AY216" s="226" t="s">
        <v>168</v>
      </c>
    </row>
    <row r="217" spans="1:65" s="2" customFormat="1" ht="44.25" customHeight="1">
      <c r="A217" s="37"/>
      <c r="B217" s="38"/>
      <c r="C217" s="181" t="s">
        <v>8</v>
      </c>
      <c r="D217" s="181" t="s">
        <v>170</v>
      </c>
      <c r="E217" s="182" t="s">
        <v>395</v>
      </c>
      <c r="F217" s="183" t="s">
        <v>396</v>
      </c>
      <c r="G217" s="184" t="s">
        <v>233</v>
      </c>
      <c r="H217" s="185">
        <v>18.911000000000001</v>
      </c>
      <c r="I217" s="186"/>
      <c r="J217" s="187">
        <f>ROUND(I217*H217,2)</f>
        <v>0</v>
      </c>
      <c r="K217" s="183" t="s">
        <v>174</v>
      </c>
      <c r="L217" s="42"/>
      <c r="M217" s="188" t="s">
        <v>19</v>
      </c>
      <c r="N217" s="189" t="s">
        <v>43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1</v>
      </c>
      <c r="T217" s="191">
        <f>S217*H217</f>
        <v>18.911000000000001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175</v>
      </c>
      <c r="AT217" s="192" t="s">
        <v>170</v>
      </c>
      <c r="AU217" s="192" t="s">
        <v>81</v>
      </c>
      <c r="AY217" s="20" t="s">
        <v>168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175</v>
      </c>
      <c r="BM217" s="192" t="s">
        <v>397</v>
      </c>
    </row>
    <row r="218" spans="1:65" s="13" customFormat="1" ht="33.75">
      <c r="B218" s="194"/>
      <c r="C218" s="195"/>
      <c r="D218" s="196" t="s">
        <v>177</v>
      </c>
      <c r="E218" s="197" t="s">
        <v>19</v>
      </c>
      <c r="F218" s="198" t="s">
        <v>322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177</v>
      </c>
      <c r="AU218" s="204" t="s">
        <v>81</v>
      </c>
      <c r="AV218" s="13" t="s">
        <v>79</v>
      </c>
      <c r="AW218" s="13" t="s">
        <v>33</v>
      </c>
      <c r="AX218" s="13" t="s">
        <v>72</v>
      </c>
      <c r="AY218" s="204" t="s">
        <v>168</v>
      </c>
    </row>
    <row r="219" spans="1:65" s="14" customFormat="1">
      <c r="B219" s="205"/>
      <c r="C219" s="206"/>
      <c r="D219" s="196" t="s">
        <v>177</v>
      </c>
      <c r="E219" s="207" t="s">
        <v>19</v>
      </c>
      <c r="F219" s="208" t="s">
        <v>398</v>
      </c>
      <c r="G219" s="206"/>
      <c r="H219" s="209">
        <v>3.3940000000000001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177</v>
      </c>
      <c r="AU219" s="215" t="s">
        <v>81</v>
      </c>
      <c r="AV219" s="14" t="s">
        <v>81</v>
      </c>
      <c r="AW219" s="14" t="s">
        <v>33</v>
      </c>
      <c r="AX219" s="14" t="s">
        <v>72</v>
      </c>
      <c r="AY219" s="215" t="s">
        <v>168</v>
      </c>
    </row>
    <row r="220" spans="1:65" s="14" customFormat="1">
      <c r="B220" s="205"/>
      <c r="C220" s="206"/>
      <c r="D220" s="196" t="s">
        <v>177</v>
      </c>
      <c r="E220" s="207" t="s">
        <v>19</v>
      </c>
      <c r="F220" s="208" t="s">
        <v>399</v>
      </c>
      <c r="G220" s="206"/>
      <c r="H220" s="209">
        <v>0.79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177</v>
      </c>
      <c r="AU220" s="215" t="s">
        <v>81</v>
      </c>
      <c r="AV220" s="14" t="s">
        <v>81</v>
      </c>
      <c r="AW220" s="14" t="s">
        <v>33</v>
      </c>
      <c r="AX220" s="14" t="s">
        <v>72</v>
      </c>
      <c r="AY220" s="215" t="s">
        <v>168</v>
      </c>
    </row>
    <row r="221" spans="1:65" s="14" customFormat="1">
      <c r="B221" s="205"/>
      <c r="C221" s="206"/>
      <c r="D221" s="196" t="s">
        <v>177</v>
      </c>
      <c r="E221" s="207" t="s">
        <v>19</v>
      </c>
      <c r="F221" s="208" t="s">
        <v>400</v>
      </c>
      <c r="G221" s="206"/>
      <c r="H221" s="209">
        <v>1.105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177</v>
      </c>
      <c r="AU221" s="215" t="s">
        <v>81</v>
      </c>
      <c r="AV221" s="14" t="s">
        <v>81</v>
      </c>
      <c r="AW221" s="14" t="s">
        <v>33</v>
      </c>
      <c r="AX221" s="14" t="s">
        <v>72</v>
      </c>
      <c r="AY221" s="215" t="s">
        <v>168</v>
      </c>
    </row>
    <row r="222" spans="1:65" s="14" customFormat="1">
      <c r="B222" s="205"/>
      <c r="C222" s="206"/>
      <c r="D222" s="196" t="s">
        <v>177</v>
      </c>
      <c r="E222" s="207" t="s">
        <v>19</v>
      </c>
      <c r="F222" s="208" t="s">
        <v>401</v>
      </c>
      <c r="G222" s="206"/>
      <c r="H222" s="209">
        <v>1.71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177</v>
      </c>
      <c r="AU222" s="215" t="s">
        <v>81</v>
      </c>
      <c r="AV222" s="14" t="s">
        <v>81</v>
      </c>
      <c r="AW222" s="14" t="s">
        <v>33</v>
      </c>
      <c r="AX222" s="14" t="s">
        <v>72</v>
      </c>
      <c r="AY222" s="215" t="s">
        <v>168</v>
      </c>
    </row>
    <row r="223" spans="1:65" s="14" customFormat="1">
      <c r="B223" s="205"/>
      <c r="C223" s="206"/>
      <c r="D223" s="196" t="s">
        <v>177</v>
      </c>
      <c r="E223" s="207" t="s">
        <v>19</v>
      </c>
      <c r="F223" s="208" t="s">
        <v>402</v>
      </c>
      <c r="G223" s="206"/>
      <c r="H223" s="209">
        <v>1.304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177</v>
      </c>
      <c r="AU223" s="215" t="s">
        <v>81</v>
      </c>
      <c r="AV223" s="14" t="s">
        <v>81</v>
      </c>
      <c r="AW223" s="14" t="s">
        <v>33</v>
      </c>
      <c r="AX223" s="14" t="s">
        <v>72</v>
      </c>
      <c r="AY223" s="215" t="s">
        <v>168</v>
      </c>
    </row>
    <row r="224" spans="1:65" s="14" customFormat="1">
      <c r="B224" s="205"/>
      <c r="C224" s="206"/>
      <c r="D224" s="196" t="s">
        <v>177</v>
      </c>
      <c r="E224" s="207" t="s">
        <v>19</v>
      </c>
      <c r="F224" s="208" t="s">
        <v>403</v>
      </c>
      <c r="G224" s="206"/>
      <c r="H224" s="209">
        <v>1.5409999999999999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177</v>
      </c>
      <c r="AU224" s="215" t="s">
        <v>81</v>
      </c>
      <c r="AV224" s="14" t="s">
        <v>81</v>
      </c>
      <c r="AW224" s="14" t="s">
        <v>33</v>
      </c>
      <c r="AX224" s="14" t="s">
        <v>72</v>
      </c>
      <c r="AY224" s="215" t="s">
        <v>168</v>
      </c>
    </row>
    <row r="225" spans="2:51" s="17" customFormat="1">
      <c r="B225" s="245"/>
      <c r="C225" s="246"/>
      <c r="D225" s="196" t="s">
        <v>177</v>
      </c>
      <c r="E225" s="247" t="s">
        <v>19</v>
      </c>
      <c r="F225" s="248" t="s">
        <v>326</v>
      </c>
      <c r="G225" s="246"/>
      <c r="H225" s="249">
        <v>9.8439999999999994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AT225" s="255" t="s">
        <v>177</v>
      </c>
      <c r="AU225" s="255" t="s">
        <v>81</v>
      </c>
      <c r="AV225" s="17" t="s">
        <v>188</v>
      </c>
      <c r="AW225" s="17" t="s">
        <v>33</v>
      </c>
      <c r="AX225" s="17" t="s">
        <v>72</v>
      </c>
      <c r="AY225" s="255" t="s">
        <v>168</v>
      </c>
    </row>
    <row r="226" spans="2:51" s="13" customFormat="1" ht="33.75">
      <c r="B226" s="194"/>
      <c r="C226" s="195"/>
      <c r="D226" s="196" t="s">
        <v>177</v>
      </c>
      <c r="E226" s="197" t="s">
        <v>19</v>
      </c>
      <c r="F226" s="198" t="s">
        <v>327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177</v>
      </c>
      <c r="AU226" s="204" t="s">
        <v>81</v>
      </c>
      <c r="AV226" s="13" t="s">
        <v>79</v>
      </c>
      <c r="AW226" s="13" t="s">
        <v>33</v>
      </c>
      <c r="AX226" s="13" t="s">
        <v>72</v>
      </c>
      <c r="AY226" s="204" t="s">
        <v>168</v>
      </c>
    </row>
    <row r="227" spans="2:51" s="13" customFormat="1">
      <c r="B227" s="194"/>
      <c r="C227" s="195"/>
      <c r="D227" s="196" t="s">
        <v>177</v>
      </c>
      <c r="E227" s="197" t="s">
        <v>19</v>
      </c>
      <c r="F227" s="198" t="s">
        <v>328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177</v>
      </c>
      <c r="AU227" s="204" t="s">
        <v>81</v>
      </c>
      <c r="AV227" s="13" t="s">
        <v>79</v>
      </c>
      <c r="AW227" s="13" t="s">
        <v>33</v>
      </c>
      <c r="AX227" s="13" t="s">
        <v>72</v>
      </c>
      <c r="AY227" s="204" t="s">
        <v>168</v>
      </c>
    </row>
    <row r="228" spans="2:51" s="14" customFormat="1">
      <c r="B228" s="205"/>
      <c r="C228" s="206"/>
      <c r="D228" s="196" t="s">
        <v>177</v>
      </c>
      <c r="E228" s="207" t="s">
        <v>19</v>
      </c>
      <c r="F228" s="208" t="s">
        <v>404</v>
      </c>
      <c r="G228" s="206"/>
      <c r="H228" s="209">
        <v>1.042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81</v>
      </c>
      <c r="AV228" s="14" t="s">
        <v>81</v>
      </c>
      <c r="AW228" s="14" t="s">
        <v>33</v>
      </c>
      <c r="AX228" s="14" t="s">
        <v>72</v>
      </c>
      <c r="AY228" s="215" t="s">
        <v>168</v>
      </c>
    </row>
    <row r="229" spans="2:51" s="14" customFormat="1">
      <c r="B229" s="205"/>
      <c r="C229" s="206"/>
      <c r="D229" s="196" t="s">
        <v>177</v>
      </c>
      <c r="E229" s="207" t="s">
        <v>19</v>
      </c>
      <c r="F229" s="208" t="s">
        <v>405</v>
      </c>
      <c r="G229" s="206"/>
      <c r="H229" s="209">
        <v>1.0840000000000001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177</v>
      </c>
      <c r="AU229" s="215" t="s">
        <v>81</v>
      </c>
      <c r="AV229" s="14" t="s">
        <v>81</v>
      </c>
      <c r="AW229" s="14" t="s">
        <v>33</v>
      </c>
      <c r="AX229" s="14" t="s">
        <v>72</v>
      </c>
      <c r="AY229" s="215" t="s">
        <v>168</v>
      </c>
    </row>
    <row r="230" spans="2:51" s="14" customFormat="1" ht="22.5">
      <c r="B230" s="205"/>
      <c r="C230" s="206"/>
      <c r="D230" s="196" t="s">
        <v>177</v>
      </c>
      <c r="E230" s="207" t="s">
        <v>19</v>
      </c>
      <c r="F230" s="208" t="s">
        <v>406</v>
      </c>
      <c r="G230" s="206"/>
      <c r="H230" s="209">
        <v>0.84399999999999997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177</v>
      </c>
      <c r="AU230" s="215" t="s">
        <v>81</v>
      </c>
      <c r="AV230" s="14" t="s">
        <v>81</v>
      </c>
      <c r="AW230" s="14" t="s">
        <v>33</v>
      </c>
      <c r="AX230" s="14" t="s">
        <v>72</v>
      </c>
      <c r="AY230" s="215" t="s">
        <v>168</v>
      </c>
    </row>
    <row r="231" spans="2:51" s="14" customFormat="1" ht="22.5">
      <c r="B231" s="205"/>
      <c r="C231" s="206"/>
      <c r="D231" s="196" t="s">
        <v>177</v>
      </c>
      <c r="E231" s="207" t="s">
        <v>19</v>
      </c>
      <c r="F231" s="208" t="s">
        <v>407</v>
      </c>
      <c r="G231" s="206"/>
      <c r="H231" s="209">
        <v>1.3420000000000001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177</v>
      </c>
      <c r="AU231" s="215" t="s">
        <v>81</v>
      </c>
      <c r="AV231" s="14" t="s">
        <v>81</v>
      </c>
      <c r="AW231" s="14" t="s">
        <v>33</v>
      </c>
      <c r="AX231" s="14" t="s">
        <v>72</v>
      </c>
      <c r="AY231" s="215" t="s">
        <v>168</v>
      </c>
    </row>
    <row r="232" spans="2:51" s="14" customFormat="1" ht="22.5">
      <c r="B232" s="205"/>
      <c r="C232" s="206"/>
      <c r="D232" s="196" t="s">
        <v>177</v>
      </c>
      <c r="E232" s="207" t="s">
        <v>19</v>
      </c>
      <c r="F232" s="208" t="s">
        <v>408</v>
      </c>
      <c r="G232" s="206"/>
      <c r="H232" s="209">
        <v>0.59699999999999998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177</v>
      </c>
      <c r="AU232" s="215" t="s">
        <v>81</v>
      </c>
      <c r="AV232" s="14" t="s">
        <v>81</v>
      </c>
      <c r="AW232" s="14" t="s">
        <v>33</v>
      </c>
      <c r="AX232" s="14" t="s">
        <v>72</v>
      </c>
      <c r="AY232" s="215" t="s">
        <v>168</v>
      </c>
    </row>
    <row r="233" spans="2:51" s="17" customFormat="1">
      <c r="B233" s="245"/>
      <c r="C233" s="246"/>
      <c r="D233" s="196" t="s">
        <v>177</v>
      </c>
      <c r="E233" s="247" t="s">
        <v>19</v>
      </c>
      <c r="F233" s="248" t="s">
        <v>332</v>
      </c>
      <c r="G233" s="246"/>
      <c r="H233" s="249">
        <v>4.9089999999999998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AT233" s="255" t="s">
        <v>177</v>
      </c>
      <c r="AU233" s="255" t="s">
        <v>81</v>
      </c>
      <c r="AV233" s="17" t="s">
        <v>188</v>
      </c>
      <c r="AW233" s="17" t="s">
        <v>33</v>
      </c>
      <c r="AX233" s="17" t="s">
        <v>72</v>
      </c>
      <c r="AY233" s="255" t="s">
        <v>168</v>
      </c>
    </row>
    <row r="234" spans="2:51" s="13" customFormat="1">
      <c r="B234" s="194"/>
      <c r="C234" s="195"/>
      <c r="D234" s="196" t="s">
        <v>177</v>
      </c>
      <c r="E234" s="197" t="s">
        <v>19</v>
      </c>
      <c r="F234" s="198" t="s">
        <v>333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177</v>
      </c>
      <c r="AU234" s="204" t="s">
        <v>81</v>
      </c>
      <c r="AV234" s="13" t="s">
        <v>79</v>
      </c>
      <c r="AW234" s="13" t="s">
        <v>33</v>
      </c>
      <c r="AX234" s="13" t="s">
        <v>72</v>
      </c>
      <c r="AY234" s="204" t="s">
        <v>168</v>
      </c>
    </row>
    <row r="235" spans="2:51" s="14" customFormat="1">
      <c r="B235" s="205"/>
      <c r="C235" s="206"/>
      <c r="D235" s="196" t="s">
        <v>177</v>
      </c>
      <c r="E235" s="207" t="s">
        <v>19</v>
      </c>
      <c r="F235" s="208" t="s">
        <v>409</v>
      </c>
      <c r="G235" s="206"/>
      <c r="H235" s="209">
        <v>0.94099999999999995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177</v>
      </c>
      <c r="AU235" s="215" t="s">
        <v>81</v>
      </c>
      <c r="AV235" s="14" t="s">
        <v>81</v>
      </c>
      <c r="AW235" s="14" t="s">
        <v>33</v>
      </c>
      <c r="AX235" s="14" t="s">
        <v>72</v>
      </c>
      <c r="AY235" s="215" t="s">
        <v>168</v>
      </c>
    </row>
    <row r="236" spans="2:51" s="14" customFormat="1">
      <c r="B236" s="205"/>
      <c r="C236" s="206"/>
      <c r="D236" s="196" t="s">
        <v>177</v>
      </c>
      <c r="E236" s="207" t="s">
        <v>19</v>
      </c>
      <c r="F236" s="208" t="s">
        <v>410</v>
      </c>
      <c r="G236" s="206"/>
      <c r="H236" s="209">
        <v>0.97799999999999998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177</v>
      </c>
      <c r="AU236" s="215" t="s">
        <v>81</v>
      </c>
      <c r="AV236" s="14" t="s">
        <v>81</v>
      </c>
      <c r="AW236" s="14" t="s">
        <v>33</v>
      </c>
      <c r="AX236" s="14" t="s">
        <v>72</v>
      </c>
      <c r="AY236" s="215" t="s">
        <v>168</v>
      </c>
    </row>
    <row r="237" spans="2:51" s="14" customFormat="1" ht="22.5">
      <c r="B237" s="205"/>
      <c r="C237" s="206"/>
      <c r="D237" s="196" t="s">
        <v>177</v>
      </c>
      <c r="E237" s="207" t="s">
        <v>19</v>
      </c>
      <c r="F237" s="208" t="s">
        <v>411</v>
      </c>
      <c r="G237" s="206"/>
      <c r="H237" s="209">
        <v>0.68200000000000005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177</v>
      </c>
      <c r="AU237" s="215" t="s">
        <v>81</v>
      </c>
      <c r="AV237" s="14" t="s">
        <v>81</v>
      </c>
      <c r="AW237" s="14" t="s">
        <v>33</v>
      </c>
      <c r="AX237" s="14" t="s">
        <v>72</v>
      </c>
      <c r="AY237" s="215" t="s">
        <v>168</v>
      </c>
    </row>
    <row r="238" spans="2:51" s="14" customFormat="1" ht="22.5">
      <c r="B238" s="205"/>
      <c r="C238" s="206"/>
      <c r="D238" s="196" t="s">
        <v>177</v>
      </c>
      <c r="E238" s="207" t="s">
        <v>19</v>
      </c>
      <c r="F238" s="208" t="s">
        <v>412</v>
      </c>
      <c r="G238" s="206"/>
      <c r="H238" s="209">
        <v>1.083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177</v>
      </c>
      <c r="AU238" s="215" t="s">
        <v>81</v>
      </c>
      <c r="AV238" s="14" t="s">
        <v>81</v>
      </c>
      <c r="AW238" s="14" t="s">
        <v>33</v>
      </c>
      <c r="AX238" s="14" t="s">
        <v>72</v>
      </c>
      <c r="AY238" s="215" t="s">
        <v>168</v>
      </c>
    </row>
    <row r="239" spans="2:51" s="14" customFormat="1" ht="22.5">
      <c r="B239" s="205"/>
      <c r="C239" s="206"/>
      <c r="D239" s="196" t="s">
        <v>177</v>
      </c>
      <c r="E239" s="207" t="s">
        <v>19</v>
      </c>
      <c r="F239" s="208" t="s">
        <v>413</v>
      </c>
      <c r="G239" s="206"/>
      <c r="H239" s="209">
        <v>0.47399999999999998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177</v>
      </c>
      <c r="AU239" s="215" t="s">
        <v>81</v>
      </c>
      <c r="AV239" s="14" t="s">
        <v>81</v>
      </c>
      <c r="AW239" s="14" t="s">
        <v>33</v>
      </c>
      <c r="AX239" s="14" t="s">
        <v>72</v>
      </c>
      <c r="AY239" s="215" t="s">
        <v>168</v>
      </c>
    </row>
    <row r="240" spans="2:51" s="17" customFormat="1">
      <c r="B240" s="245"/>
      <c r="C240" s="246"/>
      <c r="D240" s="196" t="s">
        <v>177</v>
      </c>
      <c r="E240" s="247" t="s">
        <v>19</v>
      </c>
      <c r="F240" s="248" t="s">
        <v>336</v>
      </c>
      <c r="G240" s="246"/>
      <c r="H240" s="249">
        <v>4.1580000000000004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AT240" s="255" t="s">
        <v>177</v>
      </c>
      <c r="AU240" s="255" t="s">
        <v>81</v>
      </c>
      <c r="AV240" s="17" t="s">
        <v>188</v>
      </c>
      <c r="AW240" s="17" t="s">
        <v>33</v>
      </c>
      <c r="AX240" s="17" t="s">
        <v>72</v>
      </c>
      <c r="AY240" s="255" t="s">
        <v>168</v>
      </c>
    </row>
    <row r="241" spans="1:65" s="15" customFormat="1">
      <c r="B241" s="216"/>
      <c r="C241" s="217"/>
      <c r="D241" s="196" t="s">
        <v>177</v>
      </c>
      <c r="E241" s="218" t="s">
        <v>19</v>
      </c>
      <c r="F241" s="219" t="s">
        <v>182</v>
      </c>
      <c r="G241" s="217"/>
      <c r="H241" s="220">
        <v>18.911000000000001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177</v>
      </c>
      <c r="AU241" s="226" t="s">
        <v>81</v>
      </c>
      <c r="AV241" s="15" t="s">
        <v>175</v>
      </c>
      <c r="AW241" s="15" t="s">
        <v>33</v>
      </c>
      <c r="AX241" s="15" t="s">
        <v>79</v>
      </c>
      <c r="AY241" s="226" t="s">
        <v>168</v>
      </c>
    </row>
    <row r="242" spans="1:65" s="2" customFormat="1" ht="44.25" customHeight="1">
      <c r="A242" s="37"/>
      <c r="B242" s="38"/>
      <c r="C242" s="181" t="s">
        <v>226</v>
      </c>
      <c r="D242" s="181" t="s">
        <v>170</v>
      </c>
      <c r="E242" s="182" t="s">
        <v>414</v>
      </c>
      <c r="F242" s="183" t="s">
        <v>415</v>
      </c>
      <c r="G242" s="184" t="s">
        <v>233</v>
      </c>
      <c r="H242" s="185">
        <v>19.45</v>
      </c>
      <c r="I242" s="186"/>
      <c r="J242" s="187">
        <f>ROUND(I242*H242,2)</f>
        <v>0</v>
      </c>
      <c r="K242" s="183" t="s">
        <v>174</v>
      </c>
      <c r="L242" s="42"/>
      <c r="M242" s="188" t="s">
        <v>19</v>
      </c>
      <c r="N242" s="189" t="s">
        <v>43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1</v>
      </c>
      <c r="T242" s="191">
        <f>S242*H242</f>
        <v>19.45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175</v>
      </c>
      <c r="AT242" s="192" t="s">
        <v>170</v>
      </c>
      <c r="AU242" s="192" t="s">
        <v>81</v>
      </c>
      <c r="AY242" s="20" t="s">
        <v>168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79</v>
      </c>
      <c r="BK242" s="193">
        <f>ROUND(I242*H242,2)</f>
        <v>0</v>
      </c>
      <c r="BL242" s="20" t="s">
        <v>175</v>
      </c>
      <c r="BM242" s="192" t="s">
        <v>416</v>
      </c>
    </row>
    <row r="243" spans="1:65" s="13" customFormat="1" ht="33.75">
      <c r="B243" s="194"/>
      <c r="C243" s="195"/>
      <c r="D243" s="196" t="s">
        <v>177</v>
      </c>
      <c r="E243" s="197" t="s">
        <v>19</v>
      </c>
      <c r="F243" s="198" t="s">
        <v>322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177</v>
      </c>
      <c r="AU243" s="204" t="s">
        <v>81</v>
      </c>
      <c r="AV243" s="13" t="s">
        <v>79</v>
      </c>
      <c r="AW243" s="13" t="s">
        <v>33</v>
      </c>
      <c r="AX243" s="13" t="s">
        <v>72</v>
      </c>
      <c r="AY243" s="204" t="s">
        <v>168</v>
      </c>
    </row>
    <row r="244" spans="1:65" s="14" customFormat="1">
      <c r="B244" s="205"/>
      <c r="C244" s="206"/>
      <c r="D244" s="196" t="s">
        <v>177</v>
      </c>
      <c r="E244" s="207" t="s">
        <v>19</v>
      </c>
      <c r="F244" s="208" t="s">
        <v>417</v>
      </c>
      <c r="G244" s="206"/>
      <c r="H244" s="209">
        <v>7.2069999999999999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177</v>
      </c>
      <c r="AU244" s="215" t="s">
        <v>81</v>
      </c>
      <c r="AV244" s="14" t="s">
        <v>81</v>
      </c>
      <c r="AW244" s="14" t="s">
        <v>33</v>
      </c>
      <c r="AX244" s="14" t="s">
        <v>72</v>
      </c>
      <c r="AY244" s="215" t="s">
        <v>168</v>
      </c>
    </row>
    <row r="245" spans="1:65" s="17" customFormat="1">
      <c r="B245" s="245"/>
      <c r="C245" s="246"/>
      <c r="D245" s="196" t="s">
        <v>177</v>
      </c>
      <c r="E245" s="247" t="s">
        <v>19</v>
      </c>
      <c r="F245" s="248" t="s">
        <v>326</v>
      </c>
      <c r="G245" s="246"/>
      <c r="H245" s="249">
        <v>7.2069999999999999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AT245" s="255" t="s">
        <v>177</v>
      </c>
      <c r="AU245" s="255" t="s">
        <v>81</v>
      </c>
      <c r="AV245" s="17" t="s">
        <v>188</v>
      </c>
      <c r="AW245" s="17" t="s">
        <v>33</v>
      </c>
      <c r="AX245" s="17" t="s">
        <v>72</v>
      </c>
      <c r="AY245" s="255" t="s">
        <v>168</v>
      </c>
    </row>
    <row r="246" spans="1:65" s="13" customFormat="1" ht="33.75">
      <c r="B246" s="194"/>
      <c r="C246" s="195"/>
      <c r="D246" s="196" t="s">
        <v>177</v>
      </c>
      <c r="E246" s="197" t="s">
        <v>19</v>
      </c>
      <c r="F246" s="198" t="s">
        <v>327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177</v>
      </c>
      <c r="AU246" s="204" t="s">
        <v>81</v>
      </c>
      <c r="AV246" s="13" t="s">
        <v>79</v>
      </c>
      <c r="AW246" s="13" t="s">
        <v>33</v>
      </c>
      <c r="AX246" s="13" t="s">
        <v>72</v>
      </c>
      <c r="AY246" s="204" t="s">
        <v>168</v>
      </c>
    </row>
    <row r="247" spans="1:65" s="13" customFormat="1">
      <c r="B247" s="194"/>
      <c r="C247" s="195"/>
      <c r="D247" s="196" t="s">
        <v>177</v>
      </c>
      <c r="E247" s="197" t="s">
        <v>19</v>
      </c>
      <c r="F247" s="198" t="s">
        <v>328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177</v>
      </c>
      <c r="AU247" s="204" t="s">
        <v>81</v>
      </c>
      <c r="AV247" s="13" t="s">
        <v>79</v>
      </c>
      <c r="AW247" s="13" t="s">
        <v>33</v>
      </c>
      <c r="AX247" s="13" t="s">
        <v>72</v>
      </c>
      <c r="AY247" s="204" t="s">
        <v>168</v>
      </c>
    </row>
    <row r="248" spans="1:65" s="14" customFormat="1">
      <c r="B248" s="205"/>
      <c r="C248" s="206"/>
      <c r="D248" s="196" t="s">
        <v>177</v>
      </c>
      <c r="E248" s="207" t="s">
        <v>19</v>
      </c>
      <c r="F248" s="208" t="s">
        <v>418</v>
      </c>
      <c r="G248" s="206"/>
      <c r="H248" s="209">
        <v>1.6519999999999999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177</v>
      </c>
      <c r="AU248" s="215" t="s">
        <v>81</v>
      </c>
      <c r="AV248" s="14" t="s">
        <v>81</v>
      </c>
      <c r="AW248" s="14" t="s">
        <v>33</v>
      </c>
      <c r="AX248" s="14" t="s">
        <v>72</v>
      </c>
      <c r="AY248" s="215" t="s">
        <v>168</v>
      </c>
    </row>
    <row r="249" spans="1:65" s="14" customFormat="1">
      <c r="B249" s="205"/>
      <c r="C249" s="206"/>
      <c r="D249" s="196" t="s">
        <v>177</v>
      </c>
      <c r="E249" s="207" t="s">
        <v>19</v>
      </c>
      <c r="F249" s="208" t="s">
        <v>419</v>
      </c>
      <c r="G249" s="206"/>
      <c r="H249" s="209">
        <v>3.06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177</v>
      </c>
      <c r="AU249" s="215" t="s">
        <v>81</v>
      </c>
      <c r="AV249" s="14" t="s">
        <v>81</v>
      </c>
      <c r="AW249" s="14" t="s">
        <v>33</v>
      </c>
      <c r="AX249" s="14" t="s">
        <v>72</v>
      </c>
      <c r="AY249" s="215" t="s">
        <v>168</v>
      </c>
    </row>
    <row r="250" spans="1:65" s="14" customFormat="1">
      <c r="B250" s="205"/>
      <c r="C250" s="206"/>
      <c r="D250" s="196" t="s">
        <v>177</v>
      </c>
      <c r="E250" s="207" t="s">
        <v>19</v>
      </c>
      <c r="F250" s="208" t="s">
        <v>420</v>
      </c>
      <c r="G250" s="206"/>
      <c r="H250" s="209">
        <v>3.032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177</v>
      </c>
      <c r="AU250" s="215" t="s">
        <v>81</v>
      </c>
      <c r="AV250" s="14" t="s">
        <v>81</v>
      </c>
      <c r="AW250" s="14" t="s">
        <v>33</v>
      </c>
      <c r="AX250" s="14" t="s">
        <v>72</v>
      </c>
      <c r="AY250" s="215" t="s">
        <v>168</v>
      </c>
    </row>
    <row r="251" spans="1:65" s="17" customFormat="1">
      <c r="B251" s="245"/>
      <c r="C251" s="246"/>
      <c r="D251" s="196" t="s">
        <v>177</v>
      </c>
      <c r="E251" s="247" t="s">
        <v>19</v>
      </c>
      <c r="F251" s="248" t="s">
        <v>332</v>
      </c>
      <c r="G251" s="246"/>
      <c r="H251" s="249">
        <v>7.7439999999999998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AT251" s="255" t="s">
        <v>177</v>
      </c>
      <c r="AU251" s="255" t="s">
        <v>81</v>
      </c>
      <c r="AV251" s="17" t="s">
        <v>188</v>
      </c>
      <c r="AW251" s="17" t="s">
        <v>33</v>
      </c>
      <c r="AX251" s="17" t="s">
        <v>72</v>
      </c>
      <c r="AY251" s="255" t="s">
        <v>168</v>
      </c>
    </row>
    <row r="252" spans="1:65" s="13" customFormat="1">
      <c r="B252" s="194"/>
      <c r="C252" s="195"/>
      <c r="D252" s="196" t="s">
        <v>177</v>
      </c>
      <c r="E252" s="197" t="s">
        <v>19</v>
      </c>
      <c r="F252" s="198" t="s">
        <v>333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177</v>
      </c>
      <c r="AU252" s="204" t="s">
        <v>81</v>
      </c>
      <c r="AV252" s="13" t="s">
        <v>79</v>
      </c>
      <c r="AW252" s="13" t="s">
        <v>33</v>
      </c>
      <c r="AX252" s="13" t="s">
        <v>72</v>
      </c>
      <c r="AY252" s="204" t="s">
        <v>168</v>
      </c>
    </row>
    <row r="253" spans="1:65" s="14" customFormat="1">
      <c r="B253" s="205"/>
      <c r="C253" s="206"/>
      <c r="D253" s="196" t="s">
        <v>177</v>
      </c>
      <c r="E253" s="207" t="s">
        <v>19</v>
      </c>
      <c r="F253" s="208" t="s">
        <v>418</v>
      </c>
      <c r="G253" s="206"/>
      <c r="H253" s="209">
        <v>1.6519999999999999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177</v>
      </c>
      <c r="AU253" s="215" t="s">
        <v>81</v>
      </c>
      <c r="AV253" s="14" t="s">
        <v>81</v>
      </c>
      <c r="AW253" s="14" t="s">
        <v>33</v>
      </c>
      <c r="AX253" s="14" t="s">
        <v>72</v>
      </c>
      <c r="AY253" s="215" t="s">
        <v>168</v>
      </c>
    </row>
    <row r="254" spans="1:65" s="14" customFormat="1">
      <c r="B254" s="205"/>
      <c r="C254" s="206"/>
      <c r="D254" s="196" t="s">
        <v>177</v>
      </c>
      <c r="E254" s="207" t="s">
        <v>19</v>
      </c>
      <c r="F254" s="208" t="s">
        <v>421</v>
      </c>
      <c r="G254" s="206"/>
      <c r="H254" s="209">
        <v>1.8360000000000001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177</v>
      </c>
      <c r="AU254" s="215" t="s">
        <v>81</v>
      </c>
      <c r="AV254" s="14" t="s">
        <v>81</v>
      </c>
      <c r="AW254" s="14" t="s">
        <v>33</v>
      </c>
      <c r="AX254" s="14" t="s">
        <v>72</v>
      </c>
      <c r="AY254" s="215" t="s">
        <v>168</v>
      </c>
    </row>
    <row r="255" spans="1:65" s="14" customFormat="1">
      <c r="B255" s="205"/>
      <c r="C255" s="206"/>
      <c r="D255" s="196" t="s">
        <v>177</v>
      </c>
      <c r="E255" s="207" t="s">
        <v>19</v>
      </c>
      <c r="F255" s="208" t="s">
        <v>422</v>
      </c>
      <c r="G255" s="206"/>
      <c r="H255" s="209">
        <v>1.0109999999999999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177</v>
      </c>
      <c r="AU255" s="215" t="s">
        <v>81</v>
      </c>
      <c r="AV255" s="14" t="s">
        <v>81</v>
      </c>
      <c r="AW255" s="14" t="s">
        <v>33</v>
      </c>
      <c r="AX255" s="14" t="s">
        <v>72</v>
      </c>
      <c r="AY255" s="215" t="s">
        <v>168</v>
      </c>
    </row>
    <row r="256" spans="1:65" s="17" customFormat="1">
      <c r="B256" s="245"/>
      <c r="C256" s="246"/>
      <c r="D256" s="196" t="s">
        <v>177</v>
      </c>
      <c r="E256" s="247" t="s">
        <v>19</v>
      </c>
      <c r="F256" s="248" t="s">
        <v>336</v>
      </c>
      <c r="G256" s="246"/>
      <c r="H256" s="249">
        <v>4.4989999999999997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AT256" s="255" t="s">
        <v>177</v>
      </c>
      <c r="AU256" s="255" t="s">
        <v>81</v>
      </c>
      <c r="AV256" s="17" t="s">
        <v>188</v>
      </c>
      <c r="AW256" s="17" t="s">
        <v>33</v>
      </c>
      <c r="AX256" s="17" t="s">
        <v>72</v>
      </c>
      <c r="AY256" s="255" t="s">
        <v>168</v>
      </c>
    </row>
    <row r="257" spans="1:65" s="15" customFormat="1">
      <c r="B257" s="216"/>
      <c r="C257" s="217"/>
      <c r="D257" s="196" t="s">
        <v>177</v>
      </c>
      <c r="E257" s="218" t="s">
        <v>19</v>
      </c>
      <c r="F257" s="219" t="s">
        <v>182</v>
      </c>
      <c r="G257" s="217"/>
      <c r="H257" s="220">
        <v>19.45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177</v>
      </c>
      <c r="AU257" s="226" t="s">
        <v>81</v>
      </c>
      <c r="AV257" s="15" t="s">
        <v>175</v>
      </c>
      <c r="AW257" s="15" t="s">
        <v>33</v>
      </c>
      <c r="AX257" s="15" t="s">
        <v>79</v>
      </c>
      <c r="AY257" s="226" t="s">
        <v>168</v>
      </c>
    </row>
    <row r="258" spans="1:65" s="2" customFormat="1" ht="36">
      <c r="A258" s="37"/>
      <c r="B258" s="38"/>
      <c r="C258" s="181" t="s">
        <v>423</v>
      </c>
      <c r="D258" s="181" t="s">
        <v>170</v>
      </c>
      <c r="E258" s="182" t="s">
        <v>424</v>
      </c>
      <c r="F258" s="183" t="s">
        <v>425</v>
      </c>
      <c r="G258" s="184" t="s">
        <v>185</v>
      </c>
      <c r="H258" s="185">
        <v>2</v>
      </c>
      <c r="I258" s="186"/>
      <c r="J258" s="187">
        <f>ROUND(I258*H258,2)</f>
        <v>0</v>
      </c>
      <c r="K258" s="183" t="s">
        <v>174</v>
      </c>
      <c r="L258" s="42"/>
      <c r="M258" s="188" t="s">
        <v>19</v>
      </c>
      <c r="N258" s="189" t="s">
        <v>43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0.21</v>
      </c>
      <c r="T258" s="191">
        <f>S258*H258</f>
        <v>0.42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175</v>
      </c>
      <c r="AT258" s="192" t="s">
        <v>170</v>
      </c>
      <c r="AU258" s="192" t="s">
        <v>81</v>
      </c>
      <c r="AY258" s="20" t="s">
        <v>168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79</v>
      </c>
      <c r="BK258" s="193">
        <f>ROUND(I258*H258,2)</f>
        <v>0</v>
      </c>
      <c r="BL258" s="20" t="s">
        <v>175</v>
      </c>
      <c r="BM258" s="192" t="s">
        <v>426</v>
      </c>
    </row>
    <row r="259" spans="1:65" s="13" customFormat="1" ht="33.75">
      <c r="B259" s="194"/>
      <c r="C259" s="195"/>
      <c r="D259" s="196" t="s">
        <v>177</v>
      </c>
      <c r="E259" s="197" t="s">
        <v>19</v>
      </c>
      <c r="F259" s="198" t="s">
        <v>327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177</v>
      </c>
      <c r="AU259" s="204" t="s">
        <v>81</v>
      </c>
      <c r="AV259" s="13" t="s">
        <v>79</v>
      </c>
      <c r="AW259" s="13" t="s">
        <v>33</v>
      </c>
      <c r="AX259" s="13" t="s">
        <v>72</v>
      </c>
      <c r="AY259" s="204" t="s">
        <v>168</v>
      </c>
    </row>
    <row r="260" spans="1:65" s="13" customFormat="1">
      <c r="B260" s="194"/>
      <c r="C260" s="195"/>
      <c r="D260" s="196" t="s">
        <v>177</v>
      </c>
      <c r="E260" s="197" t="s">
        <v>19</v>
      </c>
      <c r="F260" s="198" t="s">
        <v>328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177</v>
      </c>
      <c r="AU260" s="204" t="s">
        <v>81</v>
      </c>
      <c r="AV260" s="13" t="s">
        <v>79</v>
      </c>
      <c r="AW260" s="13" t="s">
        <v>33</v>
      </c>
      <c r="AX260" s="13" t="s">
        <v>72</v>
      </c>
      <c r="AY260" s="204" t="s">
        <v>168</v>
      </c>
    </row>
    <row r="261" spans="1:65" s="14" customFormat="1">
      <c r="B261" s="205"/>
      <c r="C261" s="206"/>
      <c r="D261" s="196" t="s">
        <v>177</v>
      </c>
      <c r="E261" s="207" t="s">
        <v>19</v>
      </c>
      <c r="F261" s="208" t="s">
        <v>427</v>
      </c>
      <c r="G261" s="206"/>
      <c r="H261" s="209">
        <v>2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177</v>
      </c>
      <c r="AU261" s="215" t="s">
        <v>81</v>
      </c>
      <c r="AV261" s="14" t="s">
        <v>81</v>
      </c>
      <c r="AW261" s="14" t="s">
        <v>33</v>
      </c>
      <c r="AX261" s="14" t="s">
        <v>79</v>
      </c>
      <c r="AY261" s="215" t="s">
        <v>168</v>
      </c>
    </row>
    <row r="262" spans="1:65" s="2" customFormat="1" ht="36">
      <c r="A262" s="37"/>
      <c r="B262" s="38"/>
      <c r="C262" s="181" t="s">
        <v>428</v>
      </c>
      <c r="D262" s="181" t="s">
        <v>170</v>
      </c>
      <c r="E262" s="182" t="s">
        <v>429</v>
      </c>
      <c r="F262" s="183" t="s">
        <v>430</v>
      </c>
      <c r="G262" s="184" t="s">
        <v>173</v>
      </c>
      <c r="H262" s="185">
        <v>12.632</v>
      </c>
      <c r="I262" s="186"/>
      <c r="J262" s="187">
        <f>ROUND(I262*H262,2)</f>
        <v>0</v>
      </c>
      <c r="K262" s="183" t="s">
        <v>174</v>
      </c>
      <c r="L262" s="42"/>
      <c r="M262" s="188" t="s">
        <v>19</v>
      </c>
      <c r="N262" s="189" t="s">
        <v>43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7.5999999999999998E-2</v>
      </c>
      <c r="T262" s="191">
        <f>S262*H262</f>
        <v>0.960032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175</v>
      </c>
      <c r="AT262" s="192" t="s">
        <v>170</v>
      </c>
      <c r="AU262" s="192" t="s">
        <v>81</v>
      </c>
      <c r="AY262" s="20" t="s">
        <v>168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79</v>
      </c>
      <c r="BK262" s="193">
        <f>ROUND(I262*H262,2)</f>
        <v>0</v>
      </c>
      <c r="BL262" s="20" t="s">
        <v>175</v>
      </c>
      <c r="BM262" s="192" t="s">
        <v>431</v>
      </c>
    </row>
    <row r="263" spans="1:65" s="13" customFormat="1" ht="33.75">
      <c r="B263" s="194"/>
      <c r="C263" s="195"/>
      <c r="D263" s="196" t="s">
        <v>177</v>
      </c>
      <c r="E263" s="197" t="s">
        <v>19</v>
      </c>
      <c r="F263" s="198" t="s">
        <v>322</v>
      </c>
      <c r="G263" s="195"/>
      <c r="H263" s="197" t="s">
        <v>19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177</v>
      </c>
      <c r="AU263" s="204" t="s">
        <v>81</v>
      </c>
      <c r="AV263" s="13" t="s">
        <v>79</v>
      </c>
      <c r="AW263" s="13" t="s">
        <v>33</v>
      </c>
      <c r="AX263" s="13" t="s">
        <v>72</v>
      </c>
      <c r="AY263" s="204" t="s">
        <v>168</v>
      </c>
    </row>
    <row r="264" spans="1:65" s="14" customFormat="1">
      <c r="B264" s="205"/>
      <c r="C264" s="206"/>
      <c r="D264" s="196" t="s">
        <v>177</v>
      </c>
      <c r="E264" s="207" t="s">
        <v>19</v>
      </c>
      <c r="F264" s="208" t="s">
        <v>432</v>
      </c>
      <c r="G264" s="206"/>
      <c r="H264" s="209">
        <v>9.4559999999999995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177</v>
      </c>
      <c r="AU264" s="215" t="s">
        <v>81</v>
      </c>
      <c r="AV264" s="14" t="s">
        <v>81</v>
      </c>
      <c r="AW264" s="14" t="s">
        <v>33</v>
      </c>
      <c r="AX264" s="14" t="s">
        <v>72</v>
      </c>
      <c r="AY264" s="215" t="s">
        <v>168</v>
      </c>
    </row>
    <row r="265" spans="1:65" s="14" customFormat="1">
      <c r="B265" s="205"/>
      <c r="C265" s="206"/>
      <c r="D265" s="196" t="s">
        <v>177</v>
      </c>
      <c r="E265" s="207" t="s">
        <v>19</v>
      </c>
      <c r="F265" s="208" t="s">
        <v>433</v>
      </c>
      <c r="G265" s="206"/>
      <c r="H265" s="209">
        <v>1.6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177</v>
      </c>
      <c r="AU265" s="215" t="s">
        <v>81</v>
      </c>
      <c r="AV265" s="14" t="s">
        <v>81</v>
      </c>
      <c r="AW265" s="14" t="s">
        <v>33</v>
      </c>
      <c r="AX265" s="14" t="s">
        <v>72</v>
      </c>
      <c r="AY265" s="215" t="s">
        <v>168</v>
      </c>
    </row>
    <row r="266" spans="1:65" s="13" customFormat="1" ht="33.75">
      <c r="B266" s="194"/>
      <c r="C266" s="195"/>
      <c r="D266" s="196" t="s">
        <v>177</v>
      </c>
      <c r="E266" s="197" t="s">
        <v>19</v>
      </c>
      <c r="F266" s="198" t="s">
        <v>327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177</v>
      </c>
      <c r="AU266" s="204" t="s">
        <v>81</v>
      </c>
      <c r="AV266" s="13" t="s">
        <v>79</v>
      </c>
      <c r="AW266" s="13" t="s">
        <v>33</v>
      </c>
      <c r="AX266" s="13" t="s">
        <v>72</v>
      </c>
      <c r="AY266" s="204" t="s">
        <v>168</v>
      </c>
    </row>
    <row r="267" spans="1:65" s="13" customFormat="1">
      <c r="B267" s="194"/>
      <c r="C267" s="195"/>
      <c r="D267" s="196" t="s">
        <v>177</v>
      </c>
      <c r="E267" s="197" t="s">
        <v>19</v>
      </c>
      <c r="F267" s="198" t="s">
        <v>328</v>
      </c>
      <c r="G267" s="195"/>
      <c r="H267" s="197" t="s">
        <v>19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177</v>
      </c>
      <c r="AU267" s="204" t="s">
        <v>81</v>
      </c>
      <c r="AV267" s="13" t="s">
        <v>79</v>
      </c>
      <c r="AW267" s="13" t="s">
        <v>33</v>
      </c>
      <c r="AX267" s="13" t="s">
        <v>72</v>
      </c>
      <c r="AY267" s="204" t="s">
        <v>168</v>
      </c>
    </row>
    <row r="268" spans="1:65" s="14" customFormat="1">
      <c r="B268" s="205"/>
      <c r="C268" s="206"/>
      <c r="D268" s="196" t="s">
        <v>177</v>
      </c>
      <c r="E268" s="207" t="s">
        <v>19</v>
      </c>
      <c r="F268" s="208" t="s">
        <v>434</v>
      </c>
      <c r="G268" s="206"/>
      <c r="H268" s="209">
        <v>1.5760000000000001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177</v>
      </c>
      <c r="AU268" s="215" t="s">
        <v>81</v>
      </c>
      <c r="AV268" s="14" t="s">
        <v>81</v>
      </c>
      <c r="AW268" s="14" t="s">
        <v>33</v>
      </c>
      <c r="AX268" s="14" t="s">
        <v>72</v>
      </c>
      <c r="AY268" s="215" t="s">
        <v>168</v>
      </c>
    </row>
    <row r="269" spans="1:65" s="15" customFormat="1">
      <c r="B269" s="216"/>
      <c r="C269" s="217"/>
      <c r="D269" s="196" t="s">
        <v>177</v>
      </c>
      <c r="E269" s="218" t="s">
        <v>19</v>
      </c>
      <c r="F269" s="219" t="s">
        <v>182</v>
      </c>
      <c r="G269" s="217"/>
      <c r="H269" s="220">
        <v>12.632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177</v>
      </c>
      <c r="AU269" s="226" t="s">
        <v>81</v>
      </c>
      <c r="AV269" s="15" t="s">
        <v>175</v>
      </c>
      <c r="AW269" s="15" t="s">
        <v>33</v>
      </c>
      <c r="AX269" s="15" t="s">
        <v>79</v>
      </c>
      <c r="AY269" s="226" t="s">
        <v>168</v>
      </c>
    </row>
    <row r="270" spans="1:65" s="2" customFormat="1" ht="55.5" customHeight="1">
      <c r="A270" s="37"/>
      <c r="B270" s="38"/>
      <c r="C270" s="181" t="s">
        <v>435</v>
      </c>
      <c r="D270" s="181" t="s">
        <v>170</v>
      </c>
      <c r="E270" s="182" t="s">
        <v>436</v>
      </c>
      <c r="F270" s="183" t="s">
        <v>437</v>
      </c>
      <c r="G270" s="184" t="s">
        <v>173</v>
      </c>
      <c r="H270" s="185">
        <v>11.88</v>
      </c>
      <c r="I270" s="186"/>
      <c r="J270" s="187">
        <f>ROUND(I270*H270,2)</f>
        <v>0</v>
      </c>
      <c r="K270" s="183" t="s">
        <v>174</v>
      </c>
      <c r="L270" s="42"/>
      <c r="M270" s="188" t="s">
        <v>19</v>
      </c>
      <c r="N270" s="189" t="s">
        <v>43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6.6000000000000003E-2</v>
      </c>
      <c r="T270" s="191">
        <f>S270*H270</f>
        <v>0.78408000000000011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175</v>
      </c>
      <c r="AT270" s="192" t="s">
        <v>170</v>
      </c>
      <c r="AU270" s="192" t="s">
        <v>81</v>
      </c>
      <c r="AY270" s="20" t="s">
        <v>168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79</v>
      </c>
      <c r="BK270" s="193">
        <f>ROUND(I270*H270,2)</f>
        <v>0</v>
      </c>
      <c r="BL270" s="20" t="s">
        <v>175</v>
      </c>
      <c r="BM270" s="192" t="s">
        <v>438</v>
      </c>
    </row>
    <row r="271" spans="1:65" s="13" customFormat="1" ht="22.5">
      <c r="B271" s="194"/>
      <c r="C271" s="195"/>
      <c r="D271" s="196" t="s">
        <v>177</v>
      </c>
      <c r="E271" s="197" t="s">
        <v>19</v>
      </c>
      <c r="F271" s="198" t="s">
        <v>439</v>
      </c>
      <c r="G271" s="195"/>
      <c r="H271" s="197" t="s">
        <v>19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177</v>
      </c>
      <c r="AU271" s="204" t="s">
        <v>81</v>
      </c>
      <c r="AV271" s="13" t="s">
        <v>79</v>
      </c>
      <c r="AW271" s="13" t="s">
        <v>33</v>
      </c>
      <c r="AX271" s="13" t="s">
        <v>72</v>
      </c>
      <c r="AY271" s="204" t="s">
        <v>168</v>
      </c>
    </row>
    <row r="272" spans="1:65" s="14" customFormat="1">
      <c r="B272" s="205"/>
      <c r="C272" s="206"/>
      <c r="D272" s="196" t="s">
        <v>177</v>
      </c>
      <c r="E272" s="207" t="s">
        <v>19</v>
      </c>
      <c r="F272" s="208" t="s">
        <v>440</v>
      </c>
      <c r="G272" s="206"/>
      <c r="H272" s="209">
        <v>11.88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177</v>
      </c>
      <c r="AU272" s="215" t="s">
        <v>81</v>
      </c>
      <c r="AV272" s="14" t="s">
        <v>81</v>
      </c>
      <c r="AW272" s="14" t="s">
        <v>33</v>
      </c>
      <c r="AX272" s="14" t="s">
        <v>79</v>
      </c>
      <c r="AY272" s="215" t="s">
        <v>168</v>
      </c>
    </row>
    <row r="273" spans="1:65" s="2" customFormat="1" ht="44.25" customHeight="1">
      <c r="A273" s="37"/>
      <c r="B273" s="38"/>
      <c r="C273" s="181" t="s">
        <v>441</v>
      </c>
      <c r="D273" s="181" t="s">
        <v>170</v>
      </c>
      <c r="E273" s="182" t="s">
        <v>442</v>
      </c>
      <c r="F273" s="183" t="s">
        <v>443</v>
      </c>
      <c r="G273" s="184" t="s">
        <v>444</v>
      </c>
      <c r="H273" s="185">
        <v>11.65</v>
      </c>
      <c r="I273" s="186"/>
      <c r="J273" s="187">
        <f>ROUND(I273*H273,2)</f>
        <v>0</v>
      </c>
      <c r="K273" s="183" t="s">
        <v>19</v>
      </c>
      <c r="L273" s="42"/>
      <c r="M273" s="188" t="s">
        <v>19</v>
      </c>
      <c r="N273" s="189" t="s">
        <v>43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175</v>
      </c>
      <c r="AT273" s="192" t="s">
        <v>170</v>
      </c>
      <c r="AU273" s="192" t="s">
        <v>81</v>
      </c>
      <c r="AY273" s="20" t="s">
        <v>168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175</v>
      </c>
      <c r="BM273" s="192" t="s">
        <v>445</v>
      </c>
    </row>
    <row r="274" spans="1:65" s="2" customFormat="1" ht="48">
      <c r="A274" s="37"/>
      <c r="B274" s="38"/>
      <c r="C274" s="181" t="s">
        <v>7</v>
      </c>
      <c r="D274" s="181" t="s">
        <v>170</v>
      </c>
      <c r="E274" s="182" t="s">
        <v>446</v>
      </c>
      <c r="F274" s="183" t="s">
        <v>447</v>
      </c>
      <c r="G274" s="184" t="s">
        <v>283</v>
      </c>
      <c r="H274" s="185">
        <v>1</v>
      </c>
      <c r="I274" s="186"/>
      <c r="J274" s="187">
        <f>ROUND(I274*H274,2)</f>
        <v>0</v>
      </c>
      <c r="K274" s="183" t="s">
        <v>19</v>
      </c>
      <c r="L274" s="42"/>
      <c r="M274" s="188" t="s">
        <v>19</v>
      </c>
      <c r="N274" s="189" t="s">
        <v>43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175</v>
      </c>
      <c r="AT274" s="192" t="s">
        <v>170</v>
      </c>
      <c r="AU274" s="192" t="s">
        <v>81</v>
      </c>
      <c r="AY274" s="20" t="s">
        <v>168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79</v>
      </c>
      <c r="BK274" s="193">
        <f>ROUND(I274*H274,2)</f>
        <v>0</v>
      </c>
      <c r="BL274" s="20" t="s">
        <v>175</v>
      </c>
      <c r="BM274" s="192" t="s">
        <v>448</v>
      </c>
    </row>
    <row r="275" spans="1:65" s="2" customFormat="1" ht="48">
      <c r="A275" s="37"/>
      <c r="B275" s="38"/>
      <c r="C275" s="181" t="s">
        <v>449</v>
      </c>
      <c r="D275" s="181" t="s">
        <v>170</v>
      </c>
      <c r="E275" s="182" t="s">
        <v>450</v>
      </c>
      <c r="F275" s="183" t="s">
        <v>451</v>
      </c>
      <c r="G275" s="184" t="s">
        <v>283</v>
      </c>
      <c r="H275" s="185">
        <v>1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43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175</v>
      </c>
      <c r="AT275" s="192" t="s">
        <v>170</v>
      </c>
      <c r="AU275" s="192" t="s">
        <v>81</v>
      </c>
      <c r="AY275" s="20" t="s">
        <v>168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175</v>
      </c>
      <c r="BM275" s="192" t="s">
        <v>452</v>
      </c>
    </row>
    <row r="276" spans="1:65" s="12" customFormat="1" ht="22.9" customHeight="1">
      <c r="B276" s="165"/>
      <c r="C276" s="166"/>
      <c r="D276" s="167" t="s">
        <v>71</v>
      </c>
      <c r="E276" s="179" t="s">
        <v>244</v>
      </c>
      <c r="F276" s="179" t="s">
        <v>245</v>
      </c>
      <c r="G276" s="166"/>
      <c r="H276" s="166"/>
      <c r="I276" s="169"/>
      <c r="J276" s="180">
        <f>BK276</f>
        <v>0</v>
      </c>
      <c r="K276" s="166"/>
      <c r="L276" s="171"/>
      <c r="M276" s="172"/>
      <c r="N276" s="173"/>
      <c r="O276" s="173"/>
      <c r="P276" s="174">
        <f>SUM(P277:P322)</f>
        <v>0</v>
      </c>
      <c r="Q276" s="173"/>
      <c r="R276" s="174">
        <f>SUM(R277:R322)</f>
        <v>0</v>
      </c>
      <c r="S276" s="173"/>
      <c r="T276" s="175">
        <f>SUM(T277:T322)</f>
        <v>0</v>
      </c>
      <c r="AR276" s="176" t="s">
        <v>79</v>
      </c>
      <c r="AT276" s="177" t="s">
        <v>71</v>
      </c>
      <c r="AU276" s="177" t="s">
        <v>79</v>
      </c>
      <c r="AY276" s="176" t="s">
        <v>168</v>
      </c>
      <c r="BK276" s="178">
        <f>SUM(BK277:BK322)</f>
        <v>0</v>
      </c>
    </row>
    <row r="277" spans="1:65" s="2" customFormat="1" ht="60">
      <c r="A277" s="37"/>
      <c r="B277" s="38"/>
      <c r="C277" s="181" t="s">
        <v>453</v>
      </c>
      <c r="D277" s="181" t="s">
        <v>170</v>
      </c>
      <c r="E277" s="182" t="s">
        <v>454</v>
      </c>
      <c r="F277" s="183" t="s">
        <v>455</v>
      </c>
      <c r="G277" s="184" t="s">
        <v>233</v>
      </c>
      <c r="H277" s="185">
        <v>310.32</v>
      </c>
      <c r="I277" s="186"/>
      <c r="J277" s="187">
        <f>ROUND(I277*H277,2)</f>
        <v>0</v>
      </c>
      <c r="K277" s="183" t="s">
        <v>456</v>
      </c>
      <c r="L277" s="42"/>
      <c r="M277" s="188" t="s">
        <v>19</v>
      </c>
      <c r="N277" s="189" t="s">
        <v>43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175</v>
      </c>
      <c r="AT277" s="192" t="s">
        <v>170</v>
      </c>
      <c r="AU277" s="192" t="s">
        <v>81</v>
      </c>
      <c r="AY277" s="20" t="s">
        <v>168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175</v>
      </c>
      <c r="BM277" s="192" t="s">
        <v>457</v>
      </c>
    </row>
    <row r="278" spans="1:65" s="14" customFormat="1">
      <c r="B278" s="205"/>
      <c r="C278" s="206"/>
      <c r="D278" s="196" t="s">
        <v>177</v>
      </c>
      <c r="E278" s="207" t="s">
        <v>19</v>
      </c>
      <c r="F278" s="208" t="s">
        <v>458</v>
      </c>
      <c r="G278" s="206"/>
      <c r="H278" s="209">
        <v>310.32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177</v>
      </c>
      <c r="AU278" s="215" t="s">
        <v>81</v>
      </c>
      <c r="AV278" s="14" t="s">
        <v>81</v>
      </c>
      <c r="AW278" s="14" t="s">
        <v>33</v>
      </c>
      <c r="AX278" s="14" t="s">
        <v>79</v>
      </c>
      <c r="AY278" s="215" t="s">
        <v>168</v>
      </c>
    </row>
    <row r="279" spans="1:65" s="2" customFormat="1" ht="66.75" customHeight="1">
      <c r="A279" s="37"/>
      <c r="B279" s="38"/>
      <c r="C279" s="181" t="s">
        <v>459</v>
      </c>
      <c r="D279" s="181" t="s">
        <v>170</v>
      </c>
      <c r="E279" s="182" t="s">
        <v>460</v>
      </c>
      <c r="F279" s="183" t="s">
        <v>461</v>
      </c>
      <c r="G279" s="184" t="s">
        <v>233</v>
      </c>
      <c r="H279" s="185">
        <v>1216.9590000000001</v>
      </c>
      <c r="I279" s="186"/>
      <c r="J279" s="187">
        <f>ROUND(I279*H279,2)</f>
        <v>0</v>
      </c>
      <c r="K279" s="183" t="s">
        <v>456</v>
      </c>
      <c r="L279" s="42"/>
      <c r="M279" s="188" t="s">
        <v>19</v>
      </c>
      <c r="N279" s="189" t="s">
        <v>43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175</v>
      </c>
      <c r="AT279" s="192" t="s">
        <v>170</v>
      </c>
      <c r="AU279" s="192" t="s">
        <v>81</v>
      </c>
      <c r="AY279" s="20" t="s">
        <v>168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175</v>
      </c>
      <c r="BM279" s="192" t="s">
        <v>462</v>
      </c>
    </row>
    <row r="280" spans="1:65" s="14" customFormat="1">
      <c r="B280" s="205"/>
      <c r="C280" s="206"/>
      <c r="D280" s="196" t="s">
        <v>177</v>
      </c>
      <c r="E280" s="207" t="s">
        <v>19</v>
      </c>
      <c r="F280" s="208" t="s">
        <v>463</v>
      </c>
      <c r="G280" s="206"/>
      <c r="H280" s="209">
        <v>1216.9590000000001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177</v>
      </c>
      <c r="AU280" s="215" t="s">
        <v>81</v>
      </c>
      <c r="AV280" s="14" t="s">
        <v>81</v>
      </c>
      <c r="AW280" s="14" t="s">
        <v>33</v>
      </c>
      <c r="AX280" s="14" t="s">
        <v>79</v>
      </c>
      <c r="AY280" s="215" t="s">
        <v>168</v>
      </c>
    </row>
    <row r="281" spans="1:65" s="2" customFormat="1" ht="33" customHeight="1">
      <c r="A281" s="37"/>
      <c r="B281" s="38"/>
      <c r="C281" s="181" t="s">
        <v>464</v>
      </c>
      <c r="D281" s="181" t="s">
        <v>170</v>
      </c>
      <c r="E281" s="182" t="s">
        <v>247</v>
      </c>
      <c r="F281" s="183" t="s">
        <v>248</v>
      </c>
      <c r="G281" s="184" t="s">
        <v>233</v>
      </c>
      <c r="H281" s="185">
        <v>838.029</v>
      </c>
      <c r="I281" s="186"/>
      <c r="J281" s="187">
        <f>ROUND(I281*H281,2)</f>
        <v>0</v>
      </c>
      <c r="K281" s="183" t="s">
        <v>174</v>
      </c>
      <c r="L281" s="42"/>
      <c r="M281" s="188" t="s">
        <v>19</v>
      </c>
      <c r="N281" s="189" t="s">
        <v>43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175</v>
      </c>
      <c r="AT281" s="192" t="s">
        <v>170</v>
      </c>
      <c r="AU281" s="192" t="s">
        <v>81</v>
      </c>
      <c r="AY281" s="20" t="s">
        <v>168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79</v>
      </c>
      <c r="BK281" s="193">
        <f>ROUND(I281*H281,2)</f>
        <v>0</v>
      </c>
      <c r="BL281" s="20" t="s">
        <v>175</v>
      </c>
      <c r="BM281" s="192" t="s">
        <v>465</v>
      </c>
    </row>
    <row r="282" spans="1:65" s="14" customFormat="1">
      <c r="B282" s="205"/>
      <c r="C282" s="206"/>
      <c r="D282" s="196" t="s">
        <v>177</v>
      </c>
      <c r="E282" s="207" t="s">
        <v>19</v>
      </c>
      <c r="F282" s="208" t="s">
        <v>466</v>
      </c>
      <c r="G282" s="206"/>
      <c r="H282" s="209">
        <v>310.32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177</v>
      </c>
      <c r="AU282" s="215" t="s">
        <v>81</v>
      </c>
      <c r="AV282" s="14" t="s">
        <v>81</v>
      </c>
      <c r="AW282" s="14" t="s">
        <v>33</v>
      </c>
      <c r="AX282" s="14" t="s">
        <v>72</v>
      </c>
      <c r="AY282" s="215" t="s">
        <v>168</v>
      </c>
    </row>
    <row r="283" spans="1:65" s="14" customFormat="1">
      <c r="B283" s="205"/>
      <c r="C283" s="206"/>
      <c r="D283" s="196" t="s">
        <v>177</v>
      </c>
      <c r="E283" s="207" t="s">
        <v>19</v>
      </c>
      <c r="F283" s="208" t="s">
        <v>467</v>
      </c>
      <c r="G283" s="206"/>
      <c r="H283" s="209">
        <v>1216.9590000000001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177</v>
      </c>
      <c r="AU283" s="215" t="s">
        <v>81</v>
      </c>
      <c r="AV283" s="14" t="s">
        <v>81</v>
      </c>
      <c r="AW283" s="14" t="s">
        <v>33</v>
      </c>
      <c r="AX283" s="14" t="s">
        <v>72</v>
      </c>
      <c r="AY283" s="215" t="s">
        <v>168</v>
      </c>
    </row>
    <row r="284" spans="1:65" s="14" customFormat="1">
      <c r="B284" s="205"/>
      <c r="C284" s="206"/>
      <c r="D284" s="196" t="s">
        <v>177</v>
      </c>
      <c r="E284" s="207" t="s">
        <v>19</v>
      </c>
      <c r="F284" s="208" t="s">
        <v>468</v>
      </c>
      <c r="G284" s="206"/>
      <c r="H284" s="209">
        <v>314.05799999999999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177</v>
      </c>
      <c r="AU284" s="215" t="s">
        <v>81</v>
      </c>
      <c r="AV284" s="14" t="s">
        <v>81</v>
      </c>
      <c r="AW284" s="14" t="s">
        <v>33</v>
      </c>
      <c r="AX284" s="14" t="s">
        <v>72</v>
      </c>
      <c r="AY284" s="215" t="s">
        <v>168</v>
      </c>
    </row>
    <row r="285" spans="1:65" s="13" customFormat="1">
      <c r="B285" s="194"/>
      <c r="C285" s="195"/>
      <c r="D285" s="196" t="s">
        <v>177</v>
      </c>
      <c r="E285" s="197" t="s">
        <v>19</v>
      </c>
      <c r="F285" s="198" t="s">
        <v>469</v>
      </c>
      <c r="G285" s="195"/>
      <c r="H285" s="197" t="s">
        <v>19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177</v>
      </c>
      <c r="AU285" s="204" t="s">
        <v>81</v>
      </c>
      <c r="AV285" s="13" t="s">
        <v>79</v>
      </c>
      <c r="AW285" s="13" t="s">
        <v>33</v>
      </c>
      <c r="AX285" s="13" t="s">
        <v>72</v>
      </c>
      <c r="AY285" s="204" t="s">
        <v>168</v>
      </c>
    </row>
    <row r="286" spans="1:65" s="14" customFormat="1">
      <c r="B286" s="205"/>
      <c r="C286" s="206"/>
      <c r="D286" s="196" t="s">
        <v>177</v>
      </c>
      <c r="E286" s="207" t="s">
        <v>19</v>
      </c>
      <c r="F286" s="208" t="s">
        <v>470</v>
      </c>
      <c r="G286" s="206"/>
      <c r="H286" s="209">
        <v>-1307.192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177</v>
      </c>
      <c r="AU286" s="215" t="s">
        <v>81</v>
      </c>
      <c r="AV286" s="14" t="s">
        <v>81</v>
      </c>
      <c r="AW286" s="14" t="s">
        <v>33</v>
      </c>
      <c r="AX286" s="14" t="s">
        <v>72</v>
      </c>
      <c r="AY286" s="215" t="s">
        <v>168</v>
      </c>
    </row>
    <row r="287" spans="1:65" s="13" customFormat="1">
      <c r="B287" s="194"/>
      <c r="C287" s="195"/>
      <c r="D287" s="196" t="s">
        <v>177</v>
      </c>
      <c r="E287" s="197" t="s">
        <v>19</v>
      </c>
      <c r="F287" s="198" t="s">
        <v>471</v>
      </c>
      <c r="G287" s="195"/>
      <c r="H287" s="197" t="s">
        <v>19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177</v>
      </c>
      <c r="AU287" s="204" t="s">
        <v>81</v>
      </c>
      <c r="AV287" s="13" t="s">
        <v>79</v>
      </c>
      <c r="AW287" s="13" t="s">
        <v>33</v>
      </c>
      <c r="AX287" s="13" t="s">
        <v>72</v>
      </c>
      <c r="AY287" s="204" t="s">
        <v>168</v>
      </c>
    </row>
    <row r="288" spans="1:65" s="14" customFormat="1">
      <c r="B288" s="205"/>
      <c r="C288" s="206"/>
      <c r="D288" s="196" t="s">
        <v>177</v>
      </c>
      <c r="E288" s="207" t="s">
        <v>19</v>
      </c>
      <c r="F288" s="208" t="s">
        <v>472</v>
      </c>
      <c r="G288" s="206"/>
      <c r="H288" s="209">
        <v>244.54400000000001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177</v>
      </c>
      <c r="AU288" s="215" t="s">
        <v>81</v>
      </c>
      <c r="AV288" s="14" t="s">
        <v>81</v>
      </c>
      <c r="AW288" s="14" t="s">
        <v>33</v>
      </c>
      <c r="AX288" s="14" t="s">
        <v>72</v>
      </c>
      <c r="AY288" s="215" t="s">
        <v>168</v>
      </c>
    </row>
    <row r="289" spans="1:65" s="13" customFormat="1">
      <c r="B289" s="194"/>
      <c r="C289" s="195"/>
      <c r="D289" s="196" t="s">
        <v>177</v>
      </c>
      <c r="E289" s="197" t="s">
        <v>19</v>
      </c>
      <c r="F289" s="198" t="s">
        <v>473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177</v>
      </c>
      <c r="AU289" s="204" t="s">
        <v>81</v>
      </c>
      <c r="AV289" s="13" t="s">
        <v>79</v>
      </c>
      <c r="AW289" s="13" t="s">
        <v>33</v>
      </c>
      <c r="AX289" s="13" t="s">
        <v>72</v>
      </c>
      <c r="AY289" s="204" t="s">
        <v>168</v>
      </c>
    </row>
    <row r="290" spans="1:65" s="14" customFormat="1">
      <c r="B290" s="205"/>
      <c r="C290" s="206"/>
      <c r="D290" s="196" t="s">
        <v>177</v>
      </c>
      <c r="E290" s="207" t="s">
        <v>19</v>
      </c>
      <c r="F290" s="208" t="s">
        <v>474</v>
      </c>
      <c r="G290" s="206"/>
      <c r="H290" s="209">
        <v>44.606000000000002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177</v>
      </c>
      <c r="AU290" s="215" t="s">
        <v>81</v>
      </c>
      <c r="AV290" s="14" t="s">
        <v>81</v>
      </c>
      <c r="AW290" s="14" t="s">
        <v>33</v>
      </c>
      <c r="AX290" s="14" t="s">
        <v>72</v>
      </c>
      <c r="AY290" s="215" t="s">
        <v>168</v>
      </c>
    </row>
    <row r="291" spans="1:65" s="13" customFormat="1">
      <c r="B291" s="194"/>
      <c r="C291" s="195"/>
      <c r="D291" s="196" t="s">
        <v>177</v>
      </c>
      <c r="E291" s="197" t="s">
        <v>19</v>
      </c>
      <c r="F291" s="198" t="s">
        <v>475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177</v>
      </c>
      <c r="AU291" s="204" t="s">
        <v>81</v>
      </c>
      <c r="AV291" s="13" t="s">
        <v>79</v>
      </c>
      <c r="AW291" s="13" t="s">
        <v>33</v>
      </c>
      <c r="AX291" s="13" t="s">
        <v>72</v>
      </c>
      <c r="AY291" s="204" t="s">
        <v>168</v>
      </c>
    </row>
    <row r="292" spans="1:65" s="14" customFormat="1">
      <c r="B292" s="205"/>
      <c r="C292" s="206"/>
      <c r="D292" s="196" t="s">
        <v>177</v>
      </c>
      <c r="E292" s="207" t="s">
        <v>19</v>
      </c>
      <c r="F292" s="208" t="s">
        <v>476</v>
      </c>
      <c r="G292" s="206"/>
      <c r="H292" s="209">
        <v>1.2070000000000001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177</v>
      </c>
      <c r="AU292" s="215" t="s">
        <v>81</v>
      </c>
      <c r="AV292" s="14" t="s">
        <v>81</v>
      </c>
      <c r="AW292" s="14" t="s">
        <v>33</v>
      </c>
      <c r="AX292" s="14" t="s">
        <v>72</v>
      </c>
      <c r="AY292" s="215" t="s">
        <v>168</v>
      </c>
    </row>
    <row r="293" spans="1:65" s="13" customFormat="1">
      <c r="B293" s="194"/>
      <c r="C293" s="195"/>
      <c r="D293" s="196" t="s">
        <v>177</v>
      </c>
      <c r="E293" s="197" t="s">
        <v>19</v>
      </c>
      <c r="F293" s="198" t="s">
        <v>477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177</v>
      </c>
      <c r="AU293" s="204" t="s">
        <v>81</v>
      </c>
      <c r="AV293" s="13" t="s">
        <v>79</v>
      </c>
      <c r="AW293" s="13" t="s">
        <v>33</v>
      </c>
      <c r="AX293" s="13" t="s">
        <v>72</v>
      </c>
      <c r="AY293" s="204" t="s">
        <v>168</v>
      </c>
    </row>
    <row r="294" spans="1:65" s="14" customFormat="1">
      <c r="B294" s="205"/>
      <c r="C294" s="206"/>
      <c r="D294" s="196" t="s">
        <v>177</v>
      </c>
      <c r="E294" s="207" t="s">
        <v>19</v>
      </c>
      <c r="F294" s="208" t="s">
        <v>478</v>
      </c>
      <c r="G294" s="206"/>
      <c r="H294" s="209">
        <v>0.28699999999999998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177</v>
      </c>
      <c r="AU294" s="215" t="s">
        <v>81</v>
      </c>
      <c r="AV294" s="14" t="s">
        <v>81</v>
      </c>
      <c r="AW294" s="14" t="s">
        <v>33</v>
      </c>
      <c r="AX294" s="14" t="s">
        <v>72</v>
      </c>
      <c r="AY294" s="215" t="s">
        <v>168</v>
      </c>
    </row>
    <row r="295" spans="1:65" s="13" customFormat="1">
      <c r="B295" s="194"/>
      <c r="C295" s="195"/>
      <c r="D295" s="196" t="s">
        <v>177</v>
      </c>
      <c r="E295" s="197" t="s">
        <v>19</v>
      </c>
      <c r="F295" s="198" t="s">
        <v>479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177</v>
      </c>
      <c r="AU295" s="204" t="s">
        <v>81</v>
      </c>
      <c r="AV295" s="13" t="s">
        <v>79</v>
      </c>
      <c r="AW295" s="13" t="s">
        <v>33</v>
      </c>
      <c r="AX295" s="13" t="s">
        <v>72</v>
      </c>
      <c r="AY295" s="204" t="s">
        <v>168</v>
      </c>
    </row>
    <row r="296" spans="1:65" s="14" customFormat="1">
      <c r="B296" s="205"/>
      <c r="C296" s="206"/>
      <c r="D296" s="196" t="s">
        <v>177</v>
      </c>
      <c r="E296" s="207" t="s">
        <v>19</v>
      </c>
      <c r="F296" s="208" t="s">
        <v>480</v>
      </c>
      <c r="G296" s="206"/>
      <c r="H296" s="209">
        <v>1.24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177</v>
      </c>
      <c r="AU296" s="215" t="s">
        <v>81</v>
      </c>
      <c r="AV296" s="14" t="s">
        <v>81</v>
      </c>
      <c r="AW296" s="14" t="s">
        <v>33</v>
      </c>
      <c r="AX296" s="14" t="s">
        <v>72</v>
      </c>
      <c r="AY296" s="215" t="s">
        <v>168</v>
      </c>
    </row>
    <row r="297" spans="1:65" s="13" customFormat="1">
      <c r="B297" s="194"/>
      <c r="C297" s="195"/>
      <c r="D297" s="196" t="s">
        <v>177</v>
      </c>
      <c r="E297" s="197" t="s">
        <v>19</v>
      </c>
      <c r="F297" s="198" t="s">
        <v>481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177</v>
      </c>
      <c r="AU297" s="204" t="s">
        <v>81</v>
      </c>
      <c r="AV297" s="13" t="s">
        <v>79</v>
      </c>
      <c r="AW297" s="13" t="s">
        <v>33</v>
      </c>
      <c r="AX297" s="13" t="s">
        <v>72</v>
      </c>
      <c r="AY297" s="204" t="s">
        <v>168</v>
      </c>
    </row>
    <row r="298" spans="1:65" s="14" customFormat="1">
      <c r="B298" s="205"/>
      <c r="C298" s="206"/>
      <c r="D298" s="196" t="s">
        <v>177</v>
      </c>
      <c r="E298" s="207" t="s">
        <v>19</v>
      </c>
      <c r="F298" s="208" t="s">
        <v>236</v>
      </c>
      <c r="G298" s="206"/>
      <c r="H298" s="209">
        <v>12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177</v>
      </c>
      <c r="AU298" s="215" t="s">
        <v>81</v>
      </c>
      <c r="AV298" s="14" t="s">
        <v>81</v>
      </c>
      <c r="AW298" s="14" t="s">
        <v>33</v>
      </c>
      <c r="AX298" s="14" t="s">
        <v>72</v>
      </c>
      <c r="AY298" s="215" t="s">
        <v>168</v>
      </c>
    </row>
    <row r="299" spans="1:65" s="15" customFormat="1">
      <c r="B299" s="216"/>
      <c r="C299" s="217"/>
      <c r="D299" s="196" t="s">
        <v>177</v>
      </c>
      <c r="E299" s="218" t="s">
        <v>19</v>
      </c>
      <c r="F299" s="219" t="s">
        <v>182</v>
      </c>
      <c r="G299" s="217"/>
      <c r="H299" s="220">
        <v>838.029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177</v>
      </c>
      <c r="AU299" s="226" t="s">
        <v>81</v>
      </c>
      <c r="AV299" s="15" t="s">
        <v>175</v>
      </c>
      <c r="AW299" s="15" t="s">
        <v>33</v>
      </c>
      <c r="AX299" s="15" t="s">
        <v>79</v>
      </c>
      <c r="AY299" s="226" t="s">
        <v>168</v>
      </c>
    </row>
    <row r="300" spans="1:65" s="2" customFormat="1" ht="44.25" customHeight="1">
      <c r="A300" s="37"/>
      <c r="B300" s="38"/>
      <c r="C300" s="181" t="s">
        <v>482</v>
      </c>
      <c r="D300" s="181" t="s">
        <v>170</v>
      </c>
      <c r="E300" s="182" t="s">
        <v>251</v>
      </c>
      <c r="F300" s="183" t="s">
        <v>252</v>
      </c>
      <c r="G300" s="184" t="s">
        <v>233</v>
      </c>
      <c r="H300" s="185">
        <v>838.029</v>
      </c>
      <c r="I300" s="186"/>
      <c r="J300" s="187">
        <f>ROUND(I300*H300,2)</f>
        <v>0</v>
      </c>
      <c r="K300" s="183" t="s">
        <v>174</v>
      </c>
      <c r="L300" s="42"/>
      <c r="M300" s="188" t="s">
        <v>19</v>
      </c>
      <c r="N300" s="189" t="s">
        <v>43</v>
      </c>
      <c r="O300" s="67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175</v>
      </c>
      <c r="AT300" s="192" t="s">
        <v>170</v>
      </c>
      <c r="AU300" s="192" t="s">
        <v>81</v>
      </c>
      <c r="AY300" s="20" t="s">
        <v>168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79</v>
      </c>
      <c r="BK300" s="193">
        <f>ROUND(I300*H300,2)</f>
        <v>0</v>
      </c>
      <c r="BL300" s="20" t="s">
        <v>175</v>
      </c>
      <c r="BM300" s="192" t="s">
        <v>483</v>
      </c>
    </row>
    <row r="301" spans="1:65" s="2" customFormat="1" ht="36">
      <c r="A301" s="37"/>
      <c r="B301" s="38"/>
      <c r="C301" s="181" t="s">
        <v>484</v>
      </c>
      <c r="D301" s="181" t="s">
        <v>170</v>
      </c>
      <c r="E301" s="182" t="s">
        <v>485</v>
      </c>
      <c r="F301" s="183" t="s">
        <v>486</v>
      </c>
      <c r="G301" s="184" t="s">
        <v>233</v>
      </c>
      <c r="H301" s="185">
        <v>314.05799999999999</v>
      </c>
      <c r="I301" s="186"/>
      <c r="J301" s="187">
        <f>ROUND(I301*H301,2)</f>
        <v>0</v>
      </c>
      <c r="K301" s="183" t="s">
        <v>174</v>
      </c>
      <c r="L301" s="42"/>
      <c r="M301" s="188" t="s">
        <v>19</v>
      </c>
      <c r="N301" s="189" t="s">
        <v>43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175</v>
      </c>
      <c r="AT301" s="192" t="s">
        <v>170</v>
      </c>
      <c r="AU301" s="192" t="s">
        <v>81</v>
      </c>
      <c r="AY301" s="20" t="s">
        <v>168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79</v>
      </c>
      <c r="BK301" s="193">
        <f>ROUND(I301*H301,2)</f>
        <v>0</v>
      </c>
      <c r="BL301" s="20" t="s">
        <v>175</v>
      </c>
      <c r="BM301" s="192" t="s">
        <v>487</v>
      </c>
    </row>
    <row r="302" spans="1:65" s="14" customFormat="1">
      <c r="B302" s="205"/>
      <c r="C302" s="206"/>
      <c r="D302" s="196" t="s">
        <v>177</v>
      </c>
      <c r="E302" s="207" t="s">
        <v>19</v>
      </c>
      <c r="F302" s="208" t="s">
        <v>468</v>
      </c>
      <c r="G302" s="206"/>
      <c r="H302" s="209">
        <v>314.05799999999999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177</v>
      </c>
      <c r="AU302" s="215" t="s">
        <v>81</v>
      </c>
      <c r="AV302" s="14" t="s">
        <v>81</v>
      </c>
      <c r="AW302" s="14" t="s">
        <v>33</v>
      </c>
      <c r="AX302" s="14" t="s">
        <v>79</v>
      </c>
      <c r="AY302" s="215" t="s">
        <v>168</v>
      </c>
    </row>
    <row r="303" spans="1:65" s="2" customFormat="1" ht="44.25" customHeight="1">
      <c r="A303" s="37"/>
      <c r="B303" s="38"/>
      <c r="C303" s="181" t="s">
        <v>488</v>
      </c>
      <c r="D303" s="181" t="s">
        <v>170</v>
      </c>
      <c r="E303" s="182" t="s">
        <v>489</v>
      </c>
      <c r="F303" s="183" t="s">
        <v>490</v>
      </c>
      <c r="G303" s="184" t="s">
        <v>233</v>
      </c>
      <c r="H303" s="185">
        <v>1.24</v>
      </c>
      <c r="I303" s="186"/>
      <c r="J303" s="187">
        <f>ROUND(I303*H303,2)</f>
        <v>0</v>
      </c>
      <c r="K303" s="183" t="s">
        <v>174</v>
      </c>
      <c r="L303" s="42"/>
      <c r="M303" s="188" t="s">
        <v>19</v>
      </c>
      <c r="N303" s="189" t="s">
        <v>43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175</v>
      </c>
      <c r="AT303" s="192" t="s">
        <v>170</v>
      </c>
      <c r="AU303" s="192" t="s">
        <v>81</v>
      </c>
      <c r="AY303" s="20" t="s">
        <v>168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79</v>
      </c>
      <c r="BK303" s="193">
        <f>ROUND(I303*H303,2)</f>
        <v>0</v>
      </c>
      <c r="BL303" s="20" t="s">
        <v>175</v>
      </c>
      <c r="BM303" s="192" t="s">
        <v>491</v>
      </c>
    </row>
    <row r="304" spans="1:65" s="13" customFormat="1">
      <c r="B304" s="194"/>
      <c r="C304" s="195"/>
      <c r="D304" s="196" t="s">
        <v>177</v>
      </c>
      <c r="E304" s="197" t="s">
        <v>19</v>
      </c>
      <c r="F304" s="198" t="s">
        <v>479</v>
      </c>
      <c r="G304" s="195"/>
      <c r="H304" s="197" t="s">
        <v>19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177</v>
      </c>
      <c r="AU304" s="204" t="s">
        <v>81</v>
      </c>
      <c r="AV304" s="13" t="s">
        <v>79</v>
      </c>
      <c r="AW304" s="13" t="s">
        <v>33</v>
      </c>
      <c r="AX304" s="13" t="s">
        <v>72</v>
      </c>
      <c r="AY304" s="204" t="s">
        <v>168</v>
      </c>
    </row>
    <row r="305" spans="1:65" s="14" customFormat="1">
      <c r="B305" s="205"/>
      <c r="C305" s="206"/>
      <c r="D305" s="196" t="s">
        <v>177</v>
      </c>
      <c r="E305" s="207" t="s">
        <v>19</v>
      </c>
      <c r="F305" s="208" t="s">
        <v>480</v>
      </c>
      <c r="G305" s="206"/>
      <c r="H305" s="209">
        <v>1.24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177</v>
      </c>
      <c r="AU305" s="215" t="s">
        <v>81</v>
      </c>
      <c r="AV305" s="14" t="s">
        <v>81</v>
      </c>
      <c r="AW305" s="14" t="s">
        <v>33</v>
      </c>
      <c r="AX305" s="14" t="s">
        <v>79</v>
      </c>
      <c r="AY305" s="215" t="s">
        <v>168</v>
      </c>
    </row>
    <row r="306" spans="1:65" s="2" customFormat="1" ht="44.25" customHeight="1">
      <c r="A306" s="37"/>
      <c r="B306" s="38"/>
      <c r="C306" s="181" t="s">
        <v>492</v>
      </c>
      <c r="D306" s="181" t="s">
        <v>170</v>
      </c>
      <c r="E306" s="182" t="s">
        <v>493</v>
      </c>
      <c r="F306" s="183" t="s">
        <v>494</v>
      </c>
      <c r="G306" s="184" t="s">
        <v>233</v>
      </c>
      <c r="H306" s="185">
        <v>1.2070000000000001</v>
      </c>
      <c r="I306" s="186"/>
      <c r="J306" s="187">
        <f>ROUND(I306*H306,2)</f>
        <v>0</v>
      </c>
      <c r="K306" s="183" t="s">
        <v>174</v>
      </c>
      <c r="L306" s="42"/>
      <c r="M306" s="188" t="s">
        <v>19</v>
      </c>
      <c r="N306" s="189" t="s">
        <v>43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175</v>
      </c>
      <c r="AT306" s="192" t="s">
        <v>170</v>
      </c>
      <c r="AU306" s="192" t="s">
        <v>81</v>
      </c>
      <c r="AY306" s="20" t="s">
        <v>168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175</v>
      </c>
      <c r="BM306" s="192" t="s">
        <v>495</v>
      </c>
    </row>
    <row r="307" spans="1:65" s="13" customFormat="1">
      <c r="B307" s="194"/>
      <c r="C307" s="195"/>
      <c r="D307" s="196" t="s">
        <v>177</v>
      </c>
      <c r="E307" s="197" t="s">
        <v>19</v>
      </c>
      <c r="F307" s="198" t="s">
        <v>475</v>
      </c>
      <c r="G307" s="195"/>
      <c r="H307" s="197" t="s">
        <v>19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177</v>
      </c>
      <c r="AU307" s="204" t="s">
        <v>81</v>
      </c>
      <c r="AV307" s="13" t="s">
        <v>79</v>
      </c>
      <c r="AW307" s="13" t="s">
        <v>33</v>
      </c>
      <c r="AX307" s="13" t="s">
        <v>72</v>
      </c>
      <c r="AY307" s="204" t="s">
        <v>168</v>
      </c>
    </row>
    <row r="308" spans="1:65" s="14" customFormat="1">
      <c r="B308" s="205"/>
      <c r="C308" s="206"/>
      <c r="D308" s="196" t="s">
        <v>177</v>
      </c>
      <c r="E308" s="207" t="s">
        <v>19</v>
      </c>
      <c r="F308" s="208" t="s">
        <v>476</v>
      </c>
      <c r="G308" s="206"/>
      <c r="H308" s="209">
        <v>1.2070000000000001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177</v>
      </c>
      <c r="AU308" s="215" t="s">
        <v>81</v>
      </c>
      <c r="AV308" s="14" t="s">
        <v>81</v>
      </c>
      <c r="AW308" s="14" t="s">
        <v>33</v>
      </c>
      <c r="AX308" s="14" t="s">
        <v>79</v>
      </c>
      <c r="AY308" s="215" t="s">
        <v>168</v>
      </c>
    </row>
    <row r="309" spans="1:65" s="2" customFormat="1" ht="48">
      <c r="A309" s="37"/>
      <c r="B309" s="38"/>
      <c r="C309" s="181" t="s">
        <v>496</v>
      </c>
      <c r="D309" s="181" t="s">
        <v>170</v>
      </c>
      <c r="E309" s="182" t="s">
        <v>497</v>
      </c>
      <c r="F309" s="183" t="s">
        <v>498</v>
      </c>
      <c r="G309" s="184" t="s">
        <v>233</v>
      </c>
      <c r="H309" s="185">
        <v>0.28699999999999998</v>
      </c>
      <c r="I309" s="186"/>
      <c r="J309" s="187">
        <f>ROUND(I309*H309,2)</f>
        <v>0</v>
      </c>
      <c r="K309" s="183" t="s">
        <v>174</v>
      </c>
      <c r="L309" s="42"/>
      <c r="M309" s="188" t="s">
        <v>19</v>
      </c>
      <c r="N309" s="189" t="s">
        <v>43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175</v>
      </c>
      <c r="AT309" s="192" t="s">
        <v>170</v>
      </c>
      <c r="AU309" s="192" t="s">
        <v>81</v>
      </c>
      <c r="AY309" s="20" t="s">
        <v>168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79</v>
      </c>
      <c r="BK309" s="193">
        <f>ROUND(I309*H309,2)</f>
        <v>0</v>
      </c>
      <c r="BL309" s="20" t="s">
        <v>175</v>
      </c>
      <c r="BM309" s="192" t="s">
        <v>499</v>
      </c>
    </row>
    <row r="310" spans="1:65" s="13" customFormat="1">
      <c r="B310" s="194"/>
      <c r="C310" s="195"/>
      <c r="D310" s="196" t="s">
        <v>177</v>
      </c>
      <c r="E310" s="197" t="s">
        <v>19</v>
      </c>
      <c r="F310" s="198" t="s">
        <v>477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177</v>
      </c>
      <c r="AU310" s="204" t="s">
        <v>81</v>
      </c>
      <c r="AV310" s="13" t="s">
        <v>79</v>
      </c>
      <c r="AW310" s="13" t="s">
        <v>33</v>
      </c>
      <c r="AX310" s="13" t="s">
        <v>72</v>
      </c>
      <c r="AY310" s="204" t="s">
        <v>168</v>
      </c>
    </row>
    <row r="311" spans="1:65" s="14" customFormat="1">
      <c r="B311" s="205"/>
      <c r="C311" s="206"/>
      <c r="D311" s="196" t="s">
        <v>177</v>
      </c>
      <c r="E311" s="207" t="s">
        <v>19</v>
      </c>
      <c r="F311" s="208" t="s">
        <v>478</v>
      </c>
      <c r="G311" s="206"/>
      <c r="H311" s="209">
        <v>0.28699999999999998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177</v>
      </c>
      <c r="AU311" s="215" t="s">
        <v>81</v>
      </c>
      <c r="AV311" s="14" t="s">
        <v>81</v>
      </c>
      <c r="AW311" s="14" t="s">
        <v>33</v>
      </c>
      <c r="AX311" s="14" t="s">
        <v>79</v>
      </c>
      <c r="AY311" s="215" t="s">
        <v>168</v>
      </c>
    </row>
    <row r="312" spans="1:65" s="2" customFormat="1" ht="44.25" customHeight="1">
      <c r="A312" s="37"/>
      <c r="B312" s="38"/>
      <c r="C312" s="181" t="s">
        <v>500</v>
      </c>
      <c r="D312" s="181" t="s">
        <v>170</v>
      </c>
      <c r="E312" s="182" t="s">
        <v>501</v>
      </c>
      <c r="F312" s="183" t="s">
        <v>502</v>
      </c>
      <c r="G312" s="184" t="s">
        <v>233</v>
      </c>
      <c r="H312" s="185">
        <v>220.08699999999999</v>
      </c>
      <c r="I312" s="186"/>
      <c r="J312" s="187">
        <f>ROUND(I312*H312,2)</f>
        <v>0</v>
      </c>
      <c r="K312" s="183" t="s">
        <v>174</v>
      </c>
      <c r="L312" s="42"/>
      <c r="M312" s="188" t="s">
        <v>19</v>
      </c>
      <c r="N312" s="189" t="s">
        <v>43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175</v>
      </c>
      <c r="AT312" s="192" t="s">
        <v>170</v>
      </c>
      <c r="AU312" s="192" t="s">
        <v>81</v>
      </c>
      <c r="AY312" s="20" t="s">
        <v>168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175</v>
      </c>
      <c r="BM312" s="192" t="s">
        <v>503</v>
      </c>
    </row>
    <row r="313" spans="1:65" s="14" customFormat="1">
      <c r="B313" s="205"/>
      <c r="C313" s="206"/>
      <c r="D313" s="196" t="s">
        <v>177</v>
      </c>
      <c r="E313" s="207" t="s">
        <v>19</v>
      </c>
      <c r="F313" s="208" t="s">
        <v>466</v>
      </c>
      <c r="G313" s="206"/>
      <c r="H313" s="209">
        <v>310.32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177</v>
      </c>
      <c r="AU313" s="215" t="s">
        <v>81</v>
      </c>
      <c r="AV313" s="14" t="s">
        <v>81</v>
      </c>
      <c r="AW313" s="14" t="s">
        <v>33</v>
      </c>
      <c r="AX313" s="14" t="s">
        <v>72</v>
      </c>
      <c r="AY313" s="215" t="s">
        <v>168</v>
      </c>
    </row>
    <row r="314" spans="1:65" s="14" customFormat="1">
      <c r="B314" s="205"/>
      <c r="C314" s="206"/>
      <c r="D314" s="196" t="s">
        <v>177</v>
      </c>
      <c r="E314" s="207" t="s">
        <v>19</v>
      </c>
      <c r="F314" s="208" t="s">
        <v>467</v>
      </c>
      <c r="G314" s="206"/>
      <c r="H314" s="209">
        <v>1216.9590000000001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177</v>
      </c>
      <c r="AU314" s="215" t="s">
        <v>81</v>
      </c>
      <c r="AV314" s="14" t="s">
        <v>81</v>
      </c>
      <c r="AW314" s="14" t="s">
        <v>33</v>
      </c>
      <c r="AX314" s="14" t="s">
        <v>72</v>
      </c>
      <c r="AY314" s="215" t="s">
        <v>168</v>
      </c>
    </row>
    <row r="315" spans="1:65" s="14" customFormat="1">
      <c r="B315" s="205"/>
      <c r="C315" s="206"/>
      <c r="D315" s="196" t="s">
        <v>177</v>
      </c>
      <c r="E315" s="207" t="s">
        <v>19</v>
      </c>
      <c r="F315" s="208" t="s">
        <v>504</v>
      </c>
      <c r="G315" s="206"/>
      <c r="H315" s="209">
        <v>-1307.192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177</v>
      </c>
      <c r="AU315" s="215" t="s">
        <v>81</v>
      </c>
      <c r="AV315" s="14" t="s">
        <v>81</v>
      </c>
      <c r="AW315" s="14" t="s">
        <v>33</v>
      </c>
      <c r="AX315" s="14" t="s">
        <v>72</v>
      </c>
      <c r="AY315" s="215" t="s">
        <v>168</v>
      </c>
    </row>
    <row r="316" spans="1:65" s="15" customFormat="1">
      <c r="B316" s="216"/>
      <c r="C316" s="217"/>
      <c r="D316" s="196" t="s">
        <v>177</v>
      </c>
      <c r="E316" s="218" t="s">
        <v>19</v>
      </c>
      <c r="F316" s="219" t="s">
        <v>182</v>
      </c>
      <c r="G316" s="217"/>
      <c r="H316" s="220">
        <v>220.08699999999999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177</v>
      </c>
      <c r="AU316" s="226" t="s">
        <v>81</v>
      </c>
      <c r="AV316" s="15" t="s">
        <v>175</v>
      </c>
      <c r="AW316" s="15" t="s">
        <v>33</v>
      </c>
      <c r="AX316" s="15" t="s">
        <v>79</v>
      </c>
      <c r="AY316" s="226" t="s">
        <v>168</v>
      </c>
    </row>
    <row r="317" spans="1:65" s="2" customFormat="1" ht="16.5" customHeight="1">
      <c r="A317" s="37"/>
      <c r="B317" s="38"/>
      <c r="C317" s="181" t="s">
        <v>505</v>
      </c>
      <c r="D317" s="181" t="s">
        <v>170</v>
      </c>
      <c r="E317" s="182" t="s">
        <v>506</v>
      </c>
      <c r="F317" s="183" t="s">
        <v>507</v>
      </c>
      <c r="G317" s="184" t="s">
        <v>233</v>
      </c>
      <c r="H317" s="185">
        <v>44.606000000000002</v>
      </c>
      <c r="I317" s="186"/>
      <c r="J317" s="187">
        <f>ROUND(I317*H317,2)</f>
        <v>0</v>
      </c>
      <c r="K317" s="183" t="s">
        <v>19</v>
      </c>
      <c r="L317" s="42"/>
      <c r="M317" s="188" t="s">
        <v>19</v>
      </c>
      <c r="N317" s="189" t="s">
        <v>43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175</v>
      </c>
      <c r="AT317" s="192" t="s">
        <v>170</v>
      </c>
      <c r="AU317" s="192" t="s">
        <v>81</v>
      </c>
      <c r="AY317" s="20" t="s">
        <v>168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79</v>
      </c>
      <c r="BK317" s="193">
        <f>ROUND(I317*H317,2)</f>
        <v>0</v>
      </c>
      <c r="BL317" s="20" t="s">
        <v>175</v>
      </c>
      <c r="BM317" s="192" t="s">
        <v>508</v>
      </c>
    </row>
    <row r="318" spans="1:65" s="13" customFormat="1">
      <c r="B318" s="194"/>
      <c r="C318" s="195"/>
      <c r="D318" s="196" t="s">
        <v>177</v>
      </c>
      <c r="E318" s="197" t="s">
        <v>19</v>
      </c>
      <c r="F318" s="198" t="s">
        <v>509</v>
      </c>
      <c r="G318" s="195"/>
      <c r="H318" s="197" t="s">
        <v>19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177</v>
      </c>
      <c r="AU318" s="204" t="s">
        <v>81</v>
      </c>
      <c r="AV318" s="13" t="s">
        <v>79</v>
      </c>
      <c r="AW318" s="13" t="s">
        <v>33</v>
      </c>
      <c r="AX318" s="13" t="s">
        <v>72</v>
      </c>
      <c r="AY318" s="204" t="s">
        <v>168</v>
      </c>
    </row>
    <row r="319" spans="1:65" s="14" customFormat="1">
      <c r="B319" s="205"/>
      <c r="C319" s="206"/>
      <c r="D319" s="196" t="s">
        <v>177</v>
      </c>
      <c r="E319" s="207" t="s">
        <v>19</v>
      </c>
      <c r="F319" s="208" t="s">
        <v>474</v>
      </c>
      <c r="G319" s="206"/>
      <c r="H319" s="209">
        <v>44.606000000000002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177</v>
      </c>
      <c r="AU319" s="215" t="s">
        <v>81</v>
      </c>
      <c r="AV319" s="14" t="s">
        <v>81</v>
      </c>
      <c r="AW319" s="14" t="s">
        <v>33</v>
      </c>
      <c r="AX319" s="14" t="s">
        <v>79</v>
      </c>
      <c r="AY319" s="215" t="s">
        <v>168</v>
      </c>
    </row>
    <row r="320" spans="1:65" s="2" customFormat="1" ht="44.25" customHeight="1">
      <c r="A320" s="37"/>
      <c r="B320" s="38"/>
      <c r="C320" s="181" t="s">
        <v>510</v>
      </c>
      <c r="D320" s="181" t="s">
        <v>170</v>
      </c>
      <c r="E320" s="182" t="s">
        <v>511</v>
      </c>
      <c r="F320" s="183" t="s">
        <v>512</v>
      </c>
      <c r="G320" s="184" t="s">
        <v>513</v>
      </c>
      <c r="H320" s="185">
        <v>12</v>
      </c>
      <c r="I320" s="186"/>
      <c r="J320" s="187">
        <f>ROUND(I320*H320,2)</f>
        <v>0</v>
      </c>
      <c r="K320" s="183" t="s">
        <v>19</v>
      </c>
      <c r="L320" s="42"/>
      <c r="M320" s="188" t="s">
        <v>19</v>
      </c>
      <c r="N320" s="189" t="s">
        <v>43</v>
      </c>
      <c r="O320" s="67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175</v>
      </c>
      <c r="AT320" s="192" t="s">
        <v>170</v>
      </c>
      <c r="AU320" s="192" t="s">
        <v>81</v>
      </c>
      <c r="AY320" s="20" t="s">
        <v>168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79</v>
      </c>
      <c r="BK320" s="193">
        <f>ROUND(I320*H320,2)</f>
        <v>0</v>
      </c>
      <c r="BL320" s="20" t="s">
        <v>175</v>
      </c>
      <c r="BM320" s="192" t="s">
        <v>514</v>
      </c>
    </row>
    <row r="321" spans="1:65" s="13" customFormat="1">
      <c r="B321" s="194"/>
      <c r="C321" s="195"/>
      <c r="D321" s="196" t="s">
        <v>177</v>
      </c>
      <c r="E321" s="197" t="s">
        <v>19</v>
      </c>
      <c r="F321" s="198" t="s">
        <v>515</v>
      </c>
      <c r="G321" s="195"/>
      <c r="H321" s="197" t="s">
        <v>19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177</v>
      </c>
      <c r="AU321" s="204" t="s">
        <v>81</v>
      </c>
      <c r="AV321" s="13" t="s">
        <v>79</v>
      </c>
      <c r="AW321" s="13" t="s">
        <v>33</v>
      </c>
      <c r="AX321" s="13" t="s">
        <v>72</v>
      </c>
      <c r="AY321" s="204" t="s">
        <v>168</v>
      </c>
    </row>
    <row r="322" spans="1:65" s="14" customFormat="1">
      <c r="B322" s="205"/>
      <c r="C322" s="206"/>
      <c r="D322" s="196" t="s">
        <v>177</v>
      </c>
      <c r="E322" s="207" t="s">
        <v>19</v>
      </c>
      <c r="F322" s="208" t="s">
        <v>236</v>
      </c>
      <c r="G322" s="206"/>
      <c r="H322" s="209">
        <v>12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177</v>
      </c>
      <c r="AU322" s="215" t="s">
        <v>81</v>
      </c>
      <c r="AV322" s="14" t="s">
        <v>81</v>
      </c>
      <c r="AW322" s="14" t="s">
        <v>33</v>
      </c>
      <c r="AX322" s="14" t="s">
        <v>79</v>
      </c>
      <c r="AY322" s="215" t="s">
        <v>168</v>
      </c>
    </row>
    <row r="323" spans="1:65" s="12" customFormat="1" ht="25.9" customHeight="1">
      <c r="B323" s="165"/>
      <c r="C323" s="166"/>
      <c r="D323" s="167" t="s">
        <v>71</v>
      </c>
      <c r="E323" s="168" t="s">
        <v>262</v>
      </c>
      <c r="F323" s="168" t="s">
        <v>263</v>
      </c>
      <c r="G323" s="166"/>
      <c r="H323" s="166"/>
      <c r="I323" s="169"/>
      <c r="J323" s="170">
        <f>BK323</f>
        <v>0</v>
      </c>
      <c r="K323" s="166"/>
      <c r="L323" s="171"/>
      <c r="M323" s="172"/>
      <c r="N323" s="173"/>
      <c r="O323" s="173"/>
      <c r="P323" s="174">
        <f>P324+P337+P342+P368+P372+P376</f>
        <v>0</v>
      </c>
      <c r="Q323" s="173"/>
      <c r="R323" s="174">
        <f>R324+R337+R342+R368+R372+R376</f>
        <v>0</v>
      </c>
      <c r="S323" s="173"/>
      <c r="T323" s="175">
        <f>T324+T337+T342+T368+T372+T376</f>
        <v>6.8192789999999999</v>
      </c>
      <c r="AR323" s="176" t="s">
        <v>81</v>
      </c>
      <c r="AT323" s="177" t="s">
        <v>71</v>
      </c>
      <c r="AU323" s="177" t="s">
        <v>72</v>
      </c>
      <c r="AY323" s="176" t="s">
        <v>168</v>
      </c>
      <c r="BK323" s="178">
        <f>BK324+BK337+BK342+BK368+BK372+BK376</f>
        <v>0</v>
      </c>
    </row>
    <row r="324" spans="1:65" s="12" customFormat="1" ht="22.9" customHeight="1">
      <c r="B324" s="165"/>
      <c r="C324" s="166"/>
      <c r="D324" s="167" t="s">
        <v>71</v>
      </c>
      <c r="E324" s="179" t="s">
        <v>516</v>
      </c>
      <c r="F324" s="179" t="s">
        <v>517</v>
      </c>
      <c r="G324" s="166"/>
      <c r="H324" s="166"/>
      <c r="I324" s="169"/>
      <c r="J324" s="180">
        <f>BK324</f>
        <v>0</v>
      </c>
      <c r="K324" s="166"/>
      <c r="L324" s="171"/>
      <c r="M324" s="172"/>
      <c r="N324" s="173"/>
      <c r="O324" s="173"/>
      <c r="P324" s="174">
        <f>SUM(P325:P336)</f>
        <v>0</v>
      </c>
      <c r="Q324" s="173"/>
      <c r="R324" s="174">
        <f>SUM(R325:R336)</f>
        <v>0</v>
      </c>
      <c r="S324" s="173"/>
      <c r="T324" s="175">
        <f>SUM(T325:T336)</f>
        <v>1.20696</v>
      </c>
      <c r="AR324" s="176" t="s">
        <v>81</v>
      </c>
      <c r="AT324" s="177" t="s">
        <v>71</v>
      </c>
      <c r="AU324" s="177" t="s">
        <v>79</v>
      </c>
      <c r="AY324" s="176" t="s">
        <v>168</v>
      </c>
      <c r="BK324" s="178">
        <f>SUM(BK325:BK336)</f>
        <v>0</v>
      </c>
    </row>
    <row r="325" spans="1:65" s="2" customFormat="1" ht="44.25" customHeight="1">
      <c r="A325" s="37"/>
      <c r="B325" s="38"/>
      <c r="C325" s="181" t="s">
        <v>518</v>
      </c>
      <c r="D325" s="181" t="s">
        <v>170</v>
      </c>
      <c r="E325" s="182" t="s">
        <v>519</v>
      </c>
      <c r="F325" s="183" t="s">
        <v>520</v>
      </c>
      <c r="G325" s="184" t="s">
        <v>173</v>
      </c>
      <c r="H325" s="185">
        <v>603.48</v>
      </c>
      <c r="I325" s="186"/>
      <c r="J325" s="187">
        <f>ROUND(I325*H325,2)</f>
        <v>0</v>
      </c>
      <c r="K325" s="183" t="s">
        <v>174</v>
      </c>
      <c r="L325" s="42"/>
      <c r="M325" s="188" t="s">
        <v>19</v>
      </c>
      <c r="N325" s="189" t="s">
        <v>43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2E-3</v>
      </c>
      <c r="T325" s="191">
        <f>S325*H325</f>
        <v>1.20696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226</v>
      </c>
      <c r="AT325" s="192" t="s">
        <v>170</v>
      </c>
      <c r="AU325" s="192" t="s">
        <v>81</v>
      </c>
      <c r="AY325" s="20" t="s">
        <v>168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79</v>
      </c>
      <c r="BK325" s="193">
        <f>ROUND(I325*H325,2)</f>
        <v>0</v>
      </c>
      <c r="BL325" s="20" t="s">
        <v>226</v>
      </c>
      <c r="BM325" s="192" t="s">
        <v>521</v>
      </c>
    </row>
    <row r="326" spans="1:65" s="13" customFormat="1" ht="22.5">
      <c r="B326" s="194"/>
      <c r="C326" s="195"/>
      <c r="D326" s="196" t="s">
        <v>177</v>
      </c>
      <c r="E326" s="197" t="s">
        <v>19</v>
      </c>
      <c r="F326" s="198" t="s">
        <v>522</v>
      </c>
      <c r="G326" s="195"/>
      <c r="H326" s="197" t="s">
        <v>19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177</v>
      </c>
      <c r="AU326" s="204" t="s">
        <v>81</v>
      </c>
      <c r="AV326" s="13" t="s">
        <v>79</v>
      </c>
      <c r="AW326" s="13" t="s">
        <v>33</v>
      </c>
      <c r="AX326" s="13" t="s">
        <v>72</v>
      </c>
      <c r="AY326" s="204" t="s">
        <v>168</v>
      </c>
    </row>
    <row r="327" spans="1:65" s="14" customFormat="1">
      <c r="B327" s="205"/>
      <c r="C327" s="206"/>
      <c r="D327" s="196" t="s">
        <v>177</v>
      </c>
      <c r="E327" s="207" t="s">
        <v>19</v>
      </c>
      <c r="F327" s="208" t="s">
        <v>523</v>
      </c>
      <c r="G327" s="206"/>
      <c r="H327" s="209">
        <v>223.68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177</v>
      </c>
      <c r="AU327" s="215" t="s">
        <v>81</v>
      </c>
      <c r="AV327" s="14" t="s">
        <v>81</v>
      </c>
      <c r="AW327" s="14" t="s">
        <v>33</v>
      </c>
      <c r="AX327" s="14" t="s">
        <v>72</v>
      </c>
      <c r="AY327" s="215" t="s">
        <v>168</v>
      </c>
    </row>
    <row r="328" spans="1:65" s="17" customFormat="1">
      <c r="B328" s="245"/>
      <c r="C328" s="246"/>
      <c r="D328" s="196" t="s">
        <v>177</v>
      </c>
      <c r="E328" s="247" t="s">
        <v>19</v>
      </c>
      <c r="F328" s="248" t="s">
        <v>326</v>
      </c>
      <c r="G328" s="246"/>
      <c r="H328" s="249">
        <v>223.68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AT328" s="255" t="s">
        <v>177</v>
      </c>
      <c r="AU328" s="255" t="s">
        <v>81</v>
      </c>
      <c r="AV328" s="17" t="s">
        <v>188</v>
      </c>
      <c r="AW328" s="17" t="s">
        <v>33</v>
      </c>
      <c r="AX328" s="17" t="s">
        <v>72</v>
      </c>
      <c r="AY328" s="255" t="s">
        <v>168</v>
      </c>
    </row>
    <row r="329" spans="1:65" s="13" customFormat="1" ht="33.75">
      <c r="B329" s="194"/>
      <c r="C329" s="195"/>
      <c r="D329" s="196" t="s">
        <v>177</v>
      </c>
      <c r="E329" s="197" t="s">
        <v>19</v>
      </c>
      <c r="F329" s="198" t="s">
        <v>327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177</v>
      </c>
      <c r="AU329" s="204" t="s">
        <v>81</v>
      </c>
      <c r="AV329" s="13" t="s">
        <v>79</v>
      </c>
      <c r="AW329" s="13" t="s">
        <v>33</v>
      </c>
      <c r="AX329" s="13" t="s">
        <v>72</v>
      </c>
      <c r="AY329" s="204" t="s">
        <v>168</v>
      </c>
    </row>
    <row r="330" spans="1:65" s="13" customFormat="1">
      <c r="B330" s="194"/>
      <c r="C330" s="195"/>
      <c r="D330" s="196" t="s">
        <v>177</v>
      </c>
      <c r="E330" s="197" t="s">
        <v>19</v>
      </c>
      <c r="F330" s="198" t="s">
        <v>328</v>
      </c>
      <c r="G330" s="195"/>
      <c r="H330" s="197" t="s">
        <v>19</v>
      </c>
      <c r="I330" s="199"/>
      <c r="J330" s="195"/>
      <c r="K330" s="195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177</v>
      </c>
      <c r="AU330" s="204" t="s">
        <v>81</v>
      </c>
      <c r="AV330" s="13" t="s">
        <v>79</v>
      </c>
      <c r="AW330" s="13" t="s">
        <v>33</v>
      </c>
      <c r="AX330" s="13" t="s">
        <v>72</v>
      </c>
      <c r="AY330" s="204" t="s">
        <v>168</v>
      </c>
    </row>
    <row r="331" spans="1:65" s="14" customFormat="1">
      <c r="B331" s="205"/>
      <c r="C331" s="206"/>
      <c r="D331" s="196" t="s">
        <v>177</v>
      </c>
      <c r="E331" s="207" t="s">
        <v>19</v>
      </c>
      <c r="F331" s="208" t="s">
        <v>524</v>
      </c>
      <c r="G331" s="206"/>
      <c r="H331" s="209">
        <v>212.4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177</v>
      </c>
      <c r="AU331" s="215" t="s">
        <v>81</v>
      </c>
      <c r="AV331" s="14" t="s">
        <v>81</v>
      </c>
      <c r="AW331" s="14" t="s">
        <v>33</v>
      </c>
      <c r="AX331" s="14" t="s">
        <v>72</v>
      </c>
      <c r="AY331" s="215" t="s">
        <v>168</v>
      </c>
    </row>
    <row r="332" spans="1:65" s="17" customFormat="1">
      <c r="B332" s="245"/>
      <c r="C332" s="246"/>
      <c r="D332" s="196" t="s">
        <v>177</v>
      </c>
      <c r="E332" s="247" t="s">
        <v>19</v>
      </c>
      <c r="F332" s="248" t="s">
        <v>332</v>
      </c>
      <c r="G332" s="246"/>
      <c r="H332" s="249">
        <v>212.4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AT332" s="255" t="s">
        <v>177</v>
      </c>
      <c r="AU332" s="255" t="s">
        <v>81</v>
      </c>
      <c r="AV332" s="17" t="s">
        <v>188</v>
      </c>
      <c r="AW332" s="17" t="s">
        <v>33</v>
      </c>
      <c r="AX332" s="17" t="s">
        <v>72</v>
      </c>
      <c r="AY332" s="255" t="s">
        <v>168</v>
      </c>
    </row>
    <row r="333" spans="1:65" s="13" customFormat="1">
      <c r="B333" s="194"/>
      <c r="C333" s="195"/>
      <c r="D333" s="196" t="s">
        <v>177</v>
      </c>
      <c r="E333" s="197" t="s">
        <v>19</v>
      </c>
      <c r="F333" s="198" t="s">
        <v>333</v>
      </c>
      <c r="G333" s="195"/>
      <c r="H333" s="197" t="s">
        <v>19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177</v>
      </c>
      <c r="AU333" s="204" t="s">
        <v>81</v>
      </c>
      <c r="AV333" s="13" t="s">
        <v>79</v>
      </c>
      <c r="AW333" s="13" t="s">
        <v>33</v>
      </c>
      <c r="AX333" s="13" t="s">
        <v>72</v>
      </c>
      <c r="AY333" s="204" t="s">
        <v>168</v>
      </c>
    </row>
    <row r="334" spans="1:65" s="14" customFormat="1">
      <c r="B334" s="205"/>
      <c r="C334" s="206"/>
      <c r="D334" s="196" t="s">
        <v>177</v>
      </c>
      <c r="E334" s="207" t="s">
        <v>19</v>
      </c>
      <c r="F334" s="208" t="s">
        <v>525</v>
      </c>
      <c r="G334" s="206"/>
      <c r="H334" s="209">
        <v>167.4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177</v>
      </c>
      <c r="AU334" s="215" t="s">
        <v>81</v>
      </c>
      <c r="AV334" s="14" t="s">
        <v>81</v>
      </c>
      <c r="AW334" s="14" t="s">
        <v>33</v>
      </c>
      <c r="AX334" s="14" t="s">
        <v>72</v>
      </c>
      <c r="AY334" s="215" t="s">
        <v>168</v>
      </c>
    </row>
    <row r="335" spans="1:65" s="17" customFormat="1">
      <c r="B335" s="245"/>
      <c r="C335" s="246"/>
      <c r="D335" s="196" t="s">
        <v>177</v>
      </c>
      <c r="E335" s="247" t="s">
        <v>19</v>
      </c>
      <c r="F335" s="248" t="s">
        <v>336</v>
      </c>
      <c r="G335" s="246"/>
      <c r="H335" s="249">
        <v>167.4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AT335" s="255" t="s">
        <v>177</v>
      </c>
      <c r="AU335" s="255" t="s">
        <v>81</v>
      </c>
      <c r="AV335" s="17" t="s">
        <v>188</v>
      </c>
      <c r="AW335" s="17" t="s">
        <v>33</v>
      </c>
      <c r="AX335" s="17" t="s">
        <v>72</v>
      </c>
      <c r="AY335" s="255" t="s">
        <v>168</v>
      </c>
    </row>
    <row r="336" spans="1:65" s="15" customFormat="1">
      <c r="B336" s="216"/>
      <c r="C336" s="217"/>
      <c r="D336" s="196" t="s">
        <v>177</v>
      </c>
      <c r="E336" s="218" t="s">
        <v>19</v>
      </c>
      <c r="F336" s="219" t="s">
        <v>182</v>
      </c>
      <c r="G336" s="217"/>
      <c r="H336" s="220">
        <v>603.48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177</v>
      </c>
      <c r="AU336" s="226" t="s">
        <v>81</v>
      </c>
      <c r="AV336" s="15" t="s">
        <v>175</v>
      </c>
      <c r="AW336" s="15" t="s">
        <v>33</v>
      </c>
      <c r="AX336" s="15" t="s">
        <v>79</v>
      </c>
      <c r="AY336" s="226" t="s">
        <v>168</v>
      </c>
    </row>
    <row r="337" spans="1:65" s="12" customFormat="1" ht="22.9" customHeight="1">
      <c r="B337" s="165"/>
      <c r="C337" s="166"/>
      <c r="D337" s="167" t="s">
        <v>71</v>
      </c>
      <c r="E337" s="179" t="s">
        <v>526</v>
      </c>
      <c r="F337" s="179" t="s">
        <v>527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SUM(P338:P341)</f>
        <v>0</v>
      </c>
      <c r="Q337" s="173"/>
      <c r="R337" s="174">
        <f>SUM(R338:R341)</f>
        <v>0</v>
      </c>
      <c r="S337" s="173"/>
      <c r="T337" s="175">
        <f>SUM(T338:T341)</f>
        <v>6.3E-2</v>
      </c>
      <c r="AR337" s="176" t="s">
        <v>81</v>
      </c>
      <c r="AT337" s="177" t="s">
        <v>71</v>
      </c>
      <c r="AU337" s="177" t="s">
        <v>79</v>
      </c>
      <c r="AY337" s="176" t="s">
        <v>168</v>
      </c>
      <c r="BK337" s="178">
        <f>SUM(BK338:BK341)</f>
        <v>0</v>
      </c>
    </row>
    <row r="338" spans="1:65" s="2" customFormat="1" ht="48">
      <c r="A338" s="37"/>
      <c r="B338" s="38"/>
      <c r="C338" s="181" t="s">
        <v>528</v>
      </c>
      <c r="D338" s="181" t="s">
        <v>170</v>
      </c>
      <c r="E338" s="182" t="s">
        <v>529</v>
      </c>
      <c r="F338" s="183" t="s">
        <v>530</v>
      </c>
      <c r="G338" s="184" t="s">
        <v>185</v>
      </c>
      <c r="H338" s="185">
        <v>18</v>
      </c>
      <c r="I338" s="186"/>
      <c r="J338" s="187">
        <f>ROUND(I338*H338,2)</f>
        <v>0</v>
      </c>
      <c r="K338" s="183" t="s">
        <v>174</v>
      </c>
      <c r="L338" s="42"/>
      <c r="M338" s="188" t="s">
        <v>19</v>
      </c>
      <c r="N338" s="189" t="s">
        <v>43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3.5000000000000001E-3</v>
      </c>
      <c r="T338" s="191">
        <f>S338*H338</f>
        <v>6.3E-2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226</v>
      </c>
      <c r="AT338" s="192" t="s">
        <v>170</v>
      </c>
      <c r="AU338" s="192" t="s">
        <v>81</v>
      </c>
      <c r="AY338" s="20" t="s">
        <v>168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531</v>
      </c>
    </row>
    <row r="339" spans="1:65" s="13" customFormat="1" ht="22.5">
      <c r="B339" s="194"/>
      <c r="C339" s="195"/>
      <c r="D339" s="196" t="s">
        <v>177</v>
      </c>
      <c r="E339" s="197" t="s">
        <v>19</v>
      </c>
      <c r="F339" s="198" t="s">
        <v>439</v>
      </c>
      <c r="G339" s="195"/>
      <c r="H339" s="197" t="s">
        <v>19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177</v>
      </c>
      <c r="AU339" s="204" t="s">
        <v>81</v>
      </c>
      <c r="AV339" s="13" t="s">
        <v>79</v>
      </c>
      <c r="AW339" s="13" t="s">
        <v>33</v>
      </c>
      <c r="AX339" s="13" t="s">
        <v>72</v>
      </c>
      <c r="AY339" s="204" t="s">
        <v>168</v>
      </c>
    </row>
    <row r="340" spans="1:65" s="13" customFormat="1" ht="22.5">
      <c r="B340" s="194"/>
      <c r="C340" s="195"/>
      <c r="D340" s="196" t="s">
        <v>177</v>
      </c>
      <c r="E340" s="197" t="s">
        <v>19</v>
      </c>
      <c r="F340" s="198" t="s">
        <v>532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177</v>
      </c>
      <c r="AU340" s="204" t="s">
        <v>81</v>
      </c>
      <c r="AV340" s="13" t="s">
        <v>79</v>
      </c>
      <c r="AW340" s="13" t="s">
        <v>33</v>
      </c>
      <c r="AX340" s="13" t="s">
        <v>72</v>
      </c>
      <c r="AY340" s="204" t="s">
        <v>168</v>
      </c>
    </row>
    <row r="341" spans="1:65" s="14" customFormat="1">
      <c r="B341" s="205"/>
      <c r="C341" s="206"/>
      <c r="D341" s="196" t="s">
        <v>177</v>
      </c>
      <c r="E341" s="207" t="s">
        <v>19</v>
      </c>
      <c r="F341" s="208" t="s">
        <v>533</v>
      </c>
      <c r="G341" s="206"/>
      <c r="H341" s="209">
        <v>18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177</v>
      </c>
      <c r="AU341" s="215" t="s">
        <v>81</v>
      </c>
      <c r="AV341" s="14" t="s">
        <v>81</v>
      </c>
      <c r="AW341" s="14" t="s">
        <v>33</v>
      </c>
      <c r="AX341" s="14" t="s">
        <v>79</v>
      </c>
      <c r="AY341" s="215" t="s">
        <v>168</v>
      </c>
    </row>
    <row r="342" spans="1:65" s="12" customFormat="1" ht="22.9" customHeight="1">
      <c r="B342" s="165"/>
      <c r="C342" s="166"/>
      <c r="D342" s="167" t="s">
        <v>71</v>
      </c>
      <c r="E342" s="179" t="s">
        <v>534</v>
      </c>
      <c r="F342" s="179" t="s">
        <v>535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SUM(P343:P367)</f>
        <v>0</v>
      </c>
      <c r="Q342" s="173"/>
      <c r="R342" s="174">
        <f>SUM(R343:R367)</f>
        <v>0</v>
      </c>
      <c r="S342" s="173"/>
      <c r="T342" s="175">
        <f>SUM(T343:T367)</f>
        <v>0.27784139999999996</v>
      </c>
      <c r="AR342" s="176" t="s">
        <v>81</v>
      </c>
      <c r="AT342" s="177" t="s">
        <v>71</v>
      </c>
      <c r="AU342" s="177" t="s">
        <v>79</v>
      </c>
      <c r="AY342" s="176" t="s">
        <v>168</v>
      </c>
      <c r="BK342" s="178">
        <f>SUM(BK343:BK367)</f>
        <v>0</v>
      </c>
    </row>
    <row r="343" spans="1:65" s="2" customFormat="1" ht="36">
      <c r="A343" s="37"/>
      <c r="B343" s="38"/>
      <c r="C343" s="181" t="s">
        <v>536</v>
      </c>
      <c r="D343" s="181" t="s">
        <v>170</v>
      </c>
      <c r="E343" s="182" t="s">
        <v>537</v>
      </c>
      <c r="F343" s="183" t="s">
        <v>538</v>
      </c>
      <c r="G343" s="184" t="s">
        <v>444</v>
      </c>
      <c r="H343" s="185">
        <v>43.54</v>
      </c>
      <c r="I343" s="186"/>
      <c r="J343" s="187">
        <f>ROUND(I343*H343,2)</f>
        <v>0</v>
      </c>
      <c r="K343" s="183" t="s">
        <v>174</v>
      </c>
      <c r="L343" s="42"/>
      <c r="M343" s="188" t="s">
        <v>19</v>
      </c>
      <c r="N343" s="189" t="s">
        <v>43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1.91E-3</v>
      </c>
      <c r="T343" s="191">
        <f>S343*H343</f>
        <v>8.3161399999999996E-2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226</v>
      </c>
      <c r="AT343" s="192" t="s">
        <v>170</v>
      </c>
      <c r="AU343" s="192" t="s">
        <v>81</v>
      </c>
      <c r="AY343" s="20" t="s">
        <v>168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79</v>
      </c>
      <c r="BK343" s="193">
        <f>ROUND(I343*H343,2)</f>
        <v>0</v>
      </c>
      <c r="BL343" s="20" t="s">
        <v>226</v>
      </c>
      <c r="BM343" s="192" t="s">
        <v>539</v>
      </c>
    </row>
    <row r="344" spans="1:65" s="13" customFormat="1" ht="22.5">
      <c r="B344" s="194"/>
      <c r="C344" s="195"/>
      <c r="D344" s="196" t="s">
        <v>177</v>
      </c>
      <c r="E344" s="197" t="s">
        <v>19</v>
      </c>
      <c r="F344" s="198" t="s">
        <v>522</v>
      </c>
      <c r="G344" s="195"/>
      <c r="H344" s="197" t="s">
        <v>19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177</v>
      </c>
      <c r="AU344" s="204" t="s">
        <v>81</v>
      </c>
      <c r="AV344" s="13" t="s">
        <v>79</v>
      </c>
      <c r="AW344" s="13" t="s">
        <v>33</v>
      </c>
      <c r="AX344" s="13" t="s">
        <v>72</v>
      </c>
      <c r="AY344" s="204" t="s">
        <v>168</v>
      </c>
    </row>
    <row r="345" spans="1:65" s="14" customFormat="1">
      <c r="B345" s="205"/>
      <c r="C345" s="206"/>
      <c r="D345" s="196" t="s">
        <v>177</v>
      </c>
      <c r="E345" s="207" t="s">
        <v>19</v>
      </c>
      <c r="F345" s="208" t="s">
        <v>540</v>
      </c>
      <c r="G345" s="206"/>
      <c r="H345" s="209">
        <v>43.54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177</v>
      </c>
      <c r="AU345" s="215" t="s">
        <v>81</v>
      </c>
      <c r="AV345" s="14" t="s">
        <v>81</v>
      </c>
      <c r="AW345" s="14" t="s">
        <v>33</v>
      </c>
      <c r="AX345" s="14" t="s">
        <v>79</v>
      </c>
      <c r="AY345" s="215" t="s">
        <v>168</v>
      </c>
    </row>
    <row r="346" spans="1:65" s="2" customFormat="1" ht="36">
      <c r="A346" s="37"/>
      <c r="B346" s="38"/>
      <c r="C346" s="181" t="s">
        <v>541</v>
      </c>
      <c r="D346" s="181" t="s">
        <v>170</v>
      </c>
      <c r="E346" s="182" t="s">
        <v>542</v>
      </c>
      <c r="F346" s="183" t="s">
        <v>543</v>
      </c>
      <c r="G346" s="184" t="s">
        <v>444</v>
      </c>
      <c r="H346" s="185">
        <v>47.6</v>
      </c>
      <c r="I346" s="186"/>
      <c r="J346" s="187">
        <f>ROUND(I346*H346,2)</f>
        <v>0</v>
      </c>
      <c r="K346" s="183" t="s">
        <v>174</v>
      </c>
      <c r="L346" s="42"/>
      <c r="M346" s="188" t="s">
        <v>19</v>
      </c>
      <c r="N346" s="189" t="s">
        <v>43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2.5999999999999999E-3</v>
      </c>
      <c r="T346" s="191">
        <f>S346*H346</f>
        <v>0.12376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226</v>
      </c>
      <c r="AT346" s="192" t="s">
        <v>170</v>
      </c>
      <c r="AU346" s="192" t="s">
        <v>81</v>
      </c>
      <c r="AY346" s="20" t="s">
        <v>168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226</v>
      </c>
      <c r="BM346" s="192" t="s">
        <v>544</v>
      </c>
    </row>
    <row r="347" spans="1:65" s="13" customFormat="1" ht="22.5">
      <c r="B347" s="194"/>
      <c r="C347" s="195"/>
      <c r="D347" s="196" t="s">
        <v>177</v>
      </c>
      <c r="E347" s="197" t="s">
        <v>19</v>
      </c>
      <c r="F347" s="198" t="s">
        <v>522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177</v>
      </c>
      <c r="AU347" s="204" t="s">
        <v>81</v>
      </c>
      <c r="AV347" s="13" t="s">
        <v>79</v>
      </c>
      <c r="AW347" s="13" t="s">
        <v>33</v>
      </c>
      <c r="AX347" s="13" t="s">
        <v>72</v>
      </c>
      <c r="AY347" s="204" t="s">
        <v>168</v>
      </c>
    </row>
    <row r="348" spans="1:65" s="14" customFormat="1">
      <c r="B348" s="205"/>
      <c r="C348" s="206"/>
      <c r="D348" s="196" t="s">
        <v>177</v>
      </c>
      <c r="E348" s="207" t="s">
        <v>19</v>
      </c>
      <c r="F348" s="208" t="s">
        <v>459</v>
      </c>
      <c r="G348" s="206"/>
      <c r="H348" s="209">
        <v>24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177</v>
      </c>
      <c r="AU348" s="215" t="s">
        <v>81</v>
      </c>
      <c r="AV348" s="14" t="s">
        <v>81</v>
      </c>
      <c r="AW348" s="14" t="s">
        <v>33</v>
      </c>
      <c r="AX348" s="14" t="s">
        <v>72</v>
      </c>
      <c r="AY348" s="215" t="s">
        <v>168</v>
      </c>
    </row>
    <row r="349" spans="1:65" s="17" customFormat="1">
      <c r="B349" s="245"/>
      <c r="C349" s="246"/>
      <c r="D349" s="196" t="s">
        <v>177</v>
      </c>
      <c r="E349" s="247" t="s">
        <v>19</v>
      </c>
      <c r="F349" s="248" t="s">
        <v>326</v>
      </c>
      <c r="G349" s="246"/>
      <c r="H349" s="249">
        <v>24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AT349" s="255" t="s">
        <v>177</v>
      </c>
      <c r="AU349" s="255" t="s">
        <v>81</v>
      </c>
      <c r="AV349" s="17" t="s">
        <v>188</v>
      </c>
      <c r="AW349" s="17" t="s">
        <v>33</v>
      </c>
      <c r="AX349" s="17" t="s">
        <v>72</v>
      </c>
      <c r="AY349" s="255" t="s">
        <v>168</v>
      </c>
    </row>
    <row r="350" spans="1:65" s="13" customFormat="1" ht="33.75">
      <c r="B350" s="194"/>
      <c r="C350" s="195"/>
      <c r="D350" s="196" t="s">
        <v>177</v>
      </c>
      <c r="E350" s="197" t="s">
        <v>19</v>
      </c>
      <c r="F350" s="198" t="s">
        <v>327</v>
      </c>
      <c r="G350" s="195"/>
      <c r="H350" s="197" t="s">
        <v>19</v>
      </c>
      <c r="I350" s="199"/>
      <c r="J350" s="195"/>
      <c r="K350" s="195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177</v>
      </c>
      <c r="AU350" s="204" t="s">
        <v>81</v>
      </c>
      <c r="AV350" s="13" t="s">
        <v>79</v>
      </c>
      <c r="AW350" s="13" t="s">
        <v>33</v>
      </c>
      <c r="AX350" s="13" t="s">
        <v>72</v>
      </c>
      <c r="AY350" s="204" t="s">
        <v>168</v>
      </c>
    </row>
    <row r="351" spans="1:65" s="14" customFormat="1">
      <c r="B351" s="205"/>
      <c r="C351" s="206"/>
      <c r="D351" s="196" t="s">
        <v>177</v>
      </c>
      <c r="E351" s="207" t="s">
        <v>19</v>
      </c>
      <c r="F351" s="208" t="s">
        <v>545</v>
      </c>
      <c r="G351" s="206"/>
      <c r="H351" s="209">
        <v>23.6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177</v>
      </c>
      <c r="AU351" s="215" t="s">
        <v>81</v>
      </c>
      <c r="AV351" s="14" t="s">
        <v>81</v>
      </c>
      <c r="AW351" s="14" t="s">
        <v>33</v>
      </c>
      <c r="AX351" s="14" t="s">
        <v>72</v>
      </c>
      <c r="AY351" s="215" t="s">
        <v>168</v>
      </c>
    </row>
    <row r="352" spans="1:65" s="13" customFormat="1">
      <c r="B352" s="194"/>
      <c r="C352" s="195"/>
      <c r="D352" s="196" t="s">
        <v>177</v>
      </c>
      <c r="E352" s="197" t="s">
        <v>19</v>
      </c>
      <c r="F352" s="198" t="s">
        <v>328</v>
      </c>
      <c r="G352" s="195"/>
      <c r="H352" s="197" t="s">
        <v>19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177</v>
      </c>
      <c r="AU352" s="204" t="s">
        <v>81</v>
      </c>
      <c r="AV352" s="13" t="s">
        <v>79</v>
      </c>
      <c r="AW352" s="13" t="s">
        <v>33</v>
      </c>
      <c r="AX352" s="13" t="s">
        <v>72</v>
      </c>
      <c r="AY352" s="204" t="s">
        <v>168</v>
      </c>
    </row>
    <row r="353" spans="1:65" s="17" customFormat="1">
      <c r="B353" s="245"/>
      <c r="C353" s="246"/>
      <c r="D353" s="196" t="s">
        <v>177</v>
      </c>
      <c r="E353" s="247" t="s">
        <v>19</v>
      </c>
      <c r="F353" s="248" t="s">
        <v>332</v>
      </c>
      <c r="G353" s="246"/>
      <c r="H353" s="249">
        <v>23.6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AT353" s="255" t="s">
        <v>177</v>
      </c>
      <c r="AU353" s="255" t="s">
        <v>81</v>
      </c>
      <c r="AV353" s="17" t="s">
        <v>188</v>
      </c>
      <c r="AW353" s="17" t="s">
        <v>33</v>
      </c>
      <c r="AX353" s="17" t="s">
        <v>72</v>
      </c>
      <c r="AY353" s="255" t="s">
        <v>168</v>
      </c>
    </row>
    <row r="354" spans="1:65" s="13" customFormat="1">
      <c r="B354" s="194"/>
      <c r="C354" s="195"/>
      <c r="D354" s="196" t="s">
        <v>177</v>
      </c>
      <c r="E354" s="197" t="s">
        <v>19</v>
      </c>
      <c r="F354" s="198" t="s">
        <v>333</v>
      </c>
      <c r="G354" s="195"/>
      <c r="H354" s="197" t="s">
        <v>19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177</v>
      </c>
      <c r="AU354" s="204" t="s">
        <v>81</v>
      </c>
      <c r="AV354" s="13" t="s">
        <v>79</v>
      </c>
      <c r="AW354" s="13" t="s">
        <v>33</v>
      </c>
      <c r="AX354" s="13" t="s">
        <v>72</v>
      </c>
      <c r="AY354" s="204" t="s">
        <v>168</v>
      </c>
    </row>
    <row r="355" spans="1:65" s="17" customFormat="1">
      <c r="B355" s="245"/>
      <c r="C355" s="246"/>
      <c r="D355" s="196" t="s">
        <v>177</v>
      </c>
      <c r="E355" s="247" t="s">
        <v>19</v>
      </c>
      <c r="F355" s="248" t="s">
        <v>336</v>
      </c>
      <c r="G355" s="246"/>
      <c r="H355" s="249">
        <v>0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177</v>
      </c>
      <c r="AU355" s="255" t="s">
        <v>81</v>
      </c>
      <c r="AV355" s="17" t="s">
        <v>188</v>
      </c>
      <c r="AW355" s="17" t="s">
        <v>33</v>
      </c>
      <c r="AX355" s="17" t="s">
        <v>72</v>
      </c>
      <c r="AY355" s="255" t="s">
        <v>168</v>
      </c>
    </row>
    <row r="356" spans="1:65" s="15" customFormat="1">
      <c r="B356" s="216"/>
      <c r="C356" s="217"/>
      <c r="D356" s="196" t="s">
        <v>177</v>
      </c>
      <c r="E356" s="218" t="s">
        <v>19</v>
      </c>
      <c r="F356" s="219" t="s">
        <v>182</v>
      </c>
      <c r="G356" s="217"/>
      <c r="H356" s="220">
        <v>47.6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177</v>
      </c>
      <c r="AU356" s="226" t="s">
        <v>81</v>
      </c>
      <c r="AV356" s="15" t="s">
        <v>175</v>
      </c>
      <c r="AW356" s="15" t="s">
        <v>33</v>
      </c>
      <c r="AX356" s="15" t="s">
        <v>79</v>
      </c>
      <c r="AY356" s="226" t="s">
        <v>168</v>
      </c>
    </row>
    <row r="357" spans="1:65" s="2" customFormat="1" ht="33" customHeight="1">
      <c r="A357" s="37"/>
      <c r="B357" s="38"/>
      <c r="C357" s="181" t="s">
        <v>546</v>
      </c>
      <c r="D357" s="181" t="s">
        <v>170</v>
      </c>
      <c r="E357" s="182" t="s">
        <v>547</v>
      </c>
      <c r="F357" s="183" t="s">
        <v>548</v>
      </c>
      <c r="G357" s="184" t="s">
        <v>444</v>
      </c>
      <c r="H357" s="185">
        <v>18</v>
      </c>
      <c r="I357" s="186"/>
      <c r="J357" s="187">
        <f>ROUND(I357*H357,2)</f>
        <v>0</v>
      </c>
      <c r="K357" s="183" t="s">
        <v>174</v>
      </c>
      <c r="L357" s="42"/>
      <c r="M357" s="188" t="s">
        <v>19</v>
      </c>
      <c r="N357" s="189" t="s">
        <v>43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3.9399999999999999E-3</v>
      </c>
      <c r="T357" s="191">
        <f>S357*H357</f>
        <v>7.0919999999999997E-2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226</v>
      </c>
      <c r="AT357" s="192" t="s">
        <v>170</v>
      </c>
      <c r="AU357" s="192" t="s">
        <v>81</v>
      </c>
      <c r="AY357" s="20" t="s">
        <v>168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79</v>
      </c>
      <c r="BK357" s="193">
        <f>ROUND(I357*H357,2)</f>
        <v>0</v>
      </c>
      <c r="BL357" s="20" t="s">
        <v>226</v>
      </c>
      <c r="BM357" s="192" t="s">
        <v>549</v>
      </c>
    </row>
    <row r="358" spans="1:65" s="13" customFormat="1" ht="22.5">
      <c r="B358" s="194"/>
      <c r="C358" s="195"/>
      <c r="D358" s="196" t="s">
        <v>177</v>
      </c>
      <c r="E358" s="197" t="s">
        <v>19</v>
      </c>
      <c r="F358" s="198" t="s">
        <v>522</v>
      </c>
      <c r="G358" s="195"/>
      <c r="H358" s="197" t="s">
        <v>19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177</v>
      </c>
      <c r="AU358" s="204" t="s">
        <v>81</v>
      </c>
      <c r="AV358" s="13" t="s">
        <v>79</v>
      </c>
      <c r="AW358" s="13" t="s">
        <v>33</v>
      </c>
      <c r="AX358" s="13" t="s">
        <v>72</v>
      </c>
      <c r="AY358" s="204" t="s">
        <v>168</v>
      </c>
    </row>
    <row r="359" spans="1:65" s="14" customFormat="1">
      <c r="B359" s="205"/>
      <c r="C359" s="206"/>
      <c r="D359" s="196" t="s">
        <v>177</v>
      </c>
      <c r="E359" s="207" t="s">
        <v>19</v>
      </c>
      <c r="F359" s="208" t="s">
        <v>199</v>
      </c>
      <c r="G359" s="206"/>
      <c r="H359" s="209">
        <v>6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177</v>
      </c>
      <c r="AU359" s="215" t="s">
        <v>81</v>
      </c>
      <c r="AV359" s="14" t="s">
        <v>81</v>
      </c>
      <c r="AW359" s="14" t="s">
        <v>33</v>
      </c>
      <c r="AX359" s="14" t="s">
        <v>72</v>
      </c>
      <c r="AY359" s="215" t="s">
        <v>168</v>
      </c>
    </row>
    <row r="360" spans="1:65" s="17" customFormat="1">
      <c r="B360" s="245"/>
      <c r="C360" s="246"/>
      <c r="D360" s="196" t="s">
        <v>177</v>
      </c>
      <c r="E360" s="247" t="s">
        <v>19</v>
      </c>
      <c r="F360" s="248" t="s">
        <v>326</v>
      </c>
      <c r="G360" s="246"/>
      <c r="H360" s="249">
        <v>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AT360" s="255" t="s">
        <v>177</v>
      </c>
      <c r="AU360" s="255" t="s">
        <v>81</v>
      </c>
      <c r="AV360" s="17" t="s">
        <v>188</v>
      </c>
      <c r="AW360" s="17" t="s">
        <v>33</v>
      </c>
      <c r="AX360" s="17" t="s">
        <v>72</v>
      </c>
      <c r="AY360" s="255" t="s">
        <v>168</v>
      </c>
    </row>
    <row r="361" spans="1:65" s="13" customFormat="1" ht="33.75">
      <c r="B361" s="194"/>
      <c r="C361" s="195"/>
      <c r="D361" s="196" t="s">
        <v>177</v>
      </c>
      <c r="E361" s="197" t="s">
        <v>19</v>
      </c>
      <c r="F361" s="198" t="s">
        <v>327</v>
      </c>
      <c r="G361" s="195"/>
      <c r="H361" s="197" t="s">
        <v>19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177</v>
      </c>
      <c r="AU361" s="204" t="s">
        <v>81</v>
      </c>
      <c r="AV361" s="13" t="s">
        <v>79</v>
      </c>
      <c r="AW361" s="13" t="s">
        <v>33</v>
      </c>
      <c r="AX361" s="13" t="s">
        <v>72</v>
      </c>
      <c r="AY361" s="204" t="s">
        <v>168</v>
      </c>
    </row>
    <row r="362" spans="1:65" s="14" customFormat="1">
      <c r="B362" s="205"/>
      <c r="C362" s="206"/>
      <c r="D362" s="196" t="s">
        <v>177</v>
      </c>
      <c r="E362" s="207" t="s">
        <v>19</v>
      </c>
      <c r="F362" s="208" t="s">
        <v>550</v>
      </c>
      <c r="G362" s="206"/>
      <c r="H362" s="209">
        <v>12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177</v>
      </c>
      <c r="AU362" s="215" t="s">
        <v>81</v>
      </c>
      <c r="AV362" s="14" t="s">
        <v>81</v>
      </c>
      <c r="AW362" s="14" t="s">
        <v>33</v>
      </c>
      <c r="AX362" s="14" t="s">
        <v>72</v>
      </c>
      <c r="AY362" s="215" t="s">
        <v>168</v>
      </c>
    </row>
    <row r="363" spans="1:65" s="13" customFormat="1">
      <c r="B363" s="194"/>
      <c r="C363" s="195"/>
      <c r="D363" s="196" t="s">
        <v>177</v>
      </c>
      <c r="E363" s="197" t="s">
        <v>19</v>
      </c>
      <c r="F363" s="198" t="s">
        <v>328</v>
      </c>
      <c r="G363" s="195"/>
      <c r="H363" s="197" t="s">
        <v>19</v>
      </c>
      <c r="I363" s="199"/>
      <c r="J363" s="195"/>
      <c r="K363" s="195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177</v>
      </c>
      <c r="AU363" s="204" t="s">
        <v>81</v>
      </c>
      <c r="AV363" s="13" t="s">
        <v>79</v>
      </c>
      <c r="AW363" s="13" t="s">
        <v>33</v>
      </c>
      <c r="AX363" s="13" t="s">
        <v>72</v>
      </c>
      <c r="AY363" s="204" t="s">
        <v>168</v>
      </c>
    </row>
    <row r="364" spans="1:65" s="17" customFormat="1">
      <c r="B364" s="245"/>
      <c r="C364" s="246"/>
      <c r="D364" s="196" t="s">
        <v>177</v>
      </c>
      <c r="E364" s="247" t="s">
        <v>19</v>
      </c>
      <c r="F364" s="248" t="s">
        <v>332</v>
      </c>
      <c r="G364" s="246"/>
      <c r="H364" s="249">
        <v>12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AT364" s="255" t="s">
        <v>177</v>
      </c>
      <c r="AU364" s="255" t="s">
        <v>81</v>
      </c>
      <c r="AV364" s="17" t="s">
        <v>188</v>
      </c>
      <c r="AW364" s="17" t="s">
        <v>33</v>
      </c>
      <c r="AX364" s="17" t="s">
        <v>72</v>
      </c>
      <c r="AY364" s="255" t="s">
        <v>168</v>
      </c>
    </row>
    <row r="365" spans="1:65" s="13" customFormat="1">
      <c r="B365" s="194"/>
      <c r="C365" s="195"/>
      <c r="D365" s="196" t="s">
        <v>177</v>
      </c>
      <c r="E365" s="197" t="s">
        <v>19</v>
      </c>
      <c r="F365" s="198" t="s">
        <v>333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177</v>
      </c>
      <c r="AU365" s="204" t="s">
        <v>81</v>
      </c>
      <c r="AV365" s="13" t="s">
        <v>79</v>
      </c>
      <c r="AW365" s="13" t="s">
        <v>33</v>
      </c>
      <c r="AX365" s="13" t="s">
        <v>72</v>
      </c>
      <c r="AY365" s="204" t="s">
        <v>168</v>
      </c>
    </row>
    <row r="366" spans="1:65" s="17" customFormat="1">
      <c r="B366" s="245"/>
      <c r="C366" s="246"/>
      <c r="D366" s="196" t="s">
        <v>177</v>
      </c>
      <c r="E366" s="247" t="s">
        <v>19</v>
      </c>
      <c r="F366" s="248" t="s">
        <v>336</v>
      </c>
      <c r="G366" s="246"/>
      <c r="H366" s="249">
        <v>0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AT366" s="255" t="s">
        <v>177</v>
      </c>
      <c r="AU366" s="255" t="s">
        <v>81</v>
      </c>
      <c r="AV366" s="17" t="s">
        <v>188</v>
      </c>
      <c r="AW366" s="17" t="s">
        <v>33</v>
      </c>
      <c r="AX366" s="17" t="s">
        <v>72</v>
      </c>
      <c r="AY366" s="255" t="s">
        <v>168</v>
      </c>
    </row>
    <row r="367" spans="1:65" s="15" customFormat="1">
      <c r="B367" s="216"/>
      <c r="C367" s="217"/>
      <c r="D367" s="196" t="s">
        <v>177</v>
      </c>
      <c r="E367" s="218" t="s">
        <v>19</v>
      </c>
      <c r="F367" s="219" t="s">
        <v>182</v>
      </c>
      <c r="G367" s="217"/>
      <c r="H367" s="220">
        <v>18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177</v>
      </c>
      <c r="AU367" s="226" t="s">
        <v>81</v>
      </c>
      <c r="AV367" s="15" t="s">
        <v>175</v>
      </c>
      <c r="AW367" s="15" t="s">
        <v>33</v>
      </c>
      <c r="AX367" s="15" t="s">
        <v>79</v>
      </c>
      <c r="AY367" s="226" t="s">
        <v>168</v>
      </c>
    </row>
    <row r="368" spans="1:65" s="12" customFormat="1" ht="22.9" customHeight="1">
      <c r="B368" s="165"/>
      <c r="C368" s="166"/>
      <c r="D368" s="167" t="s">
        <v>71</v>
      </c>
      <c r="E368" s="179" t="s">
        <v>551</v>
      </c>
      <c r="F368" s="179" t="s">
        <v>552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SUM(P369:P371)</f>
        <v>0</v>
      </c>
      <c r="Q368" s="173"/>
      <c r="R368" s="174">
        <f>SUM(R369:R371)</f>
        <v>0</v>
      </c>
      <c r="S368" s="173"/>
      <c r="T368" s="175">
        <f>SUM(T369:T371)</f>
        <v>0.2869776</v>
      </c>
      <c r="AR368" s="176" t="s">
        <v>81</v>
      </c>
      <c r="AT368" s="177" t="s">
        <v>71</v>
      </c>
      <c r="AU368" s="177" t="s">
        <v>79</v>
      </c>
      <c r="AY368" s="176" t="s">
        <v>168</v>
      </c>
      <c r="BK368" s="178">
        <f>SUM(BK369:BK371)</f>
        <v>0</v>
      </c>
    </row>
    <row r="369" spans="1:65" s="2" customFormat="1" ht="48">
      <c r="A369" s="37"/>
      <c r="B369" s="38"/>
      <c r="C369" s="181" t="s">
        <v>553</v>
      </c>
      <c r="D369" s="181" t="s">
        <v>170</v>
      </c>
      <c r="E369" s="182" t="s">
        <v>554</v>
      </c>
      <c r="F369" s="183" t="s">
        <v>555</v>
      </c>
      <c r="G369" s="184" t="s">
        <v>173</v>
      </c>
      <c r="H369" s="185">
        <v>18.72</v>
      </c>
      <c r="I369" s="186"/>
      <c r="J369" s="187">
        <f>ROUND(I369*H369,2)</f>
        <v>0</v>
      </c>
      <c r="K369" s="183" t="s">
        <v>174</v>
      </c>
      <c r="L369" s="42"/>
      <c r="M369" s="188" t="s">
        <v>19</v>
      </c>
      <c r="N369" s="189" t="s">
        <v>43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1.533E-2</v>
      </c>
      <c r="T369" s="191">
        <f>S369*H369</f>
        <v>0.2869776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226</v>
      </c>
      <c r="AT369" s="192" t="s">
        <v>170</v>
      </c>
      <c r="AU369" s="192" t="s">
        <v>81</v>
      </c>
      <c r="AY369" s="20" t="s">
        <v>168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79</v>
      </c>
      <c r="BK369" s="193">
        <f>ROUND(I369*H369,2)</f>
        <v>0</v>
      </c>
      <c r="BL369" s="20" t="s">
        <v>226</v>
      </c>
      <c r="BM369" s="192" t="s">
        <v>556</v>
      </c>
    </row>
    <row r="370" spans="1:65" s="13" customFormat="1">
      <c r="B370" s="194"/>
      <c r="C370" s="195"/>
      <c r="D370" s="196" t="s">
        <v>177</v>
      </c>
      <c r="E370" s="197" t="s">
        <v>19</v>
      </c>
      <c r="F370" s="198" t="s">
        <v>557</v>
      </c>
      <c r="G370" s="195"/>
      <c r="H370" s="197" t="s">
        <v>19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177</v>
      </c>
      <c r="AU370" s="204" t="s">
        <v>81</v>
      </c>
      <c r="AV370" s="13" t="s">
        <v>79</v>
      </c>
      <c r="AW370" s="13" t="s">
        <v>33</v>
      </c>
      <c r="AX370" s="13" t="s">
        <v>72</v>
      </c>
      <c r="AY370" s="204" t="s">
        <v>168</v>
      </c>
    </row>
    <row r="371" spans="1:65" s="14" customFormat="1">
      <c r="B371" s="205"/>
      <c r="C371" s="206"/>
      <c r="D371" s="196" t="s">
        <v>177</v>
      </c>
      <c r="E371" s="207" t="s">
        <v>19</v>
      </c>
      <c r="F371" s="208" t="s">
        <v>558</v>
      </c>
      <c r="G371" s="206"/>
      <c r="H371" s="209">
        <v>18.72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177</v>
      </c>
      <c r="AU371" s="215" t="s">
        <v>81</v>
      </c>
      <c r="AV371" s="14" t="s">
        <v>81</v>
      </c>
      <c r="AW371" s="14" t="s">
        <v>33</v>
      </c>
      <c r="AX371" s="14" t="s">
        <v>79</v>
      </c>
      <c r="AY371" s="215" t="s">
        <v>168</v>
      </c>
    </row>
    <row r="372" spans="1:65" s="12" customFormat="1" ht="22.9" customHeight="1">
      <c r="B372" s="165"/>
      <c r="C372" s="166"/>
      <c r="D372" s="167" t="s">
        <v>71</v>
      </c>
      <c r="E372" s="179" t="s">
        <v>559</v>
      </c>
      <c r="F372" s="179" t="s">
        <v>560</v>
      </c>
      <c r="G372" s="166"/>
      <c r="H372" s="166"/>
      <c r="I372" s="169"/>
      <c r="J372" s="180">
        <f>BK372</f>
        <v>0</v>
      </c>
      <c r="K372" s="166"/>
      <c r="L372" s="171"/>
      <c r="M372" s="172"/>
      <c r="N372" s="173"/>
      <c r="O372" s="173"/>
      <c r="P372" s="174">
        <f>SUM(P373:P375)</f>
        <v>0</v>
      </c>
      <c r="Q372" s="173"/>
      <c r="R372" s="174">
        <f>SUM(R373:R375)</f>
        <v>0</v>
      </c>
      <c r="S372" s="173"/>
      <c r="T372" s="175">
        <f>SUM(T373:T375)</f>
        <v>0.12</v>
      </c>
      <c r="AR372" s="176" t="s">
        <v>81</v>
      </c>
      <c r="AT372" s="177" t="s">
        <v>71</v>
      </c>
      <c r="AU372" s="177" t="s">
        <v>79</v>
      </c>
      <c r="AY372" s="176" t="s">
        <v>168</v>
      </c>
      <c r="BK372" s="178">
        <f>SUM(BK373:BK375)</f>
        <v>0</v>
      </c>
    </row>
    <row r="373" spans="1:65" s="2" customFormat="1" ht="24">
      <c r="A373" s="37"/>
      <c r="B373" s="38"/>
      <c r="C373" s="181" t="s">
        <v>561</v>
      </c>
      <c r="D373" s="181" t="s">
        <v>170</v>
      </c>
      <c r="E373" s="182" t="s">
        <v>562</v>
      </c>
      <c r="F373" s="183" t="s">
        <v>563</v>
      </c>
      <c r="G373" s="184" t="s">
        <v>185</v>
      </c>
      <c r="H373" s="185">
        <v>5</v>
      </c>
      <c r="I373" s="186"/>
      <c r="J373" s="187">
        <f>ROUND(I373*H373,2)</f>
        <v>0</v>
      </c>
      <c r="K373" s="183" t="s">
        <v>174</v>
      </c>
      <c r="L373" s="42"/>
      <c r="M373" s="188" t="s">
        <v>19</v>
      </c>
      <c r="N373" s="189" t="s">
        <v>43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2.4E-2</v>
      </c>
      <c r="T373" s="191">
        <f>S373*H373</f>
        <v>0.12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226</v>
      </c>
      <c r="AT373" s="192" t="s">
        <v>170</v>
      </c>
      <c r="AU373" s="192" t="s">
        <v>81</v>
      </c>
      <c r="AY373" s="20" t="s">
        <v>168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79</v>
      </c>
      <c r="BK373" s="193">
        <f>ROUND(I373*H373,2)</f>
        <v>0</v>
      </c>
      <c r="BL373" s="20" t="s">
        <v>226</v>
      </c>
      <c r="BM373" s="192" t="s">
        <v>564</v>
      </c>
    </row>
    <row r="374" spans="1:65" s="13" customFormat="1" ht="33.75">
      <c r="B374" s="194"/>
      <c r="C374" s="195"/>
      <c r="D374" s="196" t="s">
        <v>177</v>
      </c>
      <c r="E374" s="197" t="s">
        <v>19</v>
      </c>
      <c r="F374" s="198" t="s">
        <v>322</v>
      </c>
      <c r="G374" s="195"/>
      <c r="H374" s="197" t="s">
        <v>19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177</v>
      </c>
      <c r="AU374" s="204" t="s">
        <v>81</v>
      </c>
      <c r="AV374" s="13" t="s">
        <v>79</v>
      </c>
      <c r="AW374" s="13" t="s">
        <v>33</v>
      </c>
      <c r="AX374" s="13" t="s">
        <v>72</v>
      </c>
      <c r="AY374" s="204" t="s">
        <v>168</v>
      </c>
    </row>
    <row r="375" spans="1:65" s="14" customFormat="1">
      <c r="B375" s="205"/>
      <c r="C375" s="206"/>
      <c r="D375" s="196" t="s">
        <v>177</v>
      </c>
      <c r="E375" s="207" t="s">
        <v>19</v>
      </c>
      <c r="F375" s="208" t="s">
        <v>565</v>
      </c>
      <c r="G375" s="206"/>
      <c r="H375" s="209">
        <v>5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177</v>
      </c>
      <c r="AU375" s="215" t="s">
        <v>81</v>
      </c>
      <c r="AV375" s="14" t="s">
        <v>81</v>
      </c>
      <c r="AW375" s="14" t="s">
        <v>33</v>
      </c>
      <c r="AX375" s="14" t="s">
        <v>79</v>
      </c>
      <c r="AY375" s="215" t="s">
        <v>168</v>
      </c>
    </row>
    <row r="376" spans="1:65" s="12" customFormat="1" ht="22.9" customHeight="1">
      <c r="B376" s="165"/>
      <c r="C376" s="166"/>
      <c r="D376" s="167" t="s">
        <v>71</v>
      </c>
      <c r="E376" s="179" t="s">
        <v>566</v>
      </c>
      <c r="F376" s="179" t="s">
        <v>567</v>
      </c>
      <c r="G376" s="166"/>
      <c r="H376" s="166"/>
      <c r="I376" s="169"/>
      <c r="J376" s="180">
        <f>BK376</f>
        <v>0</v>
      </c>
      <c r="K376" s="166"/>
      <c r="L376" s="171"/>
      <c r="M376" s="172"/>
      <c r="N376" s="173"/>
      <c r="O376" s="173"/>
      <c r="P376" s="174">
        <f>SUM(P377:P401)</f>
        <v>0</v>
      </c>
      <c r="Q376" s="173"/>
      <c r="R376" s="174">
        <f>SUM(R377:R401)</f>
        <v>0</v>
      </c>
      <c r="S376" s="173"/>
      <c r="T376" s="175">
        <f>SUM(T377:T401)</f>
        <v>4.8644999999999996</v>
      </c>
      <c r="AR376" s="176" t="s">
        <v>81</v>
      </c>
      <c r="AT376" s="177" t="s">
        <v>71</v>
      </c>
      <c r="AU376" s="177" t="s">
        <v>79</v>
      </c>
      <c r="AY376" s="176" t="s">
        <v>168</v>
      </c>
      <c r="BK376" s="178">
        <f>SUM(BK377:BK401)</f>
        <v>0</v>
      </c>
    </row>
    <row r="377" spans="1:65" s="2" customFormat="1" ht="36">
      <c r="A377" s="37"/>
      <c r="B377" s="38"/>
      <c r="C377" s="181" t="s">
        <v>568</v>
      </c>
      <c r="D377" s="181" t="s">
        <v>170</v>
      </c>
      <c r="E377" s="182" t="s">
        <v>569</v>
      </c>
      <c r="F377" s="183" t="s">
        <v>570</v>
      </c>
      <c r="G377" s="184" t="s">
        <v>173</v>
      </c>
      <c r="H377" s="185">
        <v>212.02500000000001</v>
      </c>
      <c r="I377" s="186"/>
      <c r="J377" s="187">
        <f>ROUND(I377*H377,2)</f>
        <v>0</v>
      </c>
      <c r="K377" s="183" t="s">
        <v>174</v>
      </c>
      <c r="L377" s="42"/>
      <c r="M377" s="188" t="s">
        <v>19</v>
      </c>
      <c r="N377" s="189" t="s">
        <v>43</v>
      </c>
      <c r="O377" s="67"/>
      <c r="P377" s="190">
        <f>O377*H377</f>
        <v>0</v>
      </c>
      <c r="Q377" s="190">
        <v>0</v>
      </c>
      <c r="R377" s="190">
        <f>Q377*H377</f>
        <v>0</v>
      </c>
      <c r="S377" s="190">
        <v>0.02</v>
      </c>
      <c r="T377" s="191">
        <f>S377*H377</f>
        <v>4.2404999999999999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226</v>
      </c>
      <c r="AT377" s="192" t="s">
        <v>170</v>
      </c>
      <c r="AU377" s="192" t="s">
        <v>81</v>
      </c>
      <c r="AY377" s="20" t="s">
        <v>168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0" t="s">
        <v>79</v>
      </c>
      <c r="BK377" s="193">
        <f>ROUND(I377*H377,2)</f>
        <v>0</v>
      </c>
      <c r="BL377" s="20" t="s">
        <v>226</v>
      </c>
      <c r="BM377" s="192" t="s">
        <v>571</v>
      </c>
    </row>
    <row r="378" spans="1:65" s="13" customFormat="1" ht="22.5">
      <c r="B378" s="194"/>
      <c r="C378" s="195"/>
      <c r="D378" s="196" t="s">
        <v>177</v>
      </c>
      <c r="E378" s="197" t="s">
        <v>19</v>
      </c>
      <c r="F378" s="198" t="s">
        <v>439</v>
      </c>
      <c r="G378" s="195"/>
      <c r="H378" s="197" t="s">
        <v>19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177</v>
      </c>
      <c r="AU378" s="204" t="s">
        <v>81</v>
      </c>
      <c r="AV378" s="13" t="s">
        <v>79</v>
      </c>
      <c r="AW378" s="13" t="s">
        <v>33</v>
      </c>
      <c r="AX378" s="13" t="s">
        <v>72</v>
      </c>
      <c r="AY378" s="204" t="s">
        <v>168</v>
      </c>
    </row>
    <row r="379" spans="1:65" s="13" customFormat="1" ht="22.5">
      <c r="B379" s="194"/>
      <c r="C379" s="195"/>
      <c r="D379" s="196" t="s">
        <v>177</v>
      </c>
      <c r="E379" s="197" t="s">
        <v>19</v>
      </c>
      <c r="F379" s="198" t="s">
        <v>572</v>
      </c>
      <c r="G379" s="195"/>
      <c r="H379" s="197" t="s">
        <v>19</v>
      </c>
      <c r="I379" s="199"/>
      <c r="J379" s="195"/>
      <c r="K379" s="195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177</v>
      </c>
      <c r="AU379" s="204" t="s">
        <v>81</v>
      </c>
      <c r="AV379" s="13" t="s">
        <v>79</v>
      </c>
      <c r="AW379" s="13" t="s">
        <v>33</v>
      </c>
      <c r="AX379" s="13" t="s">
        <v>72</v>
      </c>
      <c r="AY379" s="204" t="s">
        <v>168</v>
      </c>
    </row>
    <row r="380" spans="1:65" s="14" customFormat="1">
      <c r="B380" s="205"/>
      <c r="C380" s="206"/>
      <c r="D380" s="196" t="s">
        <v>177</v>
      </c>
      <c r="E380" s="207" t="s">
        <v>19</v>
      </c>
      <c r="F380" s="208" t="s">
        <v>573</v>
      </c>
      <c r="G380" s="206"/>
      <c r="H380" s="209">
        <v>49.35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177</v>
      </c>
      <c r="AU380" s="215" t="s">
        <v>81</v>
      </c>
      <c r="AV380" s="14" t="s">
        <v>81</v>
      </c>
      <c r="AW380" s="14" t="s">
        <v>33</v>
      </c>
      <c r="AX380" s="14" t="s">
        <v>72</v>
      </c>
      <c r="AY380" s="215" t="s">
        <v>168</v>
      </c>
    </row>
    <row r="381" spans="1:65" s="14" customFormat="1">
      <c r="B381" s="205"/>
      <c r="C381" s="206"/>
      <c r="D381" s="196" t="s">
        <v>177</v>
      </c>
      <c r="E381" s="207" t="s">
        <v>19</v>
      </c>
      <c r="F381" s="208" t="s">
        <v>574</v>
      </c>
      <c r="G381" s="206"/>
      <c r="H381" s="209">
        <v>100.8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177</v>
      </c>
      <c r="AU381" s="215" t="s">
        <v>81</v>
      </c>
      <c r="AV381" s="14" t="s">
        <v>81</v>
      </c>
      <c r="AW381" s="14" t="s">
        <v>33</v>
      </c>
      <c r="AX381" s="14" t="s">
        <v>72</v>
      </c>
      <c r="AY381" s="215" t="s">
        <v>168</v>
      </c>
    </row>
    <row r="382" spans="1:65" s="14" customFormat="1">
      <c r="B382" s="205"/>
      <c r="C382" s="206"/>
      <c r="D382" s="196" t="s">
        <v>177</v>
      </c>
      <c r="E382" s="207" t="s">
        <v>19</v>
      </c>
      <c r="F382" s="208" t="s">
        <v>575</v>
      </c>
      <c r="G382" s="206"/>
      <c r="H382" s="209">
        <v>61.875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177</v>
      </c>
      <c r="AU382" s="215" t="s">
        <v>81</v>
      </c>
      <c r="AV382" s="14" t="s">
        <v>81</v>
      </c>
      <c r="AW382" s="14" t="s">
        <v>33</v>
      </c>
      <c r="AX382" s="14" t="s">
        <v>72</v>
      </c>
      <c r="AY382" s="215" t="s">
        <v>168</v>
      </c>
    </row>
    <row r="383" spans="1:65" s="15" customFormat="1">
      <c r="B383" s="216"/>
      <c r="C383" s="217"/>
      <c r="D383" s="196" t="s">
        <v>177</v>
      </c>
      <c r="E383" s="218" t="s">
        <v>19</v>
      </c>
      <c r="F383" s="219" t="s">
        <v>182</v>
      </c>
      <c r="G383" s="217"/>
      <c r="H383" s="220">
        <v>212.02500000000001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177</v>
      </c>
      <c r="AU383" s="226" t="s">
        <v>81</v>
      </c>
      <c r="AV383" s="15" t="s">
        <v>175</v>
      </c>
      <c r="AW383" s="15" t="s">
        <v>33</v>
      </c>
      <c r="AX383" s="15" t="s">
        <v>79</v>
      </c>
      <c r="AY383" s="226" t="s">
        <v>168</v>
      </c>
    </row>
    <row r="384" spans="1:65" s="2" customFormat="1" ht="44.25" customHeight="1">
      <c r="A384" s="37"/>
      <c r="B384" s="38"/>
      <c r="C384" s="181" t="s">
        <v>576</v>
      </c>
      <c r="D384" s="181" t="s">
        <v>170</v>
      </c>
      <c r="E384" s="182" t="s">
        <v>577</v>
      </c>
      <c r="F384" s="183" t="s">
        <v>578</v>
      </c>
      <c r="G384" s="184" t="s">
        <v>444</v>
      </c>
      <c r="H384" s="185">
        <v>4</v>
      </c>
      <c r="I384" s="186"/>
      <c r="J384" s="187">
        <f>ROUND(I384*H384,2)</f>
        <v>0</v>
      </c>
      <c r="K384" s="183" t="s">
        <v>174</v>
      </c>
      <c r="L384" s="42"/>
      <c r="M384" s="188" t="s">
        <v>19</v>
      </c>
      <c r="N384" s="189" t="s">
        <v>43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1.6E-2</v>
      </c>
      <c r="T384" s="191">
        <f>S384*H384</f>
        <v>6.4000000000000001E-2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226</v>
      </c>
      <c r="AT384" s="192" t="s">
        <v>170</v>
      </c>
      <c r="AU384" s="192" t="s">
        <v>81</v>
      </c>
      <c r="AY384" s="20" t="s">
        <v>168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79</v>
      </c>
      <c r="BK384" s="193">
        <f>ROUND(I384*H384,2)</f>
        <v>0</v>
      </c>
      <c r="BL384" s="20" t="s">
        <v>226</v>
      </c>
      <c r="BM384" s="192" t="s">
        <v>579</v>
      </c>
    </row>
    <row r="385" spans="1:65" s="13" customFormat="1" ht="22.5">
      <c r="B385" s="194"/>
      <c r="C385" s="195"/>
      <c r="D385" s="196" t="s">
        <v>177</v>
      </c>
      <c r="E385" s="197" t="s">
        <v>19</v>
      </c>
      <c r="F385" s="198" t="s">
        <v>580</v>
      </c>
      <c r="G385" s="195"/>
      <c r="H385" s="197" t="s">
        <v>19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177</v>
      </c>
      <c r="AU385" s="204" t="s">
        <v>81</v>
      </c>
      <c r="AV385" s="13" t="s">
        <v>79</v>
      </c>
      <c r="AW385" s="13" t="s">
        <v>33</v>
      </c>
      <c r="AX385" s="13" t="s">
        <v>72</v>
      </c>
      <c r="AY385" s="204" t="s">
        <v>168</v>
      </c>
    </row>
    <row r="386" spans="1:65" s="13" customFormat="1">
      <c r="B386" s="194"/>
      <c r="C386" s="195"/>
      <c r="D386" s="196" t="s">
        <v>177</v>
      </c>
      <c r="E386" s="197" t="s">
        <v>19</v>
      </c>
      <c r="F386" s="198" t="s">
        <v>328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177</v>
      </c>
      <c r="AU386" s="204" t="s">
        <v>81</v>
      </c>
      <c r="AV386" s="13" t="s">
        <v>79</v>
      </c>
      <c r="AW386" s="13" t="s">
        <v>33</v>
      </c>
      <c r="AX386" s="13" t="s">
        <v>72</v>
      </c>
      <c r="AY386" s="204" t="s">
        <v>168</v>
      </c>
    </row>
    <row r="387" spans="1:65" s="13" customFormat="1" ht="33.75">
      <c r="B387" s="194"/>
      <c r="C387" s="195"/>
      <c r="D387" s="196" t="s">
        <v>177</v>
      </c>
      <c r="E387" s="197" t="s">
        <v>19</v>
      </c>
      <c r="F387" s="198" t="s">
        <v>327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177</v>
      </c>
      <c r="AU387" s="204" t="s">
        <v>81</v>
      </c>
      <c r="AV387" s="13" t="s">
        <v>79</v>
      </c>
      <c r="AW387" s="13" t="s">
        <v>33</v>
      </c>
      <c r="AX387" s="13" t="s">
        <v>72</v>
      </c>
      <c r="AY387" s="204" t="s">
        <v>168</v>
      </c>
    </row>
    <row r="388" spans="1:65" s="13" customFormat="1">
      <c r="B388" s="194"/>
      <c r="C388" s="195"/>
      <c r="D388" s="196" t="s">
        <v>177</v>
      </c>
      <c r="E388" s="197" t="s">
        <v>19</v>
      </c>
      <c r="F388" s="198" t="s">
        <v>328</v>
      </c>
      <c r="G388" s="195"/>
      <c r="H388" s="197" t="s">
        <v>19</v>
      </c>
      <c r="I388" s="199"/>
      <c r="J388" s="195"/>
      <c r="K388" s="195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177</v>
      </c>
      <c r="AU388" s="204" t="s">
        <v>81</v>
      </c>
      <c r="AV388" s="13" t="s">
        <v>79</v>
      </c>
      <c r="AW388" s="13" t="s">
        <v>33</v>
      </c>
      <c r="AX388" s="13" t="s">
        <v>72</v>
      </c>
      <c r="AY388" s="204" t="s">
        <v>168</v>
      </c>
    </row>
    <row r="389" spans="1:65" s="14" customFormat="1">
      <c r="B389" s="205"/>
      <c r="C389" s="206"/>
      <c r="D389" s="196" t="s">
        <v>177</v>
      </c>
      <c r="E389" s="207" t="s">
        <v>19</v>
      </c>
      <c r="F389" s="208" t="s">
        <v>581</v>
      </c>
      <c r="G389" s="206"/>
      <c r="H389" s="209">
        <v>4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177</v>
      </c>
      <c r="AU389" s="215" t="s">
        <v>81</v>
      </c>
      <c r="AV389" s="14" t="s">
        <v>81</v>
      </c>
      <c r="AW389" s="14" t="s">
        <v>33</v>
      </c>
      <c r="AX389" s="14" t="s">
        <v>72</v>
      </c>
      <c r="AY389" s="215" t="s">
        <v>168</v>
      </c>
    </row>
    <row r="390" spans="1:65" s="17" customFormat="1">
      <c r="B390" s="245"/>
      <c r="C390" s="246"/>
      <c r="D390" s="196" t="s">
        <v>177</v>
      </c>
      <c r="E390" s="247" t="s">
        <v>19</v>
      </c>
      <c r="F390" s="248" t="s">
        <v>332</v>
      </c>
      <c r="G390" s="246"/>
      <c r="H390" s="249">
        <v>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AT390" s="255" t="s">
        <v>177</v>
      </c>
      <c r="AU390" s="255" t="s">
        <v>81</v>
      </c>
      <c r="AV390" s="17" t="s">
        <v>188</v>
      </c>
      <c r="AW390" s="17" t="s">
        <v>33</v>
      </c>
      <c r="AX390" s="17" t="s">
        <v>79</v>
      </c>
      <c r="AY390" s="255" t="s">
        <v>168</v>
      </c>
    </row>
    <row r="391" spans="1:65" s="2" customFormat="1" ht="21.75" customHeight="1">
      <c r="A391" s="37"/>
      <c r="B391" s="38"/>
      <c r="C391" s="181" t="s">
        <v>582</v>
      </c>
      <c r="D391" s="181" t="s">
        <v>170</v>
      </c>
      <c r="E391" s="182" t="s">
        <v>583</v>
      </c>
      <c r="F391" s="183" t="s">
        <v>584</v>
      </c>
      <c r="G391" s="184" t="s">
        <v>185</v>
      </c>
      <c r="H391" s="185">
        <v>1</v>
      </c>
      <c r="I391" s="186"/>
      <c r="J391" s="187">
        <f>ROUND(I391*H391,2)</f>
        <v>0</v>
      </c>
      <c r="K391" s="183" t="s">
        <v>174</v>
      </c>
      <c r="L391" s="42"/>
      <c r="M391" s="188" t="s">
        <v>19</v>
      </c>
      <c r="N391" s="189" t="s">
        <v>43</v>
      </c>
      <c r="O391" s="67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226</v>
      </c>
      <c r="AT391" s="192" t="s">
        <v>170</v>
      </c>
      <c r="AU391" s="192" t="s">
        <v>81</v>
      </c>
      <c r="AY391" s="20" t="s">
        <v>168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79</v>
      </c>
      <c r="BK391" s="193">
        <f>ROUND(I391*H391,2)</f>
        <v>0</v>
      </c>
      <c r="BL391" s="20" t="s">
        <v>226</v>
      </c>
      <c r="BM391" s="192" t="s">
        <v>585</v>
      </c>
    </row>
    <row r="392" spans="1:65" s="13" customFormat="1" ht="33.75">
      <c r="B392" s="194"/>
      <c r="C392" s="195"/>
      <c r="D392" s="196" t="s">
        <v>177</v>
      </c>
      <c r="E392" s="197" t="s">
        <v>19</v>
      </c>
      <c r="F392" s="198" t="s">
        <v>322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177</v>
      </c>
      <c r="AU392" s="204" t="s">
        <v>81</v>
      </c>
      <c r="AV392" s="13" t="s">
        <v>79</v>
      </c>
      <c r="AW392" s="13" t="s">
        <v>33</v>
      </c>
      <c r="AX392" s="13" t="s">
        <v>72</v>
      </c>
      <c r="AY392" s="204" t="s">
        <v>168</v>
      </c>
    </row>
    <row r="393" spans="1:65" s="14" customFormat="1">
      <c r="B393" s="205"/>
      <c r="C393" s="206"/>
      <c r="D393" s="196" t="s">
        <v>177</v>
      </c>
      <c r="E393" s="207" t="s">
        <v>19</v>
      </c>
      <c r="F393" s="208" t="s">
        <v>586</v>
      </c>
      <c r="G393" s="206"/>
      <c r="H393" s="209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177</v>
      </c>
      <c r="AU393" s="215" t="s">
        <v>81</v>
      </c>
      <c r="AV393" s="14" t="s">
        <v>81</v>
      </c>
      <c r="AW393" s="14" t="s">
        <v>33</v>
      </c>
      <c r="AX393" s="14" t="s">
        <v>79</v>
      </c>
      <c r="AY393" s="215" t="s">
        <v>168</v>
      </c>
    </row>
    <row r="394" spans="1:65" s="2" customFormat="1" ht="24">
      <c r="A394" s="37"/>
      <c r="B394" s="38"/>
      <c r="C394" s="181" t="s">
        <v>587</v>
      </c>
      <c r="D394" s="181" t="s">
        <v>170</v>
      </c>
      <c r="E394" s="182" t="s">
        <v>588</v>
      </c>
      <c r="F394" s="183" t="s">
        <v>589</v>
      </c>
      <c r="G394" s="184" t="s">
        <v>444</v>
      </c>
      <c r="H394" s="185">
        <v>11.2</v>
      </c>
      <c r="I394" s="186"/>
      <c r="J394" s="187">
        <f>ROUND(I394*H394,2)</f>
        <v>0</v>
      </c>
      <c r="K394" s="183" t="s">
        <v>174</v>
      </c>
      <c r="L394" s="42"/>
      <c r="M394" s="188" t="s">
        <v>19</v>
      </c>
      <c r="N394" s="189" t="s">
        <v>43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0.05</v>
      </c>
      <c r="T394" s="191">
        <f>S394*H394</f>
        <v>0.55999999999999994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226</v>
      </c>
      <c r="AT394" s="192" t="s">
        <v>170</v>
      </c>
      <c r="AU394" s="192" t="s">
        <v>81</v>
      </c>
      <c r="AY394" s="20" t="s">
        <v>168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79</v>
      </c>
      <c r="BK394" s="193">
        <f>ROUND(I394*H394,2)</f>
        <v>0</v>
      </c>
      <c r="BL394" s="20" t="s">
        <v>226</v>
      </c>
      <c r="BM394" s="192" t="s">
        <v>590</v>
      </c>
    </row>
    <row r="395" spans="1:65" s="13" customFormat="1" ht="22.5">
      <c r="B395" s="194"/>
      <c r="C395" s="195"/>
      <c r="D395" s="196" t="s">
        <v>177</v>
      </c>
      <c r="E395" s="197" t="s">
        <v>19</v>
      </c>
      <c r="F395" s="198" t="s">
        <v>580</v>
      </c>
      <c r="G395" s="195"/>
      <c r="H395" s="197" t="s">
        <v>19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177</v>
      </c>
      <c r="AU395" s="204" t="s">
        <v>81</v>
      </c>
      <c r="AV395" s="13" t="s">
        <v>79</v>
      </c>
      <c r="AW395" s="13" t="s">
        <v>33</v>
      </c>
      <c r="AX395" s="13" t="s">
        <v>72</v>
      </c>
      <c r="AY395" s="204" t="s">
        <v>168</v>
      </c>
    </row>
    <row r="396" spans="1:65" s="13" customFormat="1">
      <c r="B396" s="194"/>
      <c r="C396" s="195"/>
      <c r="D396" s="196" t="s">
        <v>177</v>
      </c>
      <c r="E396" s="197" t="s">
        <v>19</v>
      </c>
      <c r="F396" s="198" t="s">
        <v>328</v>
      </c>
      <c r="G396" s="195"/>
      <c r="H396" s="197" t="s">
        <v>19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177</v>
      </c>
      <c r="AU396" s="204" t="s">
        <v>81</v>
      </c>
      <c r="AV396" s="13" t="s">
        <v>79</v>
      </c>
      <c r="AW396" s="13" t="s">
        <v>33</v>
      </c>
      <c r="AX396" s="13" t="s">
        <v>72</v>
      </c>
      <c r="AY396" s="204" t="s">
        <v>168</v>
      </c>
    </row>
    <row r="397" spans="1:65" s="13" customFormat="1" ht="33.75">
      <c r="B397" s="194"/>
      <c r="C397" s="195"/>
      <c r="D397" s="196" t="s">
        <v>177</v>
      </c>
      <c r="E397" s="197" t="s">
        <v>19</v>
      </c>
      <c r="F397" s="198" t="s">
        <v>327</v>
      </c>
      <c r="G397" s="195"/>
      <c r="H397" s="197" t="s">
        <v>19</v>
      </c>
      <c r="I397" s="199"/>
      <c r="J397" s="195"/>
      <c r="K397" s="195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177</v>
      </c>
      <c r="AU397" s="204" t="s">
        <v>81</v>
      </c>
      <c r="AV397" s="13" t="s">
        <v>79</v>
      </c>
      <c r="AW397" s="13" t="s">
        <v>33</v>
      </c>
      <c r="AX397" s="13" t="s">
        <v>72</v>
      </c>
      <c r="AY397" s="204" t="s">
        <v>168</v>
      </c>
    </row>
    <row r="398" spans="1:65" s="13" customFormat="1">
      <c r="B398" s="194"/>
      <c r="C398" s="195"/>
      <c r="D398" s="196" t="s">
        <v>177</v>
      </c>
      <c r="E398" s="197" t="s">
        <v>19</v>
      </c>
      <c r="F398" s="198" t="s">
        <v>328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177</v>
      </c>
      <c r="AU398" s="204" t="s">
        <v>81</v>
      </c>
      <c r="AV398" s="13" t="s">
        <v>79</v>
      </c>
      <c r="AW398" s="13" t="s">
        <v>33</v>
      </c>
      <c r="AX398" s="13" t="s">
        <v>72</v>
      </c>
      <c r="AY398" s="204" t="s">
        <v>168</v>
      </c>
    </row>
    <row r="399" spans="1:65" s="14" customFormat="1">
      <c r="B399" s="205"/>
      <c r="C399" s="206"/>
      <c r="D399" s="196" t="s">
        <v>177</v>
      </c>
      <c r="E399" s="207" t="s">
        <v>19</v>
      </c>
      <c r="F399" s="208" t="s">
        <v>591</v>
      </c>
      <c r="G399" s="206"/>
      <c r="H399" s="209">
        <v>7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177</v>
      </c>
      <c r="AU399" s="215" t="s">
        <v>81</v>
      </c>
      <c r="AV399" s="14" t="s">
        <v>81</v>
      </c>
      <c r="AW399" s="14" t="s">
        <v>33</v>
      </c>
      <c r="AX399" s="14" t="s">
        <v>72</v>
      </c>
      <c r="AY399" s="215" t="s">
        <v>168</v>
      </c>
    </row>
    <row r="400" spans="1:65" s="14" customFormat="1">
      <c r="B400" s="205"/>
      <c r="C400" s="206"/>
      <c r="D400" s="196" t="s">
        <v>177</v>
      </c>
      <c r="E400" s="207" t="s">
        <v>19</v>
      </c>
      <c r="F400" s="208" t="s">
        <v>592</v>
      </c>
      <c r="G400" s="206"/>
      <c r="H400" s="209">
        <v>4.2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177</v>
      </c>
      <c r="AU400" s="215" t="s">
        <v>81</v>
      </c>
      <c r="AV400" s="14" t="s">
        <v>81</v>
      </c>
      <c r="AW400" s="14" t="s">
        <v>33</v>
      </c>
      <c r="AX400" s="14" t="s">
        <v>72</v>
      </c>
      <c r="AY400" s="215" t="s">
        <v>168</v>
      </c>
    </row>
    <row r="401" spans="1:51" s="17" customFormat="1">
      <c r="B401" s="245"/>
      <c r="C401" s="246"/>
      <c r="D401" s="196" t="s">
        <v>177</v>
      </c>
      <c r="E401" s="247" t="s">
        <v>19</v>
      </c>
      <c r="F401" s="248" t="s">
        <v>332</v>
      </c>
      <c r="G401" s="246"/>
      <c r="H401" s="249">
        <v>11.2</v>
      </c>
      <c r="I401" s="250"/>
      <c r="J401" s="246"/>
      <c r="K401" s="246"/>
      <c r="L401" s="251"/>
      <c r="M401" s="256"/>
      <c r="N401" s="257"/>
      <c r="O401" s="257"/>
      <c r="P401" s="257"/>
      <c r="Q401" s="257"/>
      <c r="R401" s="257"/>
      <c r="S401" s="257"/>
      <c r="T401" s="258"/>
      <c r="AT401" s="255" t="s">
        <v>177</v>
      </c>
      <c r="AU401" s="255" t="s">
        <v>81</v>
      </c>
      <c r="AV401" s="17" t="s">
        <v>188</v>
      </c>
      <c r="AW401" s="17" t="s">
        <v>33</v>
      </c>
      <c r="AX401" s="17" t="s">
        <v>79</v>
      </c>
      <c r="AY401" s="255" t="s">
        <v>168</v>
      </c>
    </row>
    <row r="402" spans="1:51" s="2" customFormat="1" ht="6.95" customHeight="1">
      <c r="A402" s="37"/>
      <c r="B402" s="50"/>
      <c r="C402" s="51"/>
      <c r="D402" s="51"/>
      <c r="E402" s="51"/>
      <c r="F402" s="51"/>
      <c r="G402" s="51"/>
      <c r="H402" s="51"/>
      <c r="I402" s="51"/>
      <c r="J402" s="51"/>
      <c r="K402" s="51"/>
      <c r="L402" s="42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</sheetData>
  <sheetProtection algorithmName="SHA-512" hashValue="WwztBQ202f4JuxAC3ylwdtVeAje5uZWXfu+JbxmHes4ORfCXfpQL9unmEVRaTk81/wP0BuxlmEVkOp7anEW+zg==" saltValue="a81OTS0FkGMoUGr//GuBFtdfC5v6cROy9lgepsMDCNm5x6BaVW7yuLoBKEFt/nb5980RbMY6KWE+rtG+k680pQ==" spinCount="100000" sheet="1" objects="1" scenarios="1" formatColumns="0" formatRows="0" autoFilter="0"/>
  <autoFilter ref="C95:K401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593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594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ROUND((SUM(BE96:BE367)),  2)</f>
        <v>0</v>
      </c>
      <c r="G35" s="37"/>
      <c r="H35" s="37"/>
      <c r="I35" s="127">
        <v>0.21</v>
      </c>
      <c r="J35" s="126">
        <f>ROUND(((SUM(BE96:BE367))*I35),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ROUND((SUM(BF96:BF367)),  2)</f>
        <v>0</v>
      </c>
      <c r="G36" s="37"/>
      <c r="H36" s="37"/>
      <c r="I36" s="127">
        <v>0.15</v>
      </c>
      <c r="J36" s="126">
        <f>ROUND(((SUM(BF96:BF367))*I36),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ROUND((SUM(BG96:BG367)),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ROUND((SUM(BH96:BH367)),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ROUND((SUM(BI96:BI367)),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593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 xml:space="preserve">SO 101a - Větev A - komunikace 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595</v>
      </c>
      <c r="E66" s="151"/>
      <c r="F66" s="151"/>
      <c r="G66" s="151"/>
      <c r="H66" s="151"/>
      <c r="I66" s="151"/>
      <c r="J66" s="152">
        <f>J146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596</v>
      </c>
      <c r="E67" s="151"/>
      <c r="F67" s="151"/>
      <c r="G67" s="151"/>
      <c r="H67" s="151"/>
      <c r="I67" s="151"/>
      <c r="J67" s="152">
        <f>J170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597</v>
      </c>
      <c r="E68" s="151"/>
      <c r="F68" s="151"/>
      <c r="G68" s="151"/>
      <c r="H68" s="151"/>
      <c r="I68" s="151"/>
      <c r="J68" s="152">
        <f>J187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150</v>
      </c>
      <c r="E69" s="151"/>
      <c r="F69" s="151"/>
      <c r="G69" s="151"/>
      <c r="H69" s="151"/>
      <c r="I69" s="151"/>
      <c r="J69" s="152">
        <f>J258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296</v>
      </c>
      <c r="E70" s="151"/>
      <c r="F70" s="151"/>
      <c r="G70" s="151"/>
      <c r="H70" s="151"/>
      <c r="I70" s="151"/>
      <c r="J70" s="152">
        <f>J336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598</v>
      </c>
      <c r="E71" s="151"/>
      <c r="F71" s="151"/>
      <c r="G71" s="151"/>
      <c r="H71" s="151"/>
      <c r="I71" s="151"/>
      <c r="J71" s="152">
        <f>J353</f>
        <v>0</v>
      </c>
      <c r="K71" s="100"/>
      <c r="L71" s="153"/>
    </row>
    <row r="72" spans="1:31" s="9" customFormat="1" ht="24.95" customHeight="1">
      <c r="B72" s="143"/>
      <c r="C72" s="144"/>
      <c r="D72" s="145" t="s">
        <v>259</v>
      </c>
      <c r="E72" s="146"/>
      <c r="F72" s="146"/>
      <c r="G72" s="146"/>
      <c r="H72" s="146"/>
      <c r="I72" s="146"/>
      <c r="J72" s="147">
        <f>J355</f>
        <v>0</v>
      </c>
      <c r="K72" s="144"/>
      <c r="L72" s="148"/>
    </row>
    <row r="73" spans="1:31" s="10" customFormat="1" ht="19.899999999999999" customHeight="1">
      <c r="B73" s="149"/>
      <c r="C73" s="100"/>
      <c r="D73" s="150" t="s">
        <v>599</v>
      </c>
      <c r="E73" s="151"/>
      <c r="F73" s="151"/>
      <c r="G73" s="151"/>
      <c r="H73" s="151"/>
      <c r="I73" s="151"/>
      <c r="J73" s="152">
        <f>J356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600</v>
      </c>
      <c r="E74" s="151"/>
      <c r="F74" s="151"/>
      <c r="G74" s="151"/>
      <c r="H74" s="151"/>
      <c r="I74" s="151"/>
      <c r="J74" s="152">
        <f>J364</f>
        <v>0</v>
      </c>
      <c r="K74" s="100"/>
      <c r="L74" s="153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153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401" t="str">
        <f>E7</f>
        <v>KRÁLŮV DVŮR - OBCHVAT - II. část - PDPS</v>
      </c>
      <c r="F84" s="402"/>
      <c r="G84" s="402"/>
      <c r="H84" s="402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139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401" t="s">
        <v>593</v>
      </c>
      <c r="F86" s="400"/>
      <c r="G86" s="400"/>
      <c r="H86" s="400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96" t="str">
        <f>E11</f>
        <v xml:space="preserve">SO 101a - Větev A - komunikace </v>
      </c>
      <c r="F88" s="400"/>
      <c r="G88" s="400"/>
      <c r="H88" s="400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>Králův Dvůr</v>
      </c>
      <c r="G90" s="39"/>
      <c r="H90" s="39"/>
      <c r="I90" s="32" t="s">
        <v>23</v>
      </c>
      <c r="J90" s="62">
        <f>IF(J14="","",J14)</f>
        <v>44267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40.15" customHeight="1">
      <c r="A92" s="37"/>
      <c r="B92" s="38"/>
      <c r="C92" s="32" t="s">
        <v>24</v>
      </c>
      <c r="D92" s="39"/>
      <c r="E92" s="39"/>
      <c r="F92" s="30" t="str">
        <f>E17</f>
        <v>Město Králův Dvůr,Nám.Míru 139,26701 Králův Dvůr</v>
      </c>
      <c r="G92" s="39"/>
      <c r="H92" s="39"/>
      <c r="I92" s="32" t="s">
        <v>30</v>
      </c>
      <c r="J92" s="35" t="str">
        <f>E23</f>
        <v>SPEKTRA PRO s.r.o.,V Hlinkách 1548,26601 Beroun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28</v>
      </c>
      <c r="D93" s="39"/>
      <c r="E93" s="39"/>
      <c r="F93" s="30" t="str">
        <f>IF(E20="","",E20)</f>
        <v>Vyplň údaj</v>
      </c>
      <c r="G93" s="39"/>
      <c r="H93" s="39"/>
      <c r="I93" s="32" t="s">
        <v>34</v>
      </c>
      <c r="J93" s="35" t="str">
        <f>E26</f>
        <v>p. Lenka Dejdarová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154</v>
      </c>
      <c r="D95" s="157" t="s">
        <v>57</v>
      </c>
      <c r="E95" s="157" t="s">
        <v>53</v>
      </c>
      <c r="F95" s="157" t="s">
        <v>54</v>
      </c>
      <c r="G95" s="157" t="s">
        <v>155</v>
      </c>
      <c r="H95" s="157" t="s">
        <v>156</v>
      </c>
      <c r="I95" s="157" t="s">
        <v>157</v>
      </c>
      <c r="J95" s="157" t="s">
        <v>146</v>
      </c>
      <c r="K95" s="158" t="s">
        <v>158</v>
      </c>
      <c r="L95" s="159"/>
      <c r="M95" s="71" t="s">
        <v>19</v>
      </c>
      <c r="N95" s="72" t="s">
        <v>42</v>
      </c>
      <c r="O95" s="72" t="s">
        <v>159</v>
      </c>
      <c r="P95" s="72" t="s">
        <v>160</v>
      </c>
      <c r="Q95" s="72" t="s">
        <v>161</v>
      </c>
      <c r="R95" s="72" t="s">
        <v>162</v>
      </c>
      <c r="S95" s="72" t="s">
        <v>163</v>
      </c>
      <c r="T95" s="73" t="s">
        <v>164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165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P97+P355</f>
        <v>0</v>
      </c>
      <c r="Q96" s="75"/>
      <c r="R96" s="162">
        <f>R97+R355</f>
        <v>8674.6314735600008</v>
      </c>
      <c r="S96" s="75"/>
      <c r="T96" s="163">
        <f>T97+T355</f>
        <v>99.609999999999985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147</v>
      </c>
      <c r="BK96" s="164">
        <f>BK97+BK355</f>
        <v>0</v>
      </c>
    </row>
    <row r="97" spans="1:65" s="12" customFormat="1" ht="25.9" customHeight="1">
      <c r="B97" s="165"/>
      <c r="C97" s="166"/>
      <c r="D97" s="167" t="s">
        <v>71</v>
      </c>
      <c r="E97" s="168" t="s">
        <v>166</v>
      </c>
      <c r="F97" s="168" t="s">
        <v>167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P98+P146+P170+P187+P258+P336+P353</f>
        <v>0</v>
      </c>
      <c r="Q97" s="173"/>
      <c r="R97" s="174">
        <f>R98+R146+R170+R187+R258+R336+R353</f>
        <v>8674.5990985600001</v>
      </c>
      <c r="S97" s="173"/>
      <c r="T97" s="175">
        <f>T98+T146+T170+T187+T258+T336+T353</f>
        <v>99.609999999999985</v>
      </c>
      <c r="AR97" s="176" t="s">
        <v>79</v>
      </c>
      <c r="AT97" s="177" t="s">
        <v>71</v>
      </c>
      <c r="AU97" s="177" t="s">
        <v>72</v>
      </c>
      <c r="AY97" s="176" t="s">
        <v>168</v>
      </c>
      <c r="BK97" s="178">
        <f>BK98+BK146+BK170+BK187+BK258+BK336+BK353</f>
        <v>0</v>
      </c>
    </row>
    <row r="98" spans="1:65" s="12" customFormat="1" ht="22.9" customHeight="1">
      <c r="B98" s="165"/>
      <c r="C98" s="166"/>
      <c r="D98" s="167" t="s">
        <v>71</v>
      </c>
      <c r="E98" s="179" t="s">
        <v>79</v>
      </c>
      <c r="F98" s="179" t="s">
        <v>169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SUM(P99:P145)</f>
        <v>0</v>
      </c>
      <c r="Q98" s="173"/>
      <c r="R98" s="174">
        <f>SUM(R99:R145)</f>
        <v>6428.75</v>
      </c>
      <c r="S98" s="173"/>
      <c r="T98" s="175">
        <f>SUM(T99:T145)</f>
        <v>75.97999999999999</v>
      </c>
      <c r="AR98" s="176" t="s">
        <v>79</v>
      </c>
      <c r="AT98" s="177" t="s">
        <v>71</v>
      </c>
      <c r="AU98" s="177" t="s">
        <v>79</v>
      </c>
      <c r="AY98" s="176" t="s">
        <v>168</v>
      </c>
      <c r="BK98" s="178">
        <f>SUM(BK99:BK145)</f>
        <v>0</v>
      </c>
    </row>
    <row r="99" spans="1:65" s="2" customFormat="1" ht="55.5" customHeight="1">
      <c r="A99" s="37"/>
      <c r="B99" s="38"/>
      <c r="C99" s="181" t="s">
        <v>79</v>
      </c>
      <c r="D99" s="181" t="s">
        <v>170</v>
      </c>
      <c r="E99" s="182" t="s">
        <v>601</v>
      </c>
      <c r="F99" s="183" t="s">
        <v>602</v>
      </c>
      <c r="G99" s="184" t="s">
        <v>173</v>
      </c>
      <c r="H99" s="185">
        <v>185</v>
      </c>
      <c r="I99" s="186"/>
      <c r="J99" s="187">
        <f>ROUND(I99*H99,2)</f>
        <v>0</v>
      </c>
      <c r="K99" s="183" t="s">
        <v>174</v>
      </c>
      <c r="L99" s="42"/>
      <c r="M99" s="188" t="s">
        <v>19</v>
      </c>
      <c r="N99" s="189" t="s">
        <v>43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0.28999999999999998</v>
      </c>
      <c r="T99" s="191">
        <f>S99*H99</f>
        <v>53.65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175</v>
      </c>
      <c r="AT99" s="192" t="s">
        <v>170</v>
      </c>
      <c r="AU99" s="192" t="s">
        <v>81</v>
      </c>
      <c r="AY99" s="20" t="s">
        <v>168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175</v>
      </c>
      <c r="BM99" s="192" t="s">
        <v>603</v>
      </c>
    </row>
    <row r="100" spans="1:65" s="13" customFormat="1">
      <c r="B100" s="194"/>
      <c r="C100" s="195"/>
      <c r="D100" s="196" t="s">
        <v>177</v>
      </c>
      <c r="E100" s="197" t="s">
        <v>19</v>
      </c>
      <c r="F100" s="198" t="s">
        <v>604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177</v>
      </c>
      <c r="AU100" s="204" t="s">
        <v>81</v>
      </c>
      <c r="AV100" s="13" t="s">
        <v>79</v>
      </c>
      <c r="AW100" s="13" t="s">
        <v>33</v>
      </c>
      <c r="AX100" s="13" t="s">
        <v>72</v>
      </c>
      <c r="AY100" s="204" t="s">
        <v>168</v>
      </c>
    </row>
    <row r="101" spans="1:65" s="14" customFormat="1">
      <c r="B101" s="205"/>
      <c r="C101" s="206"/>
      <c r="D101" s="196" t="s">
        <v>177</v>
      </c>
      <c r="E101" s="207" t="s">
        <v>19</v>
      </c>
      <c r="F101" s="208" t="s">
        <v>605</v>
      </c>
      <c r="G101" s="206"/>
      <c r="H101" s="209">
        <v>185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81</v>
      </c>
      <c r="AV101" s="14" t="s">
        <v>81</v>
      </c>
      <c r="AW101" s="14" t="s">
        <v>33</v>
      </c>
      <c r="AX101" s="14" t="s">
        <v>79</v>
      </c>
      <c r="AY101" s="215" t="s">
        <v>168</v>
      </c>
    </row>
    <row r="102" spans="1:65" s="2" customFormat="1" ht="44.25" customHeight="1">
      <c r="A102" s="37"/>
      <c r="B102" s="38"/>
      <c r="C102" s="181" t="s">
        <v>81</v>
      </c>
      <c r="D102" s="181" t="s">
        <v>170</v>
      </c>
      <c r="E102" s="182" t="s">
        <v>606</v>
      </c>
      <c r="F102" s="183" t="s">
        <v>607</v>
      </c>
      <c r="G102" s="184" t="s">
        <v>444</v>
      </c>
      <c r="H102" s="185">
        <v>77</v>
      </c>
      <c r="I102" s="186"/>
      <c r="J102" s="187">
        <f>ROUND(I102*H102,2)</f>
        <v>0</v>
      </c>
      <c r="K102" s="183" t="s">
        <v>174</v>
      </c>
      <c r="L102" s="42"/>
      <c r="M102" s="188" t="s">
        <v>19</v>
      </c>
      <c r="N102" s="189" t="s">
        <v>43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0.28999999999999998</v>
      </c>
      <c r="T102" s="191">
        <f>S102*H102</f>
        <v>22.33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175</v>
      </c>
      <c r="AT102" s="192" t="s">
        <v>170</v>
      </c>
      <c r="AU102" s="192" t="s">
        <v>81</v>
      </c>
      <c r="AY102" s="20" t="s">
        <v>168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175</v>
      </c>
      <c r="BM102" s="192" t="s">
        <v>608</v>
      </c>
    </row>
    <row r="103" spans="1:65" s="2" customFormat="1" ht="36">
      <c r="A103" s="37"/>
      <c r="B103" s="38"/>
      <c r="C103" s="181" t="s">
        <v>188</v>
      </c>
      <c r="D103" s="181" t="s">
        <v>170</v>
      </c>
      <c r="E103" s="182" t="s">
        <v>609</v>
      </c>
      <c r="F103" s="183" t="s">
        <v>610</v>
      </c>
      <c r="G103" s="184" t="s">
        <v>206</v>
      </c>
      <c r="H103" s="185">
        <v>5092.375</v>
      </c>
      <c r="I103" s="186"/>
      <c r="J103" s="187">
        <f>ROUND(I103*H103,2)</f>
        <v>0</v>
      </c>
      <c r="K103" s="183" t="s">
        <v>174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611</v>
      </c>
    </row>
    <row r="104" spans="1:65" s="13" customFormat="1">
      <c r="B104" s="194"/>
      <c r="C104" s="195"/>
      <c r="D104" s="196" t="s">
        <v>177</v>
      </c>
      <c r="E104" s="197" t="s">
        <v>19</v>
      </c>
      <c r="F104" s="198" t="s">
        <v>612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177</v>
      </c>
      <c r="AU104" s="204" t="s">
        <v>81</v>
      </c>
      <c r="AV104" s="13" t="s">
        <v>79</v>
      </c>
      <c r="AW104" s="13" t="s">
        <v>33</v>
      </c>
      <c r="AX104" s="13" t="s">
        <v>72</v>
      </c>
      <c r="AY104" s="204" t="s">
        <v>168</v>
      </c>
    </row>
    <row r="105" spans="1:65" s="14" customFormat="1">
      <c r="B105" s="205"/>
      <c r="C105" s="206"/>
      <c r="D105" s="196" t="s">
        <v>177</v>
      </c>
      <c r="E105" s="207" t="s">
        <v>19</v>
      </c>
      <c r="F105" s="208" t="s">
        <v>613</v>
      </c>
      <c r="G105" s="206"/>
      <c r="H105" s="209">
        <v>1878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81</v>
      </c>
      <c r="AV105" s="14" t="s">
        <v>81</v>
      </c>
      <c r="AW105" s="14" t="s">
        <v>33</v>
      </c>
      <c r="AX105" s="14" t="s">
        <v>72</v>
      </c>
      <c r="AY105" s="215" t="s">
        <v>168</v>
      </c>
    </row>
    <row r="106" spans="1:65" s="13" customFormat="1">
      <c r="B106" s="194"/>
      <c r="C106" s="195"/>
      <c r="D106" s="196" t="s">
        <v>177</v>
      </c>
      <c r="E106" s="197" t="s">
        <v>19</v>
      </c>
      <c r="F106" s="198" t="s">
        <v>614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4" customFormat="1">
      <c r="B107" s="205"/>
      <c r="C107" s="206"/>
      <c r="D107" s="196" t="s">
        <v>177</v>
      </c>
      <c r="E107" s="207" t="s">
        <v>19</v>
      </c>
      <c r="F107" s="208" t="s">
        <v>615</v>
      </c>
      <c r="G107" s="206"/>
      <c r="H107" s="209">
        <v>3531.25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72</v>
      </c>
      <c r="AY107" s="215" t="s">
        <v>168</v>
      </c>
    </row>
    <row r="108" spans="1:65" s="13" customFormat="1">
      <c r="B108" s="194"/>
      <c r="C108" s="195"/>
      <c r="D108" s="196" t="s">
        <v>177</v>
      </c>
      <c r="E108" s="197" t="s">
        <v>19</v>
      </c>
      <c r="F108" s="198" t="s">
        <v>616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177</v>
      </c>
      <c r="AU108" s="204" t="s">
        <v>81</v>
      </c>
      <c r="AV108" s="13" t="s">
        <v>79</v>
      </c>
      <c r="AW108" s="13" t="s">
        <v>33</v>
      </c>
      <c r="AX108" s="13" t="s">
        <v>72</v>
      </c>
      <c r="AY108" s="204" t="s">
        <v>168</v>
      </c>
    </row>
    <row r="109" spans="1:65" s="14" customFormat="1">
      <c r="B109" s="205"/>
      <c r="C109" s="206"/>
      <c r="D109" s="196" t="s">
        <v>177</v>
      </c>
      <c r="E109" s="207" t="s">
        <v>19</v>
      </c>
      <c r="F109" s="208" t="s">
        <v>617</v>
      </c>
      <c r="G109" s="206"/>
      <c r="H109" s="209">
        <v>-316.875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81</v>
      </c>
      <c r="AV109" s="14" t="s">
        <v>81</v>
      </c>
      <c r="AW109" s="14" t="s">
        <v>33</v>
      </c>
      <c r="AX109" s="14" t="s">
        <v>72</v>
      </c>
      <c r="AY109" s="215" t="s">
        <v>168</v>
      </c>
    </row>
    <row r="110" spans="1:65" s="15" customFormat="1">
      <c r="B110" s="216"/>
      <c r="C110" s="217"/>
      <c r="D110" s="196" t="s">
        <v>177</v>
      </c>
      <c r="E110" s="218" t="s">
        <v>19</v>
      </c>
      <c r="F110" s="219" t="s">
        <v>182</v>
      </c>
      <c r="G110" s="217"/>
      <c r="H110" s="220">
        <v>5092.375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81</v>
      </c>
      <c r="AV110" s="15" t="s">
        <v>175</v>
      </c>
      <c r="AW110" s="15" t="s">
        <v>33</v>
      </c>
      <c r="AX110" s="15" t="s">
        <v>79</v>
      </c>
      <c r="AY110" s="226" t="s">
        <v>168</v>
      </c>
    </row>
    <row r="111" spans="1:65" s="2" customFormat="1" ht="60">
      <c r="A111" s="37"/>
      <c r="B111" s="38"/>
      <c r="C111" s="181" t="s">
        <v>175</v>
      </c>
      <c r="D111" s="181" t="s">
        <v>170</v>
      </c>
      <c r="E111" s="182" t="s">
        <v>618</v>
      </c>
      <c r="F111" s="183" t="s">
        <v>619</v>
      </c>
      <c r="G111" s="184" t="s">
        <v>206</v>
      </c>
      <c r="H111" s="185">
        <v>931.6</v>
      </c>
      <c r="I111" s="186"/>
      <c r="J111" s="187">
        <f>ROUND(I111*H111,2)</f>
        <v>0</v>
      </c>
      <c r="K111" s="183" t="s">
        <v>174</v>
      </c>
      <c r="L111" s="42"/>
      <c r="M111" s="188" t="s">
        <v>19</v>
      </c>
      <c r="N111" s="189" t="s">
        <v>43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175</v>
      </c>
      <c r="AT111" s="192" t="s">
        <v>170</v>
      </c>
      <c r="AU111" s="192" t="s">
        <v>81</v>
      </c>
      <c r="AY111" s="20" t="s">
        <v>168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175</v>
      </c>
      <c r="BM111" s="192" t="s">
        <v>620</v>
      </c>
    </row>
    <row r="112" spans="1:65" s="14" customFormat="1">
      <c r="B112" s="205"/>
      <c r="C112" s="206"/>
      <c r="D112" s="196" t="s">
        <v>177</v>
      </c>
      <c r="E112" s="207" t="s">
        <v>19</v>
      </c>
      <c r="F112" s="208" t="s">
        <v>621</v>
      </c>
      <c r="G112" s="206"/>
      <c r="H112" s="209">
        <v>931.6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81</v>
      </c>
      <c r="AV112" s="14" t="s">
        <v>81</v>
      </c>
      <c r="AW112" s="14" t="s">
        <v>33</v>
      </c>
      <c r="AX112" s="14" t="s">
        <v>79</v>
      </c>
      <c r="AY112" s="215" t="s">
        <v>168</v>
      </c>
    </row>
    <row r="113" spans="1:65" s="2" customFormat="1" ht="60">
      <c r="A113" s="37"/>
      <c r="B113" s="38"/>
      <c r="C113" s="181" t="s">
        <v>195</v>
      </c>
      <c r="D113" s="181" t="s">
        <v>170</v>
      </c>
      <c r="E113" s="182" t="s">
        <v>622</v>
      </c>
      <c r="F113" s="183" t="s">
        <v>623</v>
      </c>
      <c r="G113" s="184" t="s">
        <v>206</v>
      </c>
      <c r="H113" s="185">
        <v>4160.7749999999996</v>
      </c>
      <c r="I113" s="186"/>
      <c r="J113" s="187">
        <f>ROUND(I113*H113,2)</f>
        <v>0</v>
      </c>
      <c r="K113" s="183" t="s">
        <v>174</v>
      </c>
      <c r="L113" s="42"/>
      <c r="M113" s="188" t="s">
        <v>19</v>
      </c>
      <c r="N113" s="189" t="s">
        <v>43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175</v>
      </c>
      <c r="AT113" s="192" t="s">
        <v>170</v>
      </c>
      <c r="AU113" s="192" t="s">
        <v>81</v>
      </c>
      <c r="AY113" s="20" t="s">
        <v>168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175</v>
      </c>
      <c r="BM113" s="192" t="s">
        <v>624</v>
      </c>
    </row>
    <row r="114" spans="1:65" s="13" customFormat="1">
      <c r="B114" s="194"/>
      <c r="C114" s="195"/>
      <c r="D114" s="196" t="s">
        <v>177</v>
      </c>
      <c r="E114" s="197" t="s">
        <v>19</v>
      </c>
      <c r="F114" s="198" t="s">
        <v>625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177</v>
      </c>
      <c r="AU114" s="204" t="s">
        <v>81</v>
      </c>
      <c r="AV114" s="13" t="s">
        <v>79</v>
      </c>
      <c r="AW114" s="13" t="s">
        <v>33</v>
      </c>
      <c r="AX114" s="13" t="s">
        <v>72</v>
      </c>
      <c r="AY114" s="204" t="s">
        <v>168</v>
      </c>
    </row>
    <row r="115" spans="1:65" s="14" customFormat="1">
      <c r="B115" s="205"/>
      <c r="C115" s="206"/>
      <c r="D115" s="196" t="s">
        <v>177</v>
      </c>
      <c r="E115" s="207" t="s">
        <v>19</v>
      </c>
      <c r="F115" s="208" t="s">
        <v>626</v>
      </c>
      <c r="G115" s="206"/>
      <c r="H115" s="209">
        <v>4160.7749999999996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33</v>
      </c>
      <c r="AX115" s="14" t="s">
        <v>79</v>
      </c>
      <c r="AY115" s="215" t="s">
        <v>168</v>
      </c>
    </row>
    <row r="116" spans="1:65" s="2" customFormat="1" ht="44.25" customHeight="1">
      <c r="A116" s="37"/>
      <c r="B116" s="38"/>
      <c r="C116" s="181" t="s">
        <v>199</v>
      </c>
      <c r="D116" s="181" t="s">
        <v>170</v>
      </c>
      <c r="E116" s="182" t="s">
        <v>627</v>
      </c>
      <c r="F116" s="183" t="s">
        <v>628</v>
      </c>
      <c r="G116" s="184" t="s">
        <v>206</v>
      </c>
      <c r="H116" s="185">
        <v>931.6</v>
      </c>
      <c r="I116" s="186"/>
      <c r="J116" s="187">
        <f>ROUND(I116*H116,2)</f>
        <v>0</v>
      </c>
      <c r="K116" s="183" t="s">
        <v>174</v>
      </c>
      <c r="L116" s="42"/>
      <c r="M116" s="188" t="s">
        <v>19</v>
      </c>
      <c r="N116" s="189" t="s">
        <v>43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175</v>
      </c>
      <c r="AT116" s="192" t="s">
        <v>170</v>
      </c>
      <c r="AU116" s="192" t="s">
        <v>81</v>
      </c>
      <c r="AY116" s="20" t="s">
        <v>168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175</v>
      </c>
      <c r="BM116" s="192" t="s">
        <v>629</v>
      </c>
    </row>
    <row r="117" spans="1:65" s="14" customFormat="1">
      <c r="B117" s="205"/>
      <c r="C117" s="206"/>
      <c r="D117" s="196" t="s">
        <v>177</v>
      </c>
      <c r="E117" s="207" t="s">
        <v>19</v>
      </c>
      <c r="F117" s="208" t="s">
        <v>621</v>
      </c>
      <c r="G117" s="206"/>
      <c r="H117" s="209">
        <v>931.6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177</v>
      </c>
      <c r="AU117" s="215" t="s">
        <v>81</v>
      </c>
      <c r="AV117" s="14" t="s">
        <v>81</v>
      </c>
      <c r="AW117" s="14" t="s">
        <v>33</v>
      </c>
      <c r="AX117" s="14" t="s">
        <v>79</v>
      </c>
      <c r="AY117" s="215" t="s">
        <v>168</v>
      </c>
    </row>
    <row r="118" spans="1:65" s="2" customFormat="1" ht="55.5" customHeight="1">
      <c r="A118" s="37"/>
      <c r="B118" s="38"/>
      <c r="C118" s="181" t="s">
        <v>203</v>
      </c>
      <c r="D118" s="181" t="s">
        <v>170</v>
      </c>
      <c r="E118" s="182" t="s">
        <v>630</v>
      </c>
      <c r="F118" s="183" t="s">
        <v>631</v>
      </c>
      <c r="G118" s="184" t="s">
        <v>206</v>
      </c>
      <c r="H118" s="185">
        <v>3355.9749999999999</v>
      </c>
      <c r="I118" s="186"/>
      <c r="J118" s="187">
        <f>ROUND(I118*H118,2)</f>
        <v>0</v>
      </c>
      <c r="K118" s="183" t="s">
        <v>174</v>
      </c>
      <c r="L118" s="42"/>
      <c r="M118" s="188" t="s">
        <v>19</v>
      </c>
      <c r="N118" s="189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175</v>
      </c>
      <c r="AT118" s="192" t="s">
        <v>170</v>
      </c>
      <c r="AU118" s="192" t="s">
        <v>81</v>
      </c>
      <c r="AY118" s="20" t="s">
        <v>168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175</v>
      </c>
      <c r="BM118" s="192" t="s">
        <v>632</v>
      </c>
    </row>
    <row r="119" spans="1:65" s="14" customFormat="1">
      <c r="B119" s="205"/>
      <c r="C119" s="206"/>
      <c r="D119" s="196" t="s">
        <v>177</v>
      </c>
      <c r="E119" s="207" t="s">
        <v>19</v>
      </c>
      <c r="F119" s="208" t="s">
        <v>633</v>
      </c>
      <c r="G119" s="206"/>
      <c r="H119" s="209">
        <v>3531.25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72</v>
      </c>
      <c r="AY119" s="215" t="s">
        <v>168</v>
      </c>
    </row>
    <row r="120" spans="1:65" s="14" customFormat="1" ht="22.5">
      <c r="B120" s="205"/>
      <c r="C120" s="206"/>
      <c r="D120" s="196" t="s">
        <v>177</v>
      </c>
      <c r="E120" s="207" t="s">
        <v>19</v>
      </c>
      <c r="F120" s="208" t="s">
        <v>634</v>
      </c>
      <c r="G120" s="206"/>
      <c r="H120" s="209">
        <v>-316.875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1:65" s="14" customFormat="1">
      <c r="B121" s="205"/>
      <c r="C121" s="206"/>
      <c r="D121" s="196" t="s">
        <v>177</v>
      </c>
      <c r="E121" s="207" t="s">
        <v>19</v>
      </c>
      <c r="F121" s="208" t="s">
        <v>635</v>
      </c>
      <c r="G121" s="206"/>
      <c r="H121" s="209">
        <v>141.6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81</v>
      </c>
      <c r="AV121" s="14" t="s">
        <v>81</v>
      </c>
      <c r="AW121" s="14" t="s">
        <v>33</v>
      </c>
      <c r="AX121" s="14" t="s">
        <v>72</v>
      </c>
      <c r="AY121" s="215" t="s">
        <v>168</v>
      </c>
    </row>
    <row r="122" spans="1:65" s="15" customFormat="1">
      <c r="B122" s="216"/>
      <c r="C122" s="217"/>
      <c r="D122" s="196" t="s">
        <v>177</v>
      </c>
      <c r="E122" s="218" t="s">
        <v>19</v>
      </c>
      <c r="F122" s="219" t="s">
        <v>182</v>
      </c>
      <c r="G122" s="217"/>
      <c r="H122" s="220">
        <v>3355.9749999999999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81</v>
      </c>
      <c r="AV122" s="15" t="s">
        <v>175</v>
      </c>
      <c r="AW122" s="15" t="s">
        <v>33</v>
      </c>
      <c r="AX122" s="15" t="s">
        <v>79</v>
      </c>
      <c r="AY122" s="226" t="s">
        <v>168</v>
      </c>
    </row>
    <row r="123" spans="1:65" s="2" customFormat="1" ht="24">
      <c r="A123" s="37"/>
      <c r="B123" s="38"/>
      <c r="C123" s="259" t="s">
        <v>209</v>
      </c>
      <c r="D123" s="259" t="s">
        <v>636</v>
      </c>
      <c r="E123" s="260" t="s">
        <v>637</v>
      </c>
      <c r="F123" s="261" t="s">
        <v>638</v>
      </c>
      <c r="G123" s="262" t="s">
        <v>233</v>
      </c>
      <c r="H123" s="263">
        <v>6428.75</v>
      </c>
      <c r="I123" s="264"/>
      <c r="J123" s="265">
        <f>ROUND(I123*H123,2)</f>
        <v>0</v>
      </c>
      <c r="K123" s="261" t="s">
        <v>19</v>
      </c>
      <c r="L123" s="266"/>
      <c r="M123" s="267" t="s">
        <v>19</v>
      </c>
      <c r="N123" s="268" t="s">
        <v>43</v>
      </c>
      <c r="O123" s="67"/>
      <c r="P123" s="190">
        <f>O123*H123</f>
        <v>0</v>
      </c>
      <c r="Q123" s="190">
        <v>1</v>
      </c>
      <c r="R123" s="190">
        <f>Q123*H123</f>
        <v>6428.75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209</v>
      </c>
      <c r="AT123" s="192" t="s">
        <v>636</v>
      </c>
      <c r="AU123" s="192" t="s">
        <v>81</v>
      </c>
      <c r="AY123" s="20" t="s">
        <v>168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175</v>
      </c>
      <c r="BM123" s="192" t="s">
        <v>639</v>
      </c>
    </row>
    <row r="124" spans="1:65" s="13" customFormat="1">
      <c r="B124" s="194"/>
      <c r="C124" s="195"/>
      <c r="D124" s="196" t="s">
        <v>177</v>
      </c>
      <c r="E124" s="197" t="s">
        <v>19</v>
      </c>
      <c r="F124" s="198" t="s">
        <v>640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177</v>
      </c>
      <c r="AU124" s="204" t="s">
        <v>81</v>
      </c>
      <c r="AV124" s="13" t="s">
        <v>79</v>
      </c>
      <c r="AW124" s="13" t="s">
        <v>33</v>
      </c>
      <c r="AX124" s="13" t="s">
        <v>72</v>
      </c>
      <c r="AY124" s="204" t="s">
        <v>168</v>
      </c>
    </row>
    <row r="125" spans="1:65" s="14" customFormat="1">
      <c r="B125" s="205"/>
      <c r="C125" s="206"/>
      <c r="D125" s="196" t="s">
        <v>177</v>
      </c>
      <c r="E125" s="207" t="s">
        <v>19</v>
      </c>
      <c r="F125" s="208" t="s">
        <v>641</v>
      </c>
      <c r="G125" s="206"/>
      <c r="H125" s="209">
        <v>6428.75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81</v>
      </c>
      <c r="AV125" s="14" t="s">
        <v>81</v>
      </c>
      <c r="AW125" s="14" t="s">
        <v>33</v>
      </c>
      <c r="AX125" s="14" t="s">
        <v>79</v>
      </c>
      <c r="AY125" s="215" t="s">
        <v>168</v>
      </c>
    </row>
    <row r="126" spans="1:65" s="2" customFormat="1" ht="55.5" customHeight="1">
      <c r="A126" s="37"/>
      <c r="B126" s="38"/>
      <c r="C126" s="181" t="s">
        <v>215</v>
      </c>
      <c r="D126" s="181" t="s">
        <v>170</v>
      </c>
      <c r="E126" s="182" t="s">
        <v>642</v>
      </c>
      <c r="F126" s="183" t="s">
        <v>643</v>
      </c>
      <c r="G126" s="184" t="s">
        <v>206</v>
      </c>
      <c r="H126" s="185">
        <v>790</v>
      </c>
      <c r="I126" s="186"/>
      <c r="J126" s="187">
        <f>ROUND(I126*H126,2)</f>
        <v>0</v>
      </c>
      <c r="K126" s="183" t="s">
        <v>174</v>
      </c>
      <c r="L126" s="42"/>
      <c r="M126" s="188" t="s">
        <v>19</v>
      </c>
      <c r="N126" s="189" t="s">
        <v>43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175</v>
      </c>
      <c r="AT126" s="192" t="s">
        <v>170</v>
      </c>
      <c r="AU126" s="192" t="s">
        <v>81</v>
      </c>
      <c r="AY126" s="20" t="s">
        <v>168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175</v>
      </c>
      <c r="BM126" s="192" t="s">
        <v>644</v>
      </c>
    </row>
    <row r="127" spans="1:65" s="13" customFormat="1" ht="22.5">
      <c r="B127" s="194"/>
      <c r="C127" s="195"/>
      <c r="D127" s="196" t="s">
        <v>177</v>
      </c>
      <c r="E127" s="197" t="s">
        <v>19</v>
      </c>
      <c r="F127" s="198" t="s">
        <v>645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177</v>
      </c>
      <c r="AU127" s="204" t="s">
        <v>81</v>
      </c>
      <c r="AV127" s="13" t="s">
        <v>79</v>
      </c>
      <c r="AW127" s="13" t="s">
        <v>33</v>
      </c>
      <c r="AX127" s="13" t="s">
        <v>72</v>
      </c>
      <c r="AY127" s="204" t="s">
        <v>168</v>
      </c>
    </row>
    <row r="128" spans="1:65" s="14" customFormat="1">
      <c r="B128" s="205"/>
      <c r="C128" s="206"/>
      <c r="D128" s="196" t="s">
        <v>177</v>
      </c>
      <c r="E128" s="207" t="s">
        <v>19</v>
      </c>
      <c r="F128" s="208" t="s">
        <v>646</v>
      </c>
      <c r="G128" s="206"/>
      <c r="H128" s="209">
        <v>790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33</v>
      </c>
      <c r="AX128" s="14" t="s">
        <v>79</v>
      </c>
      <c r="AY128" s="215" t="s">
        <v>168</v>
      </c>
    </row>
    <row r="129" spans="1:65" s="2" customFormat="1" ht="44.25" customHeight="1">
      <c r="A129" s="37"/>
      <c r="B129" s="38"/>
      <c r="C129" s="181" t="s">
        <v>221</v>
      </c>
      <c r="D129" s="181" t="s">
        <v>170</v>
      </c>
      <c r="E129" s="182" t="s">
        <v>647</v>
      </c>
      <c r="F129" s="183" t="s">
        <v>648</v>
      </c>
      <c r="G129" s="184" t="s">
        <v>233</v>
      </c>
      <c r="H129" s="185">
        <v>7489.3950000000004</v>
      </c>
      <c r="I129" s="186"/>
      <c r="J129" s="187">
        <f>ROUND(I129*H129,2)</f>
        <v>0</v>
      </c>
      <c r="K129" s="183" t="s">
        <v>174</v>
      </c>
      <c r="L129" s="42"/>
      <c r="M129" s="188" t="s">
        <v>19</v>
      </c>
      <c r="N129" s="189" t="s">
        <v>43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175</v>
      </c>
      <c r="AT129" s="192" t="s">
        <v>170</v>
      </c>
      <c r="AU129" s="192" t="s">
        <v>81</v>
      </c>
      <c r="AY129" s="20" t="s">
        <v>168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175</v>
      </c>
      <c r="BM129" s="192" t="s">
        <v>649</v>
      </c>
    </row>
    <row r="130" spans="1:65" s="14" customFormat="1">
      <c r="B130" s="205"/>
      <c r="C130" s="206"/>
      <c r="D130" s="196" t="s">
        <v>177</v>
      </c>
      <c r="E130" s="207" t="s">
        <v>19</v>
      </c>
      <c r="F130" s="208" t="s">
        <v>650</v>
      </c>
      <c r="G130" s="206"/>
      <c r="H130" s="209">
        <v>7489.3950000000004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81</v>
      </c>
      <c r="AV130" s="14" t="s">
        <v>81</v>
      </c>
      <c r="AW130" s="14" t="s">
        <v>33</v>
      </c>
      <c r="AX130" s="14" t="s">
        <v>79</v>
      </c>
      <c r="AY130" s="215" t="s">
        <v>168</v>
      </c>
    </row>
    <row r="131" spans="1:65" s="2" customFormat="1" ht="24">
      <c r="A131" s="37"/>
      <c r="B131" s="38"/>
      <c r="C131" s="181" t="s">
        <v>230</v>
      </c>
      <c r="D131" s="181" t="s">
        <v>170</v>
      </c>
      <c r="E131" s="182" t="s">
        <v>651</v>
      </c>
      <c r="F131" s="183" t="s">
        <v>652</v>
      </c>
      <c r="G131" s="184" t="s">
        <v>173</v>
      </c>
      <c r="H131" s="185">
        <v>8834.2000000000007</v>
      </c>
      <c r="I131" s="186"/>
      <c r="J131" s="187">
        <f>ROUND(I131*H131,2)</f>
        <v>0</v>
      </c>
      <c r="K131" s="183" t="s">
        <v>174</v>
      </c>
      <c r="L131" s="42"/>
      <c r="M131" s="188" t="s">
        <v>19</v>
      </c>
      <c r="N131" s="189" t="s">
        <v>43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175</v>
      </c>
      <c r="AT131" s="192" t="s">
        <v>170</v>
      </c>
      <c r="AU131" s="192" t="s">
        <v>81</v>
      </c>
      <c r="AY131" s="20" t="s">
        <v>168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175</v>
      </c>
      <c r="BM131" s="192" t="s">
        <v>653</v>
      </c>
    </row>
    <row r="132" spans="1:65" s="13" customFormat="1">
      <c r="B132" s="194"/>
      <c r="C132" s="195"/>
      <c r="D132" s="196" t="s">
        <v>177</v>
      </c>
      <c r="E132" s="197" t="s">
        <v>19</v>
      </c>
      <c r="F132" s="198" t="s">
        <v>654</v>
      </c>
      <c r="G132" s="195"/>
      <c r="H132" s="197" t="s">
        <v>19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177</v>
      </c>
      <c r="AU132" s="204" t="s">
        <v>81</v>
      </c>
      <c r="AV132" s="13" t="s">
        <v>79</v>
      </c>
      <c r="AW132" s="13" t="s">
        <v>33</v>
      </c>
      <c r="AX132" s="13" t="s">
        <v>72</v>
      </c>
      <c r="AY132" s="204" t="s">
        <v>168</v>
      </c>
    </row>
    <row r="133" spans="1:65" s="14" customFormat="1">
      <c r="B133" s="205"/>
      <c r="C133" s="206"/>
      <c r="D133" s="196" t="s">
        <v>177</v>
      </c>
      <c r="E133" s="207" t="s">
        <v>19</v>
      </c>
      <c r="F133" s="208" t="s">
        <v>655</v>
      </c>
      <c r="G133" s="206"/>
      <c r="H133" s="209">
        <v>7050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177</v>
      </c>
      <c r="AU133" s="215" t="s">
        <v>81</v>
      </c>
      <c r="AV133" s="14" t="s">
        <v>81</v>
      </c>
      <c r="AW133" s="14" t="s">
        <v>33</v>
      </c>
      <c r="AX133" s="14" t="s">
        <v>72</v>
      </c>
      <c r="AY133" s="215" t="s">
        <v>168</v>
      </c>
    </row>
    <row r="134" spans="1:65" s="14" customFormat="1">
      <c r="B134" s="205"/>
      <c r="C134" s="206"/>
      <c r="D134" s="196" t="s">
        <v>177</v>
      </c>
      <c r="E134" s="207" t="s">
        <v>19</v>
      </c>
      <c r="F134" s="208" t="s">
        <v>656</v>
      </c>
      <c r="G134" s="206"/>
      <c r="H134" s="209">
        <v>1784.2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33</v>
      </c>
      <c r="AX134" s="14" t="s">
        <v>72</v>
      </c>
      <c r="AY134" s="215" t="s">
        <v>168</v>
      </c>
    </row>
    <row r="135" spans="1:65" s="15" customFormat="1">
      <c r="B135" s="216"/>
      <c r="C135" s="217"/>
      <c r="D135" s="196" t="s">
        <v>177</v>
      </c>
      <c r="E135" s="218" t="s">
        <v>19</v>
      </c>
      <c r="F135" s="219" t="s">
        <v>182</v>
      </c>
      <c r="G135" s="217"/>
      <c r="H135" s="220">
        <v>8834.2000000000007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81</v>
      </c>
      <c r="AV135" s="15" t="s">
        <v>175</v>
      </c>
      <c r="AW135" s="15" t="s">
        <v>33</v>
      </c>
      <c r="AX135" s="15" t="s">
        <v>79</v>
      </c>
      <c r="AY135" s="226" t="s">
        <v>168</v>
      </c>
    </row>
    <row r="136" spans="1:65" s="2" customFormat="1" ht="48">
      <c r="A136" s="37"/>
      <c r="B136" s="38"/>
      <c r="C136" s="181" t="s">
        <v>236</v>
      </c>
      <c r="D136" s="181" t="s">
        <v>170</v>
      </c>
      <c r="E136" s="182" t="s">
        <v>657</v>
      </c>
      <c r="F136" s="183" t="s">
        <v>658</v>
      </c>
      <c r="G136" s="184" t="s">
        <v>173</v>
      </c>
      <c r="H136" s="185">
        <v>360</v>
      </c>
      <c r="I136" s="186"/>
      <c r="J136" s="187">
        <f>ROUND(I136*H136,2)</f>
        <v>0</v>
      </c>
      <c r="K136" s="183" t="s">
        <v>174</v>
      </c>
      <c r="L136" s="42"/>
      <c r="M136" s="188" t="s">
        <v>19</v>
      </c>
      <c r="N136" s="189" t="s">
        <v>43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175</v>
      </c>
      <c r="AT136" s="192" t="s">
        <v>170</v>
      </c>
      <c r="AU136" s="192" t="s">
        <v>81</v>
      </c>
      <c r="AY136" s="20" t="s">
        <v>168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175</v>
      </c>
      <c r="BM136" s="192" t="s">
        <v>659</v>
      </c>
    </row>
    <row r="137" spans="1:65" s="2" customFormat="1" ht="36">
      <c r="A137" s="37"/>
      <c r="B137" s="38"/>
      <c r="C137" s="181" t="s">
        <v>246</v>
      </c>
      <c r="D137" s="181" t="s">
        <v>170</v>
      </c>
      <c r="E137" s="182" t="s">
        <v>660</v>
      </c>
      <c r="F137" s="183" t="s">
        <v>661</v>
      </c>
      <c r="G137" s="184" t="s">
        <v>173</v>
      </c>
      <c r="H137" s="185">
        <v>1750</v>
      </c>
      <c r="I137" s="186"/>
      <c r="J137" s="187">
        <f>ROUND(I137*H137,2)</f>
        <v>0</v>
      </c>
      <c r="K137" s="183" t="s">
        <v>174</v>
      </c>
      <c r="L137" s="42"/>
      <c r="M137" s="188" t="s">
        <v>19</v>
      </c>
      <c r="N137" s="189" t="s">
        <v>43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175</v>
      </c>
      <c r="AT137" s="192" t="s">
        <v>170</v>
      </c>
      <c r="AU137" s="192" t="s">
        <v>81</v>
      </c>
      <c r="AY137" s="20" t="s">
        <v>168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175</v>
      </c>
      <c r="BM137" s="192" t="s">
        <v>662</v>
      </c>
    </row>
    <row r="138" spans="1:65" s="2" customFormat="1" ht="44.25" customHeight="1">
      <c r="A138" s="37"/>
      <c r="B138" s="38"/>
      <c r="C138" s="181" t="s">
        <v>250</v>
      </c>
      <c r="D138" s="181" t="s">
        <v>170</v>
      </c>
      <c r="E138" s="182" t="s">
        <v>663</v>
      </c>
      <c r="F138" s="183" t="s">
        <v>664</v>
      </c>
      <c r="G138" s="184" t="s">
        <v>206</v>
      </c>
      <c r="H138" s="185">
        <v>208.17</v>
      </c>
      <c r="I138" s="186"/>
      <c r="J138" s="187">
        <f>ROUND(I138*H138,2)</f>
        <v>0</v>
      </c>
      <c r="K138" s="183" t="s">
        <v>174</v>
      </c>
      <c r="L138" s="42"/>
      <c r="M138" s="188" t="s">
        <v>19</v>
      </c>
      <c r="N138" s="189" t="s">
        <v>43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175</v>
      </c>
      <c r="AT138" s="192" t="s">
        <v>170</v>
      </c>
      <c r="AU138" s="192" t="s">
        <v>81</v>
      </c>
      <c r="AY138" s="20" t="s">
        <v>168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175</v>
      </c>
      <c r="BM138" s="192" t="s">
        <v>665</v>
      </c>
    </row>
    <row r="139" spans="1:65" s="13" customFormat="1" ht="22.5">
      <c r="B139" s="194"/>
      <c r="C139" s="195"/>
      <c r="D139" s="196" t="s">
        <v>177</v>
      </c>
      <c r="E139" s="197" t="s">
        <v>19</v>
      </c>
      <c r="F139" s="198" t="s">
        <v>666</v>
      </c>
      <c r="G139" s="195"/>
      <c r="H139" s="197" t="s">
        <v>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177</v>
      </c>
      <c r="AU139" s="204" t="s">
        <v>81</v>
      </c>
      <c r="AV139" s="13" t="s">
        <v>79</v>
      </c>
      <c r="AW139" s="13" t="s">
        <v>33</v>
      </c>
      <c r="AX139" s="13" t="s">
        <v>72</v>
      </c>
      <c r="AY139" s="204" t="s">
        <v>168</v>
      </c>
    </row>
    <row r="140" spans="1:65" s="14" customFormat="1" ht="22.5">
      <c r="B140" s="205"/>
      <c r="C140" s="206"/>
      <c r="D140" s="196" t="s">
        <v>177</v>
      </c>
      <c r="E140" s="207" t="s">
        <v>19</v>
      </c>
      <c r="F140" s="208" t="s">
        <v>667</v>
      </c>
      <c r="G140" s="206"/>
      <c r="H140" s="209">
        <v>8.4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177</v>
      </c>
      <c r="AU140" s="215" t="s">
        <v>81</v>
      </c>
      <c r="AV140" s="14" t="s">
        <v>81</v>
      </c>
      <c r="AW140" s="14" t="s">
        <v>33</v>
      </c>
      <c r="AX140" s="14" t="s">
        <v>72</v>
      </c>
      <c r="AY140" s="215" t="s">
        <v>168</v>
      </c>
    </row>
    <row r="141" spans="1:65" s="14" customFormat="1">
      <c r="B141" s="205"/>
      <c r="C141" s="206"/>
      <c r="D141" s="196" t="s">
        <v>177</v>
      </c>
      <c r="E141" s="207" t="s">
        <v>19</v>
      </c>
      <c r="F141" s="208" t="s">
        <v>668</v>
      </c>
      <c r="G141" s="206"/>
      <c r="H141" s="209">
        <v>9.1199999999999992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81</v>
      </c>
      <c r="AV141" s="14" t="s">
        <v>81</v>
      </c>
      <c r="AW141" s="14" t="s">
        <v>33</v>
      </c>
      <c r="AX141" s="14" t="s">
        <v>72</v>
      </c>
      <c r="AY141" s="215" t="s">
        <v>168</v>
      </c>
    </row>
    <row r="142" spans="1:65" s="14" customFormat="1">
      <c r="B142" s="205"/>
      <c r="C142" s="206"/>
      <c r="D142" s="196" t="s">
        <v>177</v>
      </c>
      <c r="E142" s="207" t="s">
        <v>19</v>
      </c>
      <c r="F142" s="208" t="s">
        <v>669</v>
      </c>
      <c r="G142" s="206"/>
      <c r="H142" s="209">
        <v>182.25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177</v>
      </c>
      <c r="AU142" s="215" t="s">
        <v>81</v>
      </c>
      <c r="AV142" s="14" t="s">
        <v>81</v>
      </c>
      <c r="AW142" s="14" t="s">
        <v>33</v>
      </c>
      <c r="AX142" s="14" t="s">
        <v>72</v>
      </c>
      <c r="AY142" s="215" t="s">
        <v>168</v>
      </c>
    </row>
    <row r="143" spans="1:65" s="14" customFormat="1">
      <c r="B143" s="205"/>
      <c r="C143" s="206"/>
      <c r="D143" s="196" t="s">
        <v>177</v>
      </c>
      <c r="E143" s="207" t="s">
        <v>19</v>
      </c>
      <c r="F143" s="208" t="s">
        <v>670</v>
      </c>
      <c r="G143" s="206"/>
      <c r="H143" s="209">
        <v>8.4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177</v>
      </c>
      <c r="AU143" s="215" t="s">
        <v>81</v>
      </c>
      <c r="AV143" s="14" t="s">
        <v>81</v>
      </c>
      <c r="AW143" s="14" t="s">
        <v>33</v>
      </c>
      <c r="AX143" s="14" t="s">
        <v>72</v>
      </c>
      <c r="AY143" s="215" t="s">
        <v>168</v>
      </c>
    </row>
    <row r="144" spans="1:65" s="15" customFormat="1">
      <c r="B144" s="216"/>
      <c r="C144" s="217"/>
      <c r="D144" s="196" t="s">
        <v>177</v>
      </c>
      <c r="E144" s="218" t="s">
        <v>19</v>
      </c>
      <c r="F144" s="219" t="s">
        <v>182</v>
      </c>
      <c r="G144" s="217"/>
      <c r="H144" s="220">
        <v>208.17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177</v>
      </c>
      <c r="AU144" s="226" t="s">
        <v>81</v>
      </c>
      <c r="AV144" s="15" t="s">
        <v>175</v>
      </c>
      <c r="AW144" s="15" t="s">
        <v>33</v>
      </c>
      <c r="AX144" s="15" t="s">
        <v>79</v>
      </c>
      <c r="AY144" s="226" t="s">
        <v>168</v>
      </c>
    </row>
    <row r="145" spans="1:65" s="2" customFormat="1" ht="66.75" customHeight="1">
      <c r="A145" s="37"/>
      <c r="B145" s="38"/>
      <c r="C145" s="181" t="s">
        <v>8</v>
      </c>
      <c r="D145" s="181" t="s">
        <v>170</v>
      </c>
      <c r="E145" s="182" t="s">
        <v>671</v>
      </c>
      <c r="F145" s="183" t="s">
        <v>672</v>
      </c>
      <c r="G145" s="184" t="s">
        <v>206</v>
      </c>
      <c r="H145" s="185">
        <v>210.27</v>
      </c>
      <c r="I145" s="186"/>
      <c r="J145" s="187">
        <f>ROUND(I145*H145,2)</f>
        <v>0</v>
      </c>
      <c r="K145" s="183" t="s">
        <v>174</v>
      </c>
      <c r="L145" s="42"/>
      <c r="M145" s="188" t="s">
        <v>19</v>
      </c>
      <c r="N145" s="189" t="s">
        <v>43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175</v>
      </c>
      <c r="AT145" s="192" t="s">
        <v>170</v>
      </c>
      <c r="AU145" s="192" t="s">
        <v>81</v>
      </c>
      <c r="AY145" s="20" t="s">
        <v>168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175</v>
      </c>
      <c r="BM145" s="192" t="s">
        <v>673</v>
      </c>
    </row>
    <row r="146" spans="1:65" s="12" customFormat="1" ht="22.9" customHeight="1">
      <c r="B146" s="165"/>
      <c r="C146" s="166"/>
      <c r="D146" s="167" t="s">
        <v>71</v>
      </c>
      <c r="E146" s="179" t="s">
        <v>81</v>
      </c>
      <c r="F146" s="179" t="s">
        <v>674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SUM(P147:P169)</f>
        <v>0</v>
      </c>
      <c r="Q146" s="173"/>
      <c r="R146" s="174">
        <f>SUM(R147:R169)</f>
        <v>212.70907782</v>
      </c>
      <c r="S146" s="173"/>
      <c r="T146" s="175">
        <f>SUM(T147:T169)</f>
        <v>0</v>
      </c>
      <c r="AR146" s="176" t="s">
        <v>79</v>
      </c>
      <c r="AT146" s="177" t="s">
        <v>71</v>
      </c>
      <c r="AU146" s="177" t="s">
        <v>79</v>
      </c>
      <c r="AY146" s="176" t="s">
        <v>168</v>
      </c>
      <c r="BK146" s="178">
        <f>SUM(BK147:BK169)</f>
        <v>0</v>
      </c>
    </row>
    <row r="147" spans="1:65" s="2" customFormat="1" ht="55.5" customHeight="1">
      <c r="A147" s="37"/>
      <c r="B147" s="38"/>
      <c r="C147" s="181" t="s">
        <v>226</v>
      </c>
      <c r="D147" s="181" t="s">
        <v>170</v>
      </c>
      <c r="E147" s="182" t="s">
        <v>675</v>
      </c>
      <c r="F147" s="183" t="s">
        <v>676</v>
      </c>
      <c r="G147" s="184" t="s">
        <v>444</v>
      </c>
      <c r="H147" s="185">
        <v>712</v>
      </c>
      <c r="I147" s="186"/>
      <c r="J147" s="187">
        <f>ROUND(I147*H147,2)</f>
        <v>0</v>
      </c>
      <c r="K147" s="183" t="s">
        <v>174</v>
      </c>
      <c r="L147" s="42"/>
      <c r="M147" s="188" t="s">
        <v>19</v>
      </c>
      <c r="N147" s="189" t="s">
        <v>43</v>
      </c>
      <c r="O147" s="67"/>
      <c r="P147" s="190">
        <f>O147*H147</f>
        <v>0</v>
      </c>
      <c r="Q147" s="190">
        <v>0.27378000000000002</v>
      </c>
      <c r="R147" s="190">
        <f>Q147*H147</f>
        <v>194.93136000000001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175</v>
      </c>
      <c r="AT147" s="192" t="s">
        <v>170</v>
      </c>
      <c r="AU147" s="192" t="s">
        <v>81</v>
      </c>
      <c r="AY147" s="20" t="s">
        <v>168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79</v>
      </c>
      <c r="BK147" s="193">
        <f>ROUND(I147*H147,2)</f>
        <v>0</v>
      </c>
      <c r="BL147" s="20" t="s">
        <v>175</v>
      </c>
      <c r="BM147" s="192" t="s">
        <v>677</v>
      </c>
    </row>
    <row r="148" spans="1:65" s="13" customFormat="1" ht="22.5">
      <c r="B148" s="194"/>
      <c r="C148" s="195"/>
      <c r="D148" s="196" t="s">
        <v>177</v>
      </c>
      <c r="E148" s="197" t="s">
        <v>19</v>
      </c>
      <c r="F148" s="198" t="s">
        <v>678</v>
      </c>
      <c r="G148" s="195"/>
      <c r="H148" s="197" t="s">
        <v>19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177</v>
      </c>
      <c r="AU148" s="204" t="s">
        <v>81</v>
      </c>
      <c r="AV148" s="13" t="s">
        <v>79</v>
      </c>
      <c r="AW148" s="13" t="s">
        <v>33</v>
      </c>
      <c r="AX148" s="13" t="s">
        <v>72</v>
      </c>
      <c r="AY148" s="204" t="s">
        <v>168</v>
      </c>
    </row>
    <row r="149" spans="1:65" s="14" customFormat="1" ht="22.5">
      <c r="B149" s="205"/>
      <c r="C149" s="206"/>
      <c r="D149" s="196" t="s">
        <v>177</v>
      </c>
      <c r="E149" s="207" t="s">
        <v>19</v>
      </c>
      <c r="F149" s="208" t="s">
        <v>679</v>
      </c>
      <c r="G149" s="206"/>
      <c r="H149" s="209">
        <v>37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177</v>
      </c>
      <c r="AU149" s="215" t="s">
        <v>81</v>
      </c>
      <c r="AV149" s="14" t="s">
        <v>81</v>
      </c>
      <c r="AW149" s="14" t="s">
        <v>33</v>
      </c>
      <c r="AX149" s="14" t="s">
        <v>72</v>
      </c>
      <c r="AY149" s="215" t="s">
        <v>168</v>
      </c>
    </row>
    <row r="150" spans="1:65" s="14" customFormat="1">
      <c r="B150" s="205"/>
      <c r="C150" s="206"/>
      <c r="D150" s="196" t="s">
        <v>177</v>
      </c>
      <c r="E150" s="207" t="s">
        <v>19</v>
      </c>
      <c r="F150" s="208" t="s">
        <v>680</v>
      </c>
      <c r="G150" s="206"/>
      <c r="H150" s="209">
        <v>675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81</v>
      </c>
      <c r="AV150" s="14" t="s">
        <v>81</v>
      </c>
      <c r="AW150" s="14" t="s">
        <v>33</v>
      </c>
      <c r="AX150" s="14" t="s">
        <v>72</v>
      </c>
      <c r="AY150" s="215" t="s">
        <v>168</v>
      </c>
    </row>
    <row r="151" spans="1:65" s="15" customFormat="1">
      <c r="B151" s="216"/>
      <c r="C151" s="217"/>
      <c r="D151" s="196" t="s">
        <v>177</v>
      </c>
      <c r="E151" s="218" t="s">
        <v>19</v>
      </c>
      <c r="F151" s="219" t="s">
        <v>182</v>
      </c>
      <c r="G151" s="217"/>
      <c r="H151" s="220">
        <v>712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177</v>
      </c>
      <c r="AU151" s="226" t="s">
        <v>81</v>
      </c>
      <c r="AV151" s="15" t="s">
        <v>175</v>
      </c>
      <c r="AW151" s="15" t="s">
        <v>33</v>
      </c>
      <c r="AX151" s="15" t="s">
        <v>79</v>
      </c>
      <c r="AY151" s="226" t="s">
        <v>168</v>
      </c>
    </row>
    <row r="152" spans="1:65" s="2" customFormat="1" ht="36">
      <c r="A152" s="37"/>
      <c r="B152" s="38"/>
      <c r="C152" s="181" t="s">
        <v>681</v>
      </c>
      <c r="D152" s="181" t="s">
        <v>170</v>
      </c>
      <c r="E152" s="182" t="s">
        <v>682</v>
      </c>
      <c r="F152" s="183" t="s">
        <v>683</v>
      </c>
      <c r="G152" s="184" t="s">
        <v>173</v>
      </c>
      <c r="H152" s="185">
        <v>1409.76</v>
      </c>
      <c r="I152" s="186"/>
      <c r="J152" s="187">
        <f>ROUND(I152*H152,2)</f>
        <v>0</v>
      </c>
      <c r="K152" s="183" t="s">
        <v>174</v>
      </c>
      <c r="L152" s="42"/>
      <c r="M152" s="188" t="s">
        <v>19</v>
      </c>
      <c r="N152" s="189" t="s">
        <v>43</v>
      </c>
      <c r="O152" s="67"/>
      <c r="P152" s="190">
        <f>O152*H152</f>
        <v>0</v>
      </c>
      <c r="Q152" s="190">
        <v>1E-4</v>
      </c>
      <c r="R152" s="190">
        <f>Q152*H152</f>
        <v>0.14097600000000002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175</v>
      </c>
      <c r="AT152" s="192" t="s">
        <v>170</v>
      </c>
      <c r="AU152" s="192" t="s">
        <v>81</v>
      </c>
      <c r="AY152" s="20" t="s">
        <v>168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175</v>
      </c>
      <c r="BM152" s="192" t="s">
        <v>684</v>
      </c>
    </row>
    <row r="153" spans="1:65" s="13" customFormat="1" ht="22.5">
      <c r="B153" s="194"/>
      <c r="C153" s="195"/>
      <c r="D153" s="196" t="s">
        <v>177</v>
      </c>
      <c r="E153" s="197" t="s">
        <v>19</v>
      </c>
      <c r="F153" s="198" t="s">
        <v>678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177</v>
      </c>
      <c r="AU153" s="204" t="s">
        <v>81</v>
      </c>
      <c r="AV153" s="13" t="s">
        <v>79</v>
      </c>
      <c r="AW153" s="13" t="s">
        <v>33</v>
      </c>
      <c r="AX153" s="13" t="s">
        <v>72</v>
      </c>
      <c r="AY153" s="204" t="s">
        <v>168</v>
      </c>
    </row>
    <row r="154" spans="1:65" s="14" customFormat="1" ht="22.5">
      <c r="B154" s="205"/>
      <c r="C154" s="206"/>
      <c r="D154" s="196" t="s">
        <v>177</v>
      </c>
      <c r="E154" s="207" t="s">
        <v>19</v>
      </c>
      <c r="F154" s="208" t="s">
        <v>685</v>
      </c>
      <c r="G154" s="206"/>
      <c r="H154" s="209">
        <v>73.260000000000005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81</v>
      </c>
      <c r="AV154" s="14" t="s">
        <v>81</v>
      </c>
      <c r="AW154" s="14" t="s">
        <v>33</v>
      </c>
      <c r="AX154" s="14" t="s">
        <v>72</v>
      </c>
      <c r="AY154" s="215" t="s">
        <v>168</v>
      </c>
    </row>
    <row r="155" spans="1:65" s="14" customFormat="1">
      <c r="B155" s="205"/>
      <c r="C155" s="206"/>
      <c r="D155" s="196" t="s">
        <v>177</v>
      </c>
      <c r="E155" s="207" t="s">
        <v>19</v>
      </c>
      <c r="F155" s="208" t="s">
        <v>686</v>
      </c>
      <c r="G155" s="206"/>
      <c r="H155" s="209">
        <v>1336.5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177</v>
      </c>
      <c r="AU155" s="215" t="s">
        <v>81</v>
      </c>
      <c r="AV155" s="14" t="s">
        <v>81</v>
      </c>
      <c r="AW155" s="14" t="s">
        <v>33</v>
      </c>
      <c r="AX155" s="14" t="s">
        <v>72</v>
      </c>
      <c r="AY155" s="215" t="s">
        <v>168</v>
      </c>
    </row>
    <row r="156" spans="1:65" s="15" customFormat="1">
      <c r="B156" s="216"/>
      <c r="C156" s="217"/>
      <c r="D156" s="196" t="s">
        <v>177</v>
      </c>
      <c r="E156" s="218" t="s">
        <v>19</v>
      </c>
      <c r="F156" s="219" t="s">
        <v>182</v>
      </c>
      <c r="G156" s="217"/>
      <c r="H156" s="220">
        <v>1409.76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177</v>
      </c>
      <c r="AU156" s="226" t="s">
        <v>81</v>
      </c>
      <c r="AV156" s="15" t="s">
        <v>175</v>
      </c>
      <c r="AW156" s="15" t="s">
        <v>33</v>
      </c>
      <c r="AX156" s="15" t="s">
        <v>79</v>
      </c>
      <c r="AY156" s="226" t="s">
        <v>168</v>
      </c>
    </row>
    <row r="157" spans="1:65" s="2" customFormat="1" ht="24">
      <c r="A157" s="37"/>
      <c r="B157" s="38"/>
      <c r="C157" s="259" t="s">
        <v>687</v>
      </c>
      <c r="D157" s="259" t="s">
        <v>636</v>
      </c>
      <c r="E157" s="260" t="s">
        <v>688</v>
      </c>
      <c r="F157" s="261" t="s">
        <v>689</v>
      </c>
      <c r="G157" s="262" t="s">
        <v>173</v>
      </c>
      <c r="H157" s="263">
        <v>1621.2239999999999</v>
      </c>
      <c r="I157" s="264"/>
      <c r="J157" s="265">
        <f>ROUND(I157*H157,2)</f>
        <v>0</v>
      </c>
      <c r="K157" s="261" t="s">
        <v>174</v>
      </c>
      <c r="L157" s="266"/>
      <c r="M157" s="267" t="s">
        <v>19</v>
      </c>
      <c r="N157" s="268" t="s">
        <v>43</v>
      </c>
      <c r="O157" s="67"/>
      <c r="P157" s="190">
        <f>O157*H157</f>
        <v>0</v>
      </c>
      <c r="Q157" s="190">
        <v>1.2999999999999999E-4</v>
      </c>
      <c r="R157" s="190">
        <f>Q157*H157</f>
        <v>0.21075911999999997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209</v>
      </c>
      <c r="AT157" s="192" t="s">
        <v>636</v>
      </c>
      <c r="AU157" s="192" t="s">
        <v>81</v>
      </c>
      <c r="AY157" s="20" t="s">
        <v>168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175</v>
      </c>
      <c r="BM157" s="192" t="s">
        <v>690</v>
      </c>
    </row>
    <row r="158" spans="1:65" s="14" customFormat="1">
      <c r="B158" s="205"/>
      <c r="C158" s="206"/>
      <c r="D158" s="196" t="s">
        <v>177</v>
      </c>
      <c r="E158" s="206"/>
      <c r="F158" s="208" t="s">
        <v>691</v>
      </c>
      <c r="G158" s="206"/>
      <c r="H158" s="209">
        <v>1621.2239999999999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81</v>
      </c>
      <c r="AV158" s="14" t="s">
        <v>81</v>
      </c>
      <c r="AW158" s="14" t="s">
        <v>4</v>
      </c>
      <c r="AX158" s="14" t="s">
        <v>79</v>
      </c>
      <c r="AY158" s="215" t="s">
        <v>168</v>
      </c>
    </row>
    <row r="159" spans="1:65" s="2" customFormat="1" ht="36">
      <c r="A159" s="37"/>
      <c r="B159" s="38"/>
      <c r="C159" s="181" t="s">
        <v>423</v>
      </c>
      <c r="D159" s="181" t="s">
        <v>170</v>
      </c>
      <c r="E159" s="182" t="s">
        <v>692</v>
      </c>
      <c r="F159" s="183" t="s">
        <v>693</v>
      </c>
      <c r="G159" s="184" t="s">
        <v>206</v>
      </c>
      <c r="H159" s="185">
        <v>1.1399999999999999</v>
      </c>
      <c r="I159" s="186"/>
      <c r="J159" s="187">
        <f>ROUND(I159*H159,2)</f>
        <v>0</v>
      </c>
      <c r="K159" s="183" t="s">
        <v>174</v>
      </c>
      <c r="L159" s="42"/>
      <c r="M159" s="188" t="s">
        <v>19</v>
      </c>
      <c r="N159" s="189" t="s">
        <v>43</v>
      </c>
      <c r="O159" s="67"/>
      <c r="P159" s="190">
        <f>O159*H159</f>
        <v>0</v>
      </c>
      <c r="Q159" s="190">
        <v>2.16</v>
      </c>
      <c r="R159" s="190">
        <f>Q159*H159</f>
        <v>2.4624000000000001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175</v>
      </c>
      <c r="AT159" s="192" t="s">
        <v>170</v>
      </c>
      <c r="AU159" s="192" t="s">
        <v>81</v>
      </c>
      <c r="AY159" s="20" t="s">
        <v>168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175</v>
      </c>
      <c r="BM159" s="192" t="s">
        <v>694</v>
      </c>
    </row>
    <row r="160" spans="1:65" s="13" customFormat="1" ht="22.5">
      <c r="B160" s="194"/>
      <c r="C160" s="195"/>
      <c r="D160" s="196" t="s">
        <v>177</v>
      </c>
      <c r="E160" s="197" t="s">
        <v>19</v>
      </c>
      <c r="F160" s="198" t="s">
        <v>695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177</v>
      </c>
      <c r="AU160" s="204" t="s">
        <v>81</v>
      </c>
      <c r="AV160" s="13" t="s">
        <v>79</v>
      </c>
      <c r="AW160" s="13" t="s">
        <v>33</v>
      </c>
      <c r="AX160" s="13" t="s">
        <v>72</v>
      </c>
      <c r="AY160" s="204" t="s">
        <v>168</v>
      </c>
    </row>
    <row r="161" spans="1:65" s="14" customFormat="1" ht="22.5">
      <c r="B161" s="205"/>
      <c r="C161" s="206"/>
      <c r="D161" s="196" t="s">
        <v>177</v>
      </c>
      <c r="E161" s="207" t="s">
        <v>19</v>
      </c>
      <c r="F161" s="208" t="s">
        <v>696</v>
      </c>
      <c r="G161" s="206"/>
      <c r="H161" s="209">
        <v>1.1399999999999999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81</v>
      </c>
      <c r="AV161" s="14" t="s">
        <v>81</v>
      </c>
      <c r="AW161" s="14" t="s">
        <v>33</v>
      </c>
      <c r="AX161" s="14" t="s">
        <v>79</v>
      </c>
      <c r="AY161" s="215" t="s">
        <v>168</v>
      </c>
    </row>
    <row r="162" spans="1:65" s="2" customFormat="1" ht="33" customHeight="1">
      <c r="A162" s="37"/>
      <c r="B162" s="38"/>
      <c r="C162" s="181" t="s">
        <v>428</v>
      </c>
      <c r="D162" s="181" t="s">
        <v>170</v>
      </c>
      <c r="E162" s="182" t="s">
        <v>697</v>
      </c>
      <c r="F162" s="183" t="s">
        <v>698</v>
      </c>
      <c r="G162" s="184" t="s">
        <v>206</v>
      </c>
      <c r="H162" s="185">
        <v>6.27</v>
      </c>
      <c r="I162" s="186"/>
      <c r="J162" s="187">
        <f>ROUND(I162*H162,2)</f>
        <v>0</v>
      </c>
      <c r="K162" s="183" t="s">
        <v>174</v>
      </c>
      <c r="L162" s="42"/>
      <c r="M162" s="188" t="s">
        <v>19</v>
      </c>
      <c r="N162" s="189" t="s">
        <v>43</v>
      </c>
      <c r="O162" s="67"/>
      <c r="P162" s="190">
        <f>O162*H162</f>
        <v>0</v>
      </c>
      <c r="Q162" s="190">
        <v>2.2563399999999998</v>
      </c>
      <c r="R162" s="190">
        <f>Q162*H162</f>
        <v>14.147251799999998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175</v>
      </c>
      <c r="AT162" s="192" t="s">
        <v>170</v>
      </c>
      <c r="AU162" s="192" t="s">
        <v>81</v>
      </c>
      <c r="AY162" s="20" t="s">
        <v>168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175</v>
      </c>
      <c r="BM162" s="192" t="s">
        <v>699</v>
      </c>
    </row>
    <row r="163" spans="1:65" s="13" customFormat="1">
      <c r="B163" s="194"/>
      <c r="C163" s="195"/>
      <c r="D163" s="196" t="s">
        <v>177</v>
      </c>
      <c r="E163" s="197" t="s">
        <v>19</v>
      </c>
      <c r="F163" s="198" t="s">
        <v>700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177</v>
      </c>
      <c r="AU163" s="204" t="s">
        <v>81</v>
      </c>
      <c r="AV163" s="13" t="s">
        <v>79</v>
      </c>
      <c r="AW163" s="13" t="s">
        <v>33</v>
      </c>
      <c r="AX163" s="13" t="s">
        <v>72</v>
      </c>
      <c r="AY163" s="204" t="s">
        <v>168</v>
      </c>
    </row>
    <row r="164" spans="1:65" s="13" customFormat="1" ht="22.5">
      <c r="B164" s="194"/>
      <c r="C164" s="195"/>
      <c r="D164" s="196" t="s">
        <v>177</v>
      </c>
      <c r="E164" s="197" t="s">
        <v>19</v>
      </c>
      <c r="F164" s="198" t="s">
        <v>701</v>
      </c>
      <c r="G164" s="195"/>
      <c r="H164" s="197" t="s">
        <v>19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177</v>
      </c>
      <c r="AU164" s="204" t="s">
        <v>81</v>
      </c>
      <c r="AV164" s="13" t="s">
        <v>79</v>
      </c>
      <c r="AW164" s="13" t="s">
        <v>33</v>
      </c>
      <c r="AX164" s="13" t="s">
        <v>72</v>
      </c>
      <c r="AY164" s="204" t="s">
        <v>168</v>
      </c>
    </row>
    <row r="165" spans="1:65" s="14" customFormat="1" ht="22.5">
      <c r="B165" s="205"/>
      <c r="C165" s="206"/>
      <c r="D165" s="196" t="s">
        <v>177</v>
      </c>
      <c r="E165" s="207" t="s">
        <v>19</v>
      </c>
      <c r="F165" s="208" t="s">
        <v>702</v>
      </c>
      <c r="G165" s="206"/>
      <c r="H165" s="209">
        <v>6.27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177</v>
      </c>
      <c r="AU165" s="215" t="s">
        <v>81</v>
      </c>
      <c r="AV165" s="14" t="s">
        <v>81</v>
      </c>
      <c r="AW165" s="14" t="s">
        <v>33</v>
      </c>
      <c r="AX165" s="14" t="s">
        <v>79</v>
      </c>
      <c r="AY165" s="215" t="s">
        <v>168</v>
      </c>
    </row>
    <row r="166" spans="1:65" s="2" customFormat="1" ht="21.75" customHeight="1">
      <c r="A166" s="37"/>
      <c r="B166" s="38"/>
      <c r="C166" s="181" t="s">
        <v>435</v>
      </c>
      <c r="D166" s="181" t="s">
        <v>170</v>
      </c>
      <c r="E166" s="182" t="s">
        <v>703</v>
      </c>
      <c r="F166" s="183" t="s">
        <v>704</v>
      </c>
      <c r="G166" s="184" t="s">
        <v>233</v>
      </c>
      <c r="H166" s="185">
        <v>0.77</v>
      </c>
      <c r="I166" s="186"/>
      <c r="J166" s="187">
        <f>ROUND(I166*H166,2)</f>
        <v>0</v>
      </c>
      <c r="K166" s="183" t="s">
        <v>174</v>
      </c>
      <c r="L166" s="42"/>
      <c r="M166" s="188" t="s">
        <v>19</v>
      </c>
      <c r="N166" s="189" t="s">
        <v>43</v>
      </c>
      <c r="O166" s="67"/>
      <c r="P166" s="190">
        <f>O166*H166</f>
        <v>0</v>
      </c>
      <c r="Q166" s="190">
        <v>1.0601700000000001</v>
      </c>
      <c r="R166" s="190">
        <f>Q166*H166</f>
        <v>0.81633090000000008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175</v>
      </c>
      <c r="AT166" s="192" t="s">
        <v>170</v>
      </c>
      <c r="AU166" s="192" t="s">
        <v>81</v>
      </c>
      <c r="AY166" s="20" t="s">
        <v>168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175</v>
      </c>
      <c r="BM166" s="192" t="s">
        <v>705</v>
      </c>
    </row>
    <row r="167" spans="1:65" s="13" customFormat="1">
      <c r="B167" s="194"/>
      <c r="C167" s="195"/>
      <c r="D167" s="196" t="s">
        <v>177</v>
      </c>
      <c r="E167" s="197" t="s">
        <v>19</v>
      </c>
      <c r="F167" s="198" t="s">
        <v>700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177</v>
      </c>
      <c r="AU167" s="204" t="s">
        <v>81</v>
      </c>
      <c r="AV167" s="13" t="s">
        <v>79</v>
      </c>
      <c r="AW167" s="13" t="s">
        <v>33</v>
      </c>
      <c r="AX167" s="13" t="s">
        <v>72</v>
      </c>
      <c r="AY167" s="204" t="s">
        <v>168</v>
      </c>
    </row>
    <row r="168" spans="1:65" s="13" customFormat="1" ht="22.5">
      <c r="B168" s="194"/>
      <c r="C168" s="195"/>
      <c r="D168" s="196" t="s">
        <v>177</v>
      </c>
      <c r="E168" s="197" t="s">
        <v>19</v>
      </c>
      <c r="F168" s="198" t="s">
        <v>701</v>
      </c>
      <c r="G168" s="195"/>
      <c r="H168" s="197" t="s">
        <v>19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177</v>
      </c>
      <c r="AU168" s="204" t="s">
        <v>81</v>
      </c>
      <c r="AV168" s="13" t="s">
        <v>79</v>
      </c>
      <c r="AW168" s="13" t="s">
        <v>33</v>
      </c>
      <c r="AX168" s="13" t="s">
        <v>72</v>
      </c>
      <c r="AY168" s="204" t="s">
        <v>168</v>
      </c>
    </row>
    <row r="169" spans="1:65" s="14" customFormat="1" ht="22.5">
      <c r="B169" s="205"/>
      <c r="C169" s="206"/>
      <c r="D169" s="196" t="s">
        <v>177</v>
      </c>
      <c r="E169" s="207" t="s">
        <v>19</v>
      </c>
      <c r="F169" s="208" t="s">
        <v>706</v>
      </c>
      <c r="G169" s="206"/>
      <c r="H169" s="209">
        <v>0.77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177</v>
      </c>
      <c r="AU169" s="215" t="s">
        <v>81</v>
      </c>
      <c r="AV169" s="14" t="s">
        <v>81</v>
      </c>
      <c r="AW169" s="14" t="s">
        <v>33</v>
      </c>
      <c r="AX169" s="14" t="s">
        <v>79</v>
      </c>
      <c r="AY169" s="215" t="s">
        <v>168</v>
      </c>
    </row>
    <row r="170" spans="1:65" s="12" customFormat="1" ht="22.9" customHeight="1">
      <c r="B170" s="165"/>
      <c r="C170" s="166"/>
      <c r="D170" s="167" t="s">
        <v>71</v>
      </c>
      <c r="E170" s="179" t="s">
        <v>188</v>
      </c>
      <c r="F170" s="179" t="s">
        <v>707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SUM(P171:P186)</f>
        <v>0</v>
      </c>
      <c r="Q170" s="173"/>
      <c r="R170" s="174">
        <f>SUM(R171:R186)</f>
        <v>46.459942739999995</v>
      </c>
      <c r="S170" s="173"/>
      <c r="T170" s="175">
        <f>SUM(T171:T186)</f>
        <v>0</v>
      </c>
      <c r="AR170" s="176" t="s">
        <v>79</v>
      </c>
      <c r="AT170" s="177" t="s">
        <v>71</v>
      </c>
      <c r="AU170" s="177" t="s">
        <v>79</v>
      </c>
      <c r="AY170" s="176" t="s">
        <v>168</v>
      </c>
      <c r="BK170" s="178">
        <f>SUM(BK171:BK186)</f>
        <v>0</v>
      </c>
    </row>
    <row r="171" spans="1:65" s="2" customFormat="1" ht="33" customHeight="1">
      <c r="A171" s="37"/>
      <c r="B171" s="38"/>
      <c r="C171" s="181" t="s">
        <v>441</v>
      </c>
      <c r="D171" s="181" t="s">
        <v>170</v>
      </c>
      <c r="E171" s="182" t="s">
        <v>708</v>
      </c>
      <c r="F171" s="183" t="s">
        <v>709</v>
      </c>
      <c r="G171" s="184" t="s">
        <v>206</v>
      </c>
      <c r="H171" s="185">
        <v>3.8</v>
      </c>
      <c r="I171" s="186"/>
      <c r="J171" s="187">
        <f>ROUND(I171*H171,2)</f>
        <v>0</v>
      </c>
      <c r="K171" s="183" t="s">
        <v>174</v>
      </c>
      <c r="L171" s="42"/>
      <c r="M171" s="188" t="s">
        <v>19</v>
      </c>
      <c r="N171" s="189" t="s">
        <v>43</v>
      </c>
      <c r="O171" s="67"/>
      <c r="P171" s="190">
        <f>O171*H171</f>
        <v>0</v>
      </c>
      <c r="Q171" s="190">
        <v>2.45329</v>
      </c>
      <c r="R171" s="190">
        <f>Q171*H171</f>
        <v>9.3225020000000001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175</v>
      </c>
      <c r="AT171" s="192" t="s">
        <v>170</v>
      </c>
      <c r="AU171" s="192" t="s">
        <v>81</v>
      </c>
      <c r="AY171" s="20" t="s">
        <v>168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175</v>
      </c>
      <c r="BM171" s="192" t="s">
        <v>710</v>
      </c>
    </row>
    <row r="172" spans="1:65" s="13" customFormat="1">
      <c r="B172" s="194"/>
      <c r="C172" s="195"/>
      <c r="D172" s="196" t="s">
        <v>177</v>
      </c>
      <c r="E172" s="197" t="s">
        <v>19</v>
      </c>
      <c r="F172" s="198" t="s">
        <v>700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177</v>
      </c>
      <c r="AU172" s="204" t="s">
        <v>81</v>
      </c>
      <c r="AV172" s="13" t="s">
        <v>79</v>
      </c>
      <c r="AW172" s="13" t="s">
        <v>33</v>
      </c>
      <c r="AX172" s="13" t="s">
        <v>72</v>
      </c>
      <c r="AY172" s="204" t="s">
        <v>168</v>
      </c>
    </row>
    <row r="173" spans="1:65" s="13" customFormat="1" ht="22.5">
      <c r="B173" s="194"/>
      <c r="C173" s="195"/>
      <c r="D173" s="196" t="s">
        <v>177</v>
      </c>
      <c r="E173" s="197" t="s">
        <v>19</v>
      </c>
      <c r="F173" s="198" t="s">
        <v>701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177</v>
      </c>
      <c r="AU173" s="204" t="s">
        <v>81</v>
      </c>
      <c r="AV173" s="13" t="s">
        <v>79</v>
      </c>
      <c r="AW173" s="13" t="s">
        <v>33</v>
      </c>
      <c r="AX173" s="13" t="s">
        <v>72</v>
      </c>
      <c r="AY173" s="204" t="s">
        <v>168</v>
      </c>
    </row>
    <row r="174" spans="1:65" s="14" customFormat="1">
      <c r="B174" s="205"/>
      <c r="C174" s="206"/>
      <c r="D174" s="196" t="s">
        <v>177</v>
      </c>
      <c r="E174" s="207" t="s">
        <v>19</v>
      </c>
      <c r="F174" s="208" t="s">
        <v>711</v>
      </c>
      <c r="G174" s="206"/>
      <c r="H174" s="209">
        <v>3.8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81</v>
      </c>
      <c r="AV174" s="14" t="s">
        <v>81</v>
      </c>
      <c r="AW174" s="14" t="s">
        <v>33</v>
      </c>
      <c r="AX174" s="14" t="s">
        <v>79</v>
      </c>
      <c r="AY174" s="215" t="s">
        <v>168</v>
      </c>
    </row>
    <row r="175" spans="1:65" s="2" customFormat="1" ht="24">
      <c r="A175" s="37"/>
      <c r="B175" s="38"/>
      <c r="C175" s="181" t="s">
        <v>7</v>
      </c>
      <c r="D175" s="181" t="s">
        <v>170</v>
      </c>
      <c r="E175" s="182" t="s">
        <v>712</v>
      </c>
      <c r="F175" s="183" t="s">
        <v>713</v>
      </c>
      <c r="G175" s="184" t="s">
        <v>173</v>
      </c>
      <c r="H175" s="185">
        <v>15.6</v>
      </c>
      <c r="I175" s="186"/>
      <c r="J175" s="187">
        <f>ROUND(I175*H175,2)</f>
        <v>0</v>
      </c>
      <c r="K175" s="183" t="s">
        <v>174</v>
      </c>
      <c r="L175" s="42"/>
      <c r="M175" s="188" t="s">
        <v>19</v>
      </c>
      <c r="N175" s="189" t="s">
        <v>43</v>
      </c>
      <c r="O175" s="67"/>
      <c r="P175" s="190">
        <f>O175*H175</f>
        <v>0</v>
      </c>
      <c r="Q175" s="190">
        <v>2.7499999999999998E-3</v>
      </c>
      <c r="R175" s="190">
        <f>Q175*H175</f>
        <v>4.2899999999999994E-2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175</v>
      </c>
      <c r="AT175" s="192" t="s">
        <v>170</v>
      </c>
      <c r="AU175" s="192" t="s">
        <v>81</v>
      </c>
      <c r="AY175" s="20" t="s">
        <v>168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175</v>
      </c>
      <c r="BM175" s="192" t="s">
        <v>714</v>
      </c>
    </row>
    <row r="176" spans="1:65" s="14" customFormat="1" ht="22.5">
      <c r="B176" s="205"/>
      <c r="C176" s="206"/>
      <c r="D176" s="196" t="s">
        <v>177</v>
      </c>
      <c r="E176" s="207" t="s">
        <v>19</v>
      </c>
      <c r="F176" s="208" t="s">
        <v>715</v>
      </c>
      <c r="G176" s="206"/>
      <c r="H176" s="209">
        <v>15.6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81</v>
      </c>
      <c r="AV176" s="14" t="s">
        <v>81</v>
      </c>
      <c r="AW176" s="14" t="s">
        <v>33</v>
      </c>
      <c r="AX176" s="14" t="s">
        <v>79</v>
      </c>
      <c r="AY176" s="215" t="s">
        <v>168</v>
      </c>
    </row>
    <row r="177" spans="1:65" s="2" customFormat="1" ht="24">
      <c r="A177" s="37"/>
      <c r="B177" s="38"/>
      <c r="C177" s="181" t="s">
        <v>449</v>
      </c>
      <c r="D177" s="181" t="s">
        <v>170</v>
      </c>
      <c r="E177" s="182" t="s">
        <v>716</v>
      </c>
      <c r="F177" s="183" t="s">
        <v>717</v>
      </c>
      <c r="G177" s="184" t="s">
        <v>173</v>
      </c>
      <c r="H177" s="185">
        <v>15.6</v>
      </c>
      <c r="I177" s="186"/>
      <c r="J177" s="187">
        <f>ROUND(I177*H177,2)</f>
        <v>0</v>
      </c>
      <c r="K177" s="183" t="s">
        <v>174</v>
      </c>
      <c r="L177" s="42"/>
      <c r="M177" s="188" t="s">
        <v>19</v>
      </c>
      <c r="N177" s="189" t="s">
        <v>43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175</v>
      </c>
      <c r="AT177" s="192" t="s">
        <v>170</v>
      </c>
      <c r="AU177" s="192" t="s">
        <v>81</v>
      </c>
      <c r="AY177" s="20" t="s">
        <v>168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175</v>
      </c>
      <c r="BM177" s="192" t="s">
        <v>718</v>
      </c>
    </row>
    <row r="178" spans="1:65" s="2" customFormat="1" ht="36">
      <c r="A178" s="37"/>
      <c r="B178" s="38"/>
      <c r="C178" s="181" t="s">
        <v>453</v>
      </c>
      <c r="D178" s="181" t="s">
        <v>170</v>
      </c>
      <c r="E178" s="182" t="s">
        <v>719</v>
      </c>
      <c r="F178" s="183" t="s">
        <v>720</v>
      </c>
      <c r="G178" s="184" t="s">
        <v>233</v>
      </c>
      <c r="H178" s="185">
        <v>0.55400000000000005</v>
      </c>
      <c r="I178" s="186"/>
      <c r="J178" s="187">
        <f>ROUND(I178*H178,2)</f>
        <v>0</v>
      </c>
      <c r="K178" s="183" t="s">
        <v>174</v>
      </c>
      <c r="L178" s="42"/>
      <c r="M178" s="188" t="s">
        <v>19</v>
      </c>
      <c r="N178" s="189" t="s">
        <v>43</v>
      </c>
      <c r="O178" s="67"/>
      <c r="P178" s="190">
        <f>O178*H178</f>
        <v>0</v>
      </c>
      <c r="Q178" s="190">
        <v>1.04881</v>
      </c>
      <c r="R178" s="190">
        <f>Q178*H178</f>
        <v>0.58104074000000006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175</v>
      </c>
      <c r="AT178" s="192" t="s">
        <v>170</v>
      </c>
      <c r="AU178" s="192" t="s">
        <v>81</v>
      </c>
      <c r="AY178" s="20" t="s">
        <v>168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79</v>
      </c>
      <c r="BK178" s="193">
        <f>ROUND(I178*H178,2)</f>
        <v>0</v>
      </c>
      <c r="BL178" s="20" t="s">
        <v>175</v>
      </c>
      <c r="BM178" s="192" t="s">
        <v>721</v>
      </c>
    </row>
    <row r="179" spans="1:65" s="13" customFormat="1">
      <c r="B179" s="194"/>
      <c r="C179" s="195"/>
      <c r="D179" s="196" t="s">
        <v>177</v>
      </c>
      <c r="E179" s="197" t="s">
        <v>19</v>
      </c>
      <c r="F179" s="198" t="s">
        <v>722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177</v>
      </c>
      <c r="AU179" s="204" t="s">
        <v>81</v>
      </c>
      <c r="AV179" s="13" t="s">
        <v>79</v>
      </c>
      <c r="AW179" s="13" t="s">
        <v>33</v>
      </c>
      <c r="AX179" s="13" t="s">
        <v>72</v>
      </c>
      <c r="AY179" s="204" t="s">
        <v>168</v>
      </c>
    </row>
    <row r="180" spans="1:65" s="14" customFormat="1">
      <c r="B180" s="205"/>
      <c r="C180" s="206"/>
      <c r="D180" s="196" t="s">
        <v>177</v>
      </c>
      <c r="E180" s="207" t="s">
        <v>19</v>
      </c>
      <c r="F180" s="208" t="s">
        <v>723</v>
      </c>
      <c r="G180" s="206"/>
      <c r="H180" s="209">
        <v>0.51300000000000001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81</v>
      </c>
      <c r="AV180" s="14" t="s">
        <v>81</v>
      </c>
      <c r="AW180" s="14" t="s">
        <v>33</v>
      </c>
      <c r="AX180" s="14" t="s">
        <v>79</v>
      </c>
      <c r="AY180" s="215" t="s">
        <v>168</v>
      </c>
    </row>
    <row r="181" spans="1:65" s="14" customFormat="1">
      <c r="B181" s="205"/>
      <c r="C181" s="206"/>
      <c r="D181" s="196" t="s">
        <v>177</v>
      </c>
      <c r="E181" s="206"/>
      <c r="F181" s="208" t="s">
        <v>724</v>
      </c>
      <c r="G181" s="206"/>
      <c r="H181" s="209">
        <v>0.55400000000000005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81</v>
      </c>
      <c r="AV181" s="14" t="s">
        <v>81</v>
      </c>
      <c r="AW181" s="14" t="s">
        <v>4</v>
      </c>
      <c r="AX181" s="14" t="s">
        <v>79</v>
      </c>
      <c r="AY181" s="215" t="s">
        <v>168</v>
      </c>
    </row>
    <row r="182" spans="1:65" s="2" customFormat="1" ht="24">
      <c r="A182" s="37"/>
      <c r="B182" s="38"/>
      <c r="C182" s="181" t="s">
        <v>459</v>
      </c>
      <c r="D182" s="181" t="s">
        <v>170</v>
      </c>
      <c r="E182" s="182" t="s">
        <v>725</v>
      </c>
      <c r="F182" s="183" t="s">
        <v>726</v>
      </c>
      <c r="G182" s="184" t="s">
        <v>444</v>
      </c>
      <c r="H182" s="185">
        <v>35</v>
      </c>
      <c r="I182" s="186"/>
      <c r="J182" s="187">
        <f>ROUND(I182*H182,2)</f>
        <v>0</v>
      </c>
      <c r="K182" s="183" t="s">
        <v>174</v>
      </c>
      <c r="L182" s="42"/>
      <c r="M182" s="188" t="s">
        <v>19</v>
      </c>
      <c r="N182" s="189" t="s">
        <v>43</v>
      </c>
      <c r="O182" s="67"/>
      <c r="P182" s="190">
        <f>O182*H182</f>
        <v>0</v>
      </c>
      <c r="Q182" s="190">
        <v>0.32169999999999999</v>
      </c>
      <c r="R182" s="190">
        <f>Q182*H182</f>
        <v>11.259499999999999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175</v>
      </c>
      <c r="AT182" s="192" t="s">
        <v>170</v>
      </c>
      <c r="AU182" s="192" t="s">
        <v>81</v>
      </c>
      <c r="AY182" s="20" t="s">
        <v>168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79</v>
      </c>
      <c r="BK182" s="193">
        <f>ROUND(I182*H182,2)</f>
        <v>0</v>
      </c>
      <c r="BL182" s="20" t="s">
        <v>175</v>
      </c>
      <c r="BM182" s="192" t="s">
        <v>727</v>
      </c>
    </row>
    <row r="183" spans="1:65" s="13" customFormat="1" ht="22.5">
      <c r="B183" s="194"/>
      <c r="C183" s="195"/>
      <c r="D183" s="196" t="s">
        <v>177</v>
      </c>
      <c r="E183" s="197" t="s">
        <v>19</v>
      </c>
      <c r="F183" s="198" t="s">
        <v>728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177</v>
      </c>
      <c r="AU183" s="204" t="s">
        <v>81</v>
      </c>
      <c r="AV183" s="13" t="s">
        <v>79</v>
      </c>
      <c r="AW183" s="13" t="s">
        <v>33</v>
      </c>
      <c r="AX183" s="13" t="s">
        <v>72</v>
      </c>
      <c r="AY183" s="204" t="s">
        <v>168</v>
      </c>
    </row>
    <row r="184" spans="1:65" s="14" customFormat="1" ht="22.5">
      <c r="B184" s="205"/>
      <c r="C184" s="206"/>
      <c r="D184" s="196" t="s">
        <v>177</v>
      </c>
      <c r="E184" s="207" t="s">
        <v>19</v>
      </c>
      <c r="F184" s="208" t="s">
        <v>729</v>
      </c>
      <c r="G184" s="206"/>
      <c r="H184" s="209">
        <v>35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81</v>
      </c>
      <c r="AV184" s="14" t="s">
        <v>81</v>
      </c>
      <c r="AW184" s="14" t="s">
        <v>33</v>
      </c>
      <c r="AX184" s="14" t="s">
        <v>79</v>
      </c>
      <c r="AY184" s="215" t="s">
        <v>168</v>
      </c>
    </row>
    <row r="185" spans="1:65" s="2" customFormat="1" ht="21.75" customHeight="1">
      <c r="A185" s="37"/>
      <c r="B185" s="38"/>
      <c r="C185" s="259" t="s">
        <v>464</v>
      </c>
      <c r="D185" s="259" t="s">
        <v>636</v>
      </c>
      <c r="E185" s="260" t="s">
        <v>730</v>
      </c>
      <c r="F185" s="261" t="s">
        <v>731</v>
      </c>
      <c r="G185" s="262" t="s">
        <v>185</v>
      </c>
      <c r="H185" s="263">
        <v>207</v>
      </c>
      <c r="I185" s="264"/>
      <c r="J185" s="265">
        <f>ROUND(I185*H185,2)</f>
        <v>0</v>
      </c>
      <c r="K185" s="261" t="s">
        <v>174</v>
      </c>
      <c r="L185" s="266"/>
      <c r="M185" s="267" t="s">
        <v>19</v>
      </c>
      <c r="N185" s="268" t="s">
        <v>43</v>
      </c>
      <c r="O185" s="67"/>
      <c r="P185" s="190">
        <f>O185*H185</f>
        <v>0</v>
      </c>
      <c r="Q185" s="190">
        <v>0.122</v>
      </c>
      <c r="R185" s="190">
        <f>Q185*H185</f>
        <v>25.253999999999998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209</v>
      </c>
      <c r="AT185" s="192" t="s">
        <v>636</v>
      </c>
      <c r="AU185" s="192" t="s">
        <v>81</v>
      </c>
      <c r="AY185" s="20" t="s">
        <v>168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175</v>
      </c>
      <c r="BM185" s="192" t="s">
        <v>732</v>
      </c>
    </row>
    <row r="186" spans="1:65" s="14" customFormat="1">
      <c r="B186" s="205"/>
      <c r="C186" s="206"/>
      <c r="D186" s="196" t="s">
        <v>177</v>
      </c>
      <c r="E186" s="206"/>
      <c r="F186" s="208" t="s">
        <v>733</v>
      </c>
      <c r="G186" s="206"/>
      <c r="H186" s="209">
        <v>207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4</v>
      </c>
      <c r="AX186" s="14" t="s">
        <v>79</v>
      </c>
      <c r="AY186" s="215" t="s">
        <v>168</v>
      </c>
    </row>
    <row r="187" spans="1:65" s="12" customFormat="1" ht="22.9" customHeight="1">
      <c r="B187" s="165"/>
      <c r="C187" s="166"/>
      <c r="D187" s="167" t="s">
        <v>71</v>
      </c>
      <c r="E187" s="179" t="s">
        <v>195</v>
      </c>
      <c r="F187" s="179" t="s">
        <v>734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SUM(P188:P257)</f>
        <v>0</v>
      </c>
      <c r="Q187" s="173"/>
      <c r="R187" s="174">
        <f>SUM(R188:R257)</f>
        <v>1616.0444400000001</v>
      </c>
      <c r="S187" s="173"/>
      <c r="T187" s="175">
        <f>SUM(T188:T257)</f>
        <v>0</v>
      </c>
      <c r="AR187" s="176" t="s">
        <v>79</v>
      </c>
      <c r="AT187" s="177" t="s">
        <v>71</v>
      </c>
      <c r="AU187" s="177" t="s">
        <v>79</v>
      </c>
      <c r="AY187" s="176" t="s">
        <v>168</v>
      </c>
      <c r="BK187" s="178">
        <f>SUM(BK188:BK257)</f>
        <v>0</v>
      </c>
    </row>
    <row r="188" spans="1:65" s="2" customFormat="1" ht="60">
      <c r="A188" s="37"/>
      <c r="B188" s="38"/>
      <c r="C188" s="181" t="s">
        <v>482</v>
      </c>
      <c r="D188" s="181" t="s">
        <v>170</v>
      </c>
      <c r="E188" s="182" t="s">
        <v>735</v>
      </c>
      <c r="F188" s="183" t="s">
        <v>736</v>
      </c>
      <c r="G188" s="184" t="s">
        <v>173</v>
      </c>
      <c r="H188" s="185">
        <v>112.2</v>
      </c>
      <c r="I188" s="186"/>
      <c r="J188" s="187">
        <f>ROUND(I188*H188,2)</f>
        <v>0</v>
      </c>
      <c r="K188" s="183" t="s">
        <v>174</v>
      </c>
      <c r="L188" s="42"/>
      <c r="M188" s="188" t="s">
        <v>19</v>
      </c>
      <c r="N188" s="189" t="s">
        <v>43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175</v>
      </c>
      <c r="AT188" s="192" t="s">
        <v>170</v>
      </c>
      <c r="AU188" s="192" t="s">
        <v>81</v>
      </c>
      <c r="AY188" s="20" t="s">
        <v>168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175</v>
      </c>
      <c r="BM188" s="192" t="s">
        <v>737</v>
      </c>
    </row>
    <row r="189" spans="1:65" s="13" customFormat="1">
      <c r="B189" s="194"/>
      <c r="C189" s="195"/>
      <c r="D189" s="196" t="s">
        <v>177</v>
      </c>
      <c r="E189" s="197" t="s">
        <v>19</v>
      </c>
      <c r="F189" s="198" t="s">
        <v>738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177</v>
      </c>
      <c r="AU189" s="204" t="s">
        <v>81</v>
      </c>
      <c r="AV189" s="13" t="s">
        <v>79</v>
      </c>
      <c r="AW189" s="13" t="s">
        <v>33</v>
      </c>
      <c r="AX189" s="13" t="s">
        <v>72</v>
      </c>
      <c r="AY189" s="204" t="s">
        <v>168</v>
      </c>
    </row>
    <row r="190" spans="1:65" s="13" customFormat="1">
      <c r="B190" s="194"/>
      <c r="C190" s="195"/>
      <c r="D190" s="196" t="s">
        <v>177</v>
      </c>
      <c r="E190" s="197" t="s">
        <v>19</v>
      </c>
      <c r="F190" s="198" t="s">
        <v>739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177</v>
      </c>
      <c r="AU190" s="204" t="s">
        <v>81</v>
      </c>
      <c r="AV190" s="13" t="s">
        <v>79</v>
      </c>
      <c r="AW190" s="13" t="s">
        <v>33</v>
      </c>
      <c r="AX190" s="13" t="s">
        <v>72</v>
      </c>
      <c r="AY190" s="204" t="s">
        <v>168</v>
      </c>
    </row>
    <row r="191" spans="1:65" s="13" customFormat="1">
      <c r="B191" s="194"/>
      <c r="C191" s="195"/>
      <c r="D191" s="196" t="s">
        <v>177</v>
      </c>
      <c r="E191" s="197" t="s">
        <v>19</v>
      </c>
      <c r="F191" s="198" t="s">
        <v>740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177</v>
      </c>
      <c r="AU191" s="204" t="s">
        <v>81</v>
      </c>
      <c r="AV191" s="13" t="s">
        <v>79</v>
      </c>
      <c r="AW191" s="13" t="s">
        <v>33</v>
      </c>
      <c r="AX191" s="13" t="s">
        <v>72</v>
      </c>
      <c r="AY191" s="204" t="s">
        <v>168</v>
      </c>
    </row>
    <row r="192" spans="1:65" s="14" customFormat="1">
      <c r="B192" s="205"/>
      <c r="C192" s="206"/>
      <c r="D192" s="196" t="s">
        <v>177</v>
      </c>
      <c r="E192" s="207" t="s">
        <v>19</v>
      </c>
      <c r="F192" s="208" t="s">
        <v>741</v>
      </c>
      <c r="G192" s="206"/>
      <c r="H192" s="209">
        <v>112.2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177</v>
      </c>
      <c r="AU192" s="215" t="s">
        <v>81</v>
      </c>
      <c r="AV192" s="14" t="s">
        <v>81</v>
      </c>
      <c r="AW192" s="14" t="s">
        <v>33</v>
      </c>
      <c r="AX192" s="14" t="s">
        <v>79</v>
      </c>
      <c r="AY192" s="215" t="s">
        <v>168</v>
      </c>
    </row>
    <row r="193" spans="1:65" s="2" customFormat="1" ht="60">
      <c r="A193" s="37"/>
      <c r="B193" s="38"/>
      <c r="C193" s="181" t="s">
        <v>484</v>
      </c>
      <c r="D193" s="181" t="s">
        <v>170</v>
      </c>
      <c r="E193" s="182" t="s">
        <v>742</v>
      </c>
      <c r="F193" s="183" t="s">
        <v>743</v>
      </c>
      <c r="G193" s="184" t="s">
        <v>173</v>
      </c>
      <c r="H193" s="185">
        <v>6204</v>
      </c>
      <c r="I193" s="186"/>
      <c r="J193" s="187">
        <f>ROUND(I193*H193,2)</f>
        <v>0</v>
      </c>
      <c r="K193" s="183" t="s">
        <v>174</v>
      </c>
      <c r="L193" s="42"/>
      <c r="M193" s="188" t="s">
        <v>19</v>
      </c>
      <c r="N193" s="189" t="s">
        <v>43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175</v>
      </c>
      <c r="AT193" s="192" t="s">
        <v>170</v>
      </c>
      <c r="AU193" s="192" t="s">
        <v>81</v>
      </c>
      <c r="AY193" s="20" t="s">
        <v>168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175</v>
      </c>
      <c r="BM193" s="192" t="s">
        <v>744</v>
      </c>
    </row>
    <row r="194" spans="1:65" s="13" customFormat="1">
      <c r="B194" s="194"/>
      <c r="C194" s="195"/>
      <c r="D194" s="196" t="s">
        <v>177</v>
      </c>
      <c r="E194" s="197" t="s">
        <v>19</v>
      </c>
      <c r="F194" s="198" t="s">
        <v>738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177</v>
      </c>
      <c r="AU194" s="204" t="s">
        <v>81</v>
      </c>
      <c r="AV194" s="13" t="s">
        <v>79</v>
      </c>
      <c r="AW194" s="13" t="s">
        <v>33</v>
      </c>
      <c r="AX194" s="13" t="s">
        <v>72</v>
      </c>
      <c r="AY194" s="204" t="s">
        <v>168</v>
      </c>
    </row>
    <row r="195" spans="1:65" s="13" customFormat="1">
      <c r="B195" s="194"/>
      <c r="C195" s="195"/>
      <c r="D195" s="196" t="s">
        <v>177</v>
      </c>
      <c r="E195" s="197" t="s">
        <v>19</v>
      </c>
      <c r="F195" s="198" t="s">
        <v>739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177</v>
      </c>
      <c r="AU195" s="204" t="s">
        <v>81</v>
      </c>
      <c r="AV195" s="13" t="s">
        <v>79</v>
      </c>
      <c r="AW195" s="13" t="s">
        <v>33</v>
      </c>
      <c r="AX195" s="13" t="s">
        <v>72</v>
      </c>
      <c r="AY195" s="204" t="s">
        <v>168</v>
      </c>
    </row>
    <row r="196" spans="1:65" s="13" customFormat="1">
      <c r="B196" s="194"/>
      <c r="C196" s="195"/>
      <c r="D196" s="196" t="s">
        <v>177</v>
      </c>
      <c r="E196" s="197" t="s">
        <v>19</v>
      </c>
      <c r="F196" s="198" t="s">
        <v>745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177</v>
      </c>
      <c r="AU196" s="204" t="s">
        <v>81</v>
      </c>
      <c r="AV196" s="13" t="s">
        <v>79</v>
      </c>
      <c r="AW196" s="13" t="s">
        <v>33</v>
      </c>
      <c r="AX196" s="13" t="s">
        <v>72</v>
      </c>
      <c r="AY196" s="204" t="s">
        <v>168</v>
      </c>
    </row>
    <row r="197" spans="1:65" s="14" customFormat="1">
      <c r="B197" s="205"/>
      <c r="C197" s="206"/>
      <c r="D197" s="196" t="s">
        <v>177</v>
      </c>
      <c r="E197" s="207" t="s">
        <v>19</v>
      </c>
      <c r="F197" s="208" t="s">
        <v>746</v>
      </c>
      <c r="G197" s="206"/>
      <c r="H197" s="209">
        <v>6204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177</v>
      </c>
      <c r="AU197" s="215" t="s">
        <v>81</v>
      </c>
      <c r="AV197" s="14" t="s">
        <v>81</v>
      </c>
      <c r="AW197" s="14" t="s">
        <v>33</v>
      </c>
      <c r="AX197" s="14" t="s">
        <v>79</v>
      </c>
      <c r="AY197" s="215" t="s">
        <v>168</v>
      </c>
    </row>
    <row r="198" spans="1:65" s="2" customFormat="1" ht="21.75" customHeight="1">
      <c r="A198" s="37"/>
      <c r="B198" s="38"/>
      <c r="C198" s="259" t="s">
        <v>488</v>
      </c>
      <c r="D198" s="259" t="s">
        <v>636</v>
      </c>
      <c r="E198" s="260" t="s">
        <v>747</v>
      </c>
      <c r="F198" s="261" t="s">
        <v>748</v>
      </c>
      <c r="G198" s="262" t="s">
        <v>233</v>
      </c>
      <c r="H198" s="263">
        <v>1584.66</v>
      </c>
      <c r="I198" s="264"/>
      <c r="J198" s="265">
        <f>ROUND(I198*H198,2)</f>
        <v>0</v>
      </c>
      <c r="K198" s="261" t="s">
        <v>174</v>
      </c>
      <c r="L198" s="266"/>
      <c r="M198" s="267" t="s">
        <v>19</v>
      </c>
      <c r="N198" s="268" t="s">
        <v>43</v>
      </c>
      <c r="O198" s="67"/>
      <c r="P198" s="190">
        <f>O198*H198</f>
        <v>0</v>
      </c>
      <c r="Q198" s="190">
        <v>1</v>
      </c>
      <c r="R198" s="190">
        <f>Q198*H198</f>
        <v>1584.66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209</v>
      </c>
      <c r="AT198" s="192" t="s">
        <v>636</v>
      </c>
      <c r="AU198" s="192" t="s">
        <v>81</v>
      </c>
      <c r="AY198" s="20" t="s">
        <v>168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175</v>
      </c>
      <c r="BM198" s="192" t="s">
        <v>749</v>
      </c>
    </row>
    <row r="199" spans="1:65" s="13" customFormat="1">
      <c r="B199" s="194"/>
      <c r="C199" s="195"/>
      <c r="D199" s="196" t="s">
        <v>177</v>
      </c>
      <c r="E199" s="197" t="s">
        <v>19</v>
      </c>
      <c r="F199" s="198" t="s">
        <v>738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177</v>
      </c>
      <c r="AU199" s="204" t="s">
        <v>81</v>
      </c>
      <c r="AV199" s="13" t="s">
        <v>79</v>
      </c>
      <c r="AW199" s="13" t="s">
        <v>33</v>
      </c>
      <c r="AX199" s="13" t="s">
        <v>72</v>
      </c>
      <c r="AY199" s="204" t="s">
        <v>168</v>
      </c>
    </row>
    <row r="200" spans="1:65" s="13" customFormat="1">
      <c r="B200" s="194"/>
      <c r="C200" s="195"/>
      <c r="D200" s="196" t="s">
        <v>177</v>
      </c>
      <c r="E200" s="197" t="s">
        <v>19</v>
      </c>
      <c r="F200" s="198" t="s">
        <v>739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177</v>
      </c>
      <c r="AU200" s="204" t="s">
        <v>81</v>
      </c>
      <c r="AV200" s="13" t="s">
        <v>79</v>
      </c>
      <c r="AW200" s="13" t="s">
        <v>33</v>
      </c>
      <c r="AX200" s="13" t="s">
        <v>72</v>
      </c>
      <c r="AY200" s="204" t="s">
        <v>168</v>
      </c>
    </row>
    <row r="201" spans="1:65" s="13" customFormat="1" ht="22.5">
      <c r="B201" s="194"/>
      <c r="C201" s="195"/>
      <c r="D201" s="196" t="s">
        <v>177</v>
      </c>
      <c r="E201" s="197" t="s">
        <v>19</v>
      </c>
      <c r="F201" s="198" t="s">
        <v>750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177</v>
      </c>
      <c r="AU201" s="204" t="s">
        <v>81</v>
      </c>
      <c r="AV201" s="13" t="s">
        <v>79</v>
      </c>
      <c r="AW201" s="13" t="s">
        <v>33</v>
      </c>
      <c r="AX201" s="13" t="s">
        <v>72</v>
      </c>
      <c r="AY201" s="204" t="s">
        <v>168</v>
      </c>
    </row>
    <row r="202" spans="1:65" s="14" customFormat="1">
      <c r="B202" s="205"/>
      <c r="C202" s="206"/>
      <c r="D202" s="196" t="s">
        <v>177</v>
      </c>
      <c r="E202" s="207" t="s">
        <v>19</v>
      </c>
      <c r="F202" s="208" t="s">
        <v>751</v>
      </c>
      <c r="G202" s="206"/>
      <c r="H202" s="209">
        <v>33.659999999999997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177</v>
      </c>
      <c r="AU202" s="215" t="s">
        <v>81</v>
      </c>
      <c r="AV202" s="14" t="s">
        <v>81</v>
      </c>
      <c r="AW202" s="14" t="s">
        <v>33</v>
      </c>
      <c r="AX202" s="14" t="s">
        <v>72</v>
      </c>
      <c r="AY202" s="215" t="s">
        <v>168</v>
      </c>
    </row>
    <row r="203" spans="1:65" s="13" customFormat="1">
      <c r="B203" s="194"/>
      <c r="C203" s="195"/>
      <c r="D203" s="196" t="s">
        <v>177</v>
      </c>
      <c r="E203" s="197" t="s">
        <v>19</v>
      </c>
      <c r="F203" s="198" t="s">
        <v>745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177</v>
      </c>
      <c r="AU203" s="204" t="s">
        <v>81</v>
      </c>
      <c r="AV203" s="13" t="s">
        <v>79</v>
      </c>
      <c r="AW203" s="13" t="s">
        <v>33</v>
      </c>
      <c r="AX203" s="13" t="s">
        <v>72</v>
      </c>
      <c r="AY203" s="204" t="s">
        <v>168</v>
      </c>
    </row>
    <row r="204" spans="1:65" s="14" customFormat="1">
      <c r="B204" s="205"/>
      <c r="C204" s="206"/>
      <c r="D204" s="196" t="s">
        <v>177</v>
      </c>
      <c r="E204" s="207" t="s">
        <v>19</v>
      </c>
      <c r="F204" s="208" t="s">
        <v>752</v>
      </c>
      <c r="G204" s="206"/>
      <c r="H204" s="209">
        <v>1551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177</v>
      </c>
      <c r="AU204" s="215" t="s">
        <v>81</v>
      </c>
      <c r="AV204" s="14" t="s">
        <v>81</v>
      </c>
      <c r="AW204" s="14" t="s">
        <v>33</v>
      </c>
      <c r="AX204" s="14" t="s">
        <v>72</v>
      </c>
      <c r="AY204" s="215" t="s">
        <v>168</v>
      </c>
    </row>
    <row r="205" spans="1:65" s="15" customFormat="1">
      <c r="B205" s="216"/>
      <c r="C205" s="217"/>
      <c r="D205" s="196" t="s">
        <v>177</v>
      </c>
      <c r="E205" s="218" t="s">
        <v>19</v>
      </c>
      <c r="F205" s="219" t="s">
        <v>182</v>
      </c>
      <c r="G205" s="217"/>
      <c r="H205" s="220">
        <v>1584.66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177</v>
      </c>
      <c r="AU205" s="226" t="s">
        <v>81</v>
      </c>
      <c r="AV205" s="15" t="s">
        <v>175</v>
      </c>
      <c r="AW205" s="15" t="s">
        <v>33</v>
      </c>
      <c r="AX205" s="15" t="s">
        <v>79</v>
      </c>
      <c r="AY205" s="226" t="s">
        <v>168</v>
      </c>
    </row>
    <row r="206" spans="1:65" s="2" customFormat="1" ht="48">
      <c r="A206" s="37"/>
      <c r="B206" s="38"/>
      <c r="C206" s="181" t="s">
        <v>492</v>
      </c>
      <c r="D206" s="181" t="s">
        <v>170</v>
      </c>
      <c r="E206" s="182" t="s">
        <v>753</v>
      </c>
      <c r="F206" s="183" t="s">
        <v>754</v>
      </c>
      <c r="G206" s="184" t="s">
        <v>173</v>
      </c>
      <c r="H206" s="185">
        <v>5640</v>
      </c>
      <c r="I206" s="186"/>
      <c r="J206" s="187">
        <f>ROUND(I206*H206,2)</f>
        <v>0</v>
      </c>
      <c r="K206" s="183" t="s">
        <v>174</v>
      </c>
      <c r="L206" s="42"/>
      <c r="M206" s="188" t="s">
        <v>19</v>
      </c>
      <c r="N206" s="189" t="s">
        <v>43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175</v>
      </c>
      <c r="AT206" s="192" t="s">
        <v>170</v>
      </c>
      <c r="AU206" s="192" t="s">
        <v>81</v>
      </c>
      <c r="AY206" s="20" t="s">
        <v>168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175</v>
      </c>
      <c r="BM206" s="192" t="s">
        <v>755</v>
      </c>
    </row>
    <row r="207" spans="1:65" s="13" customFormat="1">
      <c r="B207" s="194"/>
      <c r="C207" s="195"/>
      <c r="D207" s="196" t="s">
        <v>177</v>
      </c>
      <c r="E207" s="197" t="s">
        <v>19</v>
      </c>
      <c r="F207" s="198" t="s">
        <v>738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177</v>
      </c>
      <c r="AU207" s="204" t="s">
        <v>81</v>
      </c>
      <c r="AV207" s="13" t="s">
        <v>79</v>
      </c>
      <c r="AW207" s="13" t="s">
        <v>33</v>
      </c>
      <c r="AX207" s="13" t="s">
        <v>72</v>
      </c>
      <c r="AY207" s="204" t="s">
        <v>168</v>
      </c>
    </row>
    <row r="208" spans="1:65" s="13" customFormat="1">
      <c r="B208" s="194"/>
      <c r="C208" s="195"/>
      <c r="D208" s="196" t="s">
        <v>177</v>
      </c>
      <c r="E208" s="197" t="s">
        <v>19</v>
      </c>
      <c r="F208" s="198" t="s">
        <v>739</v>
      </c>
      <c r="G208" s="195"/>
      <c r="H208" s="197" t="s">
        <v>19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177</v>
      </c>
      <c r="AU208" s="204" t="s">
        <v>81</v>
      </c>
      <c r="AV208" s="13" t="s">
        <v>79</v>
      </c>
      <c r="AW208" s="13" t="s">
        <v>33</v>
      </c>
      <c r="AX208" s="13" t="s">
        <v>72</v>
      </c>
      <c r="AY208" s="204" t="s">
        <v>168</v>
      </c>
    </row>
    <row r="209" spans="1:65" s="13" customFormat="1">
      <c r="B209" s="194"/>
      <c r="C209" s="195"/>
      <c r="D209" s="196" t="s">
        <v>177</v>
      </c>
      <c r="E209" s="197" t="s">
        <v>19</v>
      </c>
      <c r="F209" s="198" t="s">
        <v>756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177</v>
      </c>
      <c r="AU209" s="204" t="s">
        <v>81</v>
      </c>
      <c r="AV209" s="13" t="s">
        <v>79</v>
      </c>
      <c r="AW209" s="13" t="s">
        <v>33</v>
      </c>
      <c r="AX209" s="13" t="s">
        <v>72</v>
      </c>
      <c r="AY209" s="204" t="s">
        <v>168</v>
      </c>
    </row>
    <row r="210" spans="1:65" s="14" customFormat="1">
      <c r="B210" s="205"/>
      <c r="C210" s="206"/>
      <c r="D210" s="196" t="s">
        <v>177</v>
      </c>
      <c r="E210" s="207" t="s">
        <v>19</v>
      </c>
      <c r="F210" s="208" t="s">
        <v>757</v>
      </c>
      <c r="G210" s="206"/>
      <c r="H210" s="209">
        <v>5640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177</v>
      </c>
      <c r="AU210" s="215" t="s">
        <v>81</v>
      </c>
      <c r="AV210" s="14" t="s">
        <v>81</v>
      </c>
      <c r="AW210" s="14" t="s">
        <v>33</v>
      </c>
      <c r="AX210" s="14" t="s">
        <v>79</v>
      </c>
      <c r="AY210" s="215" t="s">
        <v>168</v>
      </c>
    </row>
    <row r="211" spans="1:65" s="2" customFormat="1" ht="36">
      <c r="A211" s="37"/>
      <c r="B211" s="38"/>
      <c r="C211" s="181" t="s">
        <v>496</v>
      </c>
      <c r="D211" s="181" t="s">
        <v>170</v>
      </c>
      <c r="E211" s="182" t="s">
        <v>758</v>
      </c>
      <c r="F211" s="183" t="s">
        <v>759</v>
      </c>
      <c r="G211" s="184" t="s">
        <v>173</v>
      </c>
      <c r="H211" s="185">
        <v>112.2</v>
      </c>
      <c r="I211" s="186"/>
      <c r="J211" s="187">
        <f>ROUND(I211*H211,2)</f>
        <v>0</v>
      </c>
      <c r="K211" s="183" t="s">
        <v>174</v>
      </c>
      <c r="L211" s="42"/>
      <c r="M211" s="188" t="s">
        <v>19</v>
      </c>
      <c r="N211" s="189" t="s">
        <v>43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175</v>
      </c>
      <c r="AT211" s="192" t="s">
        <v>170</v>
      </c>
      <c r="AU211" s="192" t="s">
        <v>81</v>
      </c>
      <c r="AY211" s="20" t="s">
        <v>168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175</v>
      </c>
      <c r="BM211" s="192" t="s">
        <v>760</v>
      </c>
    </row>
    <row r="212" spans="1:65" s="13" customFormat="1">
      <c r="B212" s="194"/>
      <c r="C212" s="195"/>
      <c r="D212" s="196" t="s">
        <v>177</v>
      </c>
      <c r="E212" s="197" t="s">
        <v>19</v>
      </c>
      <c r="F212" s="198" t="s">
        <v>738</v>
      </c>
      <c r="G212" s="195"/>
      <c r="H212" s="197" t="s">
        <v>19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177</v>
      </c>
      <c r="AU212" s="204" t="s">
        <v>81</v>
      </c>
      <c r="AV212" s="13" t="s">
        <v>79</v>
      </c>
      <c r="AW212" s="13" t="s">
        <v>33</v>
      </c>
      <c r="AX212" s="13" t="s">
        <v>72</v>
      </c>
      <c r="AY212" s="204" t="s">
        <v>168</v>
      </c>
    </row>
    <row r="213" spans="1:65" s="13" customFormat="1">
      <c r="B213" s="194"/>
      <c r="C213" s="195"/>
      <c r="D213" s="196" t="s">
        <v>177</v>
      </c>
      <c r="E213" s="197" t="s">
        <v>19</v>
      </c>
      <c r="F213" s="198" t="s">
        <v>739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177</v>
      </c>
      <c r="AU213" s="204" t="s">
        <v>81</v>
      </c>
      <c r="AV213" s="13" t="s">
        <v>79</v>
      </c>
      <c r="AW213" s="13" t="s">
        <v>33</v>
      </c>
      <c r="AX213" s="13" t="s">
        <v>72</v>
      </c>
      <c r="AY213" s="204" t="s">
        <v>168</v>
      </c>
    </row>
    <row r="214" spans="1:65" s="13" customFormat="1">
      <c r="B214" s="194"/>
      <c r="C214" s="195"/>
      <c r="D214" s="196" t="s">
        <v>177</v>
      </c>
      <c r="E214" s="197" t="s">
        <v>19</v>
      </c>
      <c r="F214" s="198" t="s">
        <v>761</v>
      </c>
      <c r="G214" s="195"/>
      <c r="H214" s="197" t="s">
        <v>19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177</v>
      </c>
      <c r="AU214" s="204" t="s">
        <v>81</v>
      </c>
      <c r="AV214" s="13" t="s">
        <v>79</v>
      </c>
      <c r="AW214" s="13" t="s">
        <v>33</v>
      </c>
      <c r="AX214" s="13" t="s">
        <v>72</v>
      </c>
      <c r="AY214" s="204" t="s">
        <v>168</v>
      </c>
    </row>
    <row r="215" spans="1:65" s="14" customFormat="1">
      <c r="B215" s="205"/>
      <c r="C215" s="206"/>
      <c r="D215" s="196" t="s">
        <v>177</v>
      </c>
      <c r="E215" s="207" t="s">
        <v>19</v>
      </c>
      <c r="F215" s="208" t="s">
        <v>741</v>
      </c>
      <c r="G215" s="206"/>
      <c r="H215" s="209">
        <v>112.2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177</v>
      </c>
      <c r="AU215" s="215" t="s">
        <v>81</v>
      </c>
      <c r="AV215" s="14" t="s">
        <v>81</v>
      </c>
      <c r="AW215" s="14" t="s">
        <v>33</v>
      </c>
      <c r="AX215" s="14" t="s">
        <v>79</v>
      </c>
      <c r="AY215" s="215" t="s">
        <v>168</v>
      </c>
    </row>
    <row r="216" spans="1:65" s="2" customFormat="1" ht="36">
      <c r="A216" s="37"/>
      <c r="B216" s="38"/>
      <c r="C216" s="181" t="s">
        <v>500</v>
      </c>
      <c r="D216" s="181" t="s">
        <v>170</v>
      </c>
      <c r="E216" s="182" t="s">
        <v>762</v>
      </c>
      <c r="F216" s="183" t="s">
        <v>763</v>
      </c>
      <c r="G216" s="184" t="s">
        <v>173</v>
      </c>
      <c r="H216" s="185">
        <v>6204</v>
      </c>
      <c r="I216" s="186"/>
      <c r="J216" s="187">
        <f>ROUND(I216*H216,2)</f>
        <v>0</v>
      </c>
      <c r="K216" s="183" t="s">
        <v>174</v>
      </c>
      <c r="L216" s="42"/>
      <c r="M216" s="188" t="s">
        <v>19</v>
      </c>
      <c r="N216" s="189" t="s">
        <v>43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175</v>
      </c>
      <c r="AT216" s="192" t="s">
        <v>170</v>
      </c>
      <c r="AU216" s="192" t="s">
        <v>81</v>
      </c>
      <c r="AY216" s="20" t="s">
        <v>168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79</v>
      </c>
      <c r="BK216" s="193">
        <f>ROUND(I216*H216,2)</f>
        <v>0</v>
      </c>
      <c r="BL216" s="20" t="s">
        <v>175</v>
      </c>
      <c r="BM216" s="192" t="s">
        <v>764</v>
      </c>
    </row>
    <row r="217" spans="1:65" s="13" customFormat="1">
      <c r="B217" s="194"/>
      <c r="C217" s="195"/>
      <c r="D217" s="196" t="s">
        <v>177</v>
      </c>
      <c r="E217" s="197" t="s">
        <v>19</v>
      </c>
      <c r="F217" s="198" t="s">
        <v>738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177</v>
      </c>
      <c r="AU217" s="204" t="s">
        <v>81</v>
      </c>
      <c r="AV217" s="13" t="s">
        <v>79</v>
      </c>
      <c r="AW217" s="13" t="s">
        <v>33</v>
      </c>
      <c r="AX217" s="13" t="s">
        <v>72</v>
      </c>
      <c r="AY217" s="204" t="s">
        <v>168</v>
      </c>
    </row>
    <row r="218" spans="1:65" s="13" customFormat="1">
      <c r="B218" s="194"/>
      <c r="C218" s="195"/>
      <c r="D218" s="196" t="s">
        <v>177</v>
      </c>
      <c r="E218" s="197" t="s">
        <v>19</v>
      </c>
      <c r="F218" s="198" t="s">
        <v>739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177</v>
      </c>
      <c r="AU218" s="204" t="s">
        <v>81</v>
      </c>
      <c r="AV218" s="13" t="s">
        <v>79</v>
      </c>
      <c r="AW218" s="13" t="s">
        <v>33</v>
      </c>
      <c r="AX218" s="13" t="s">
        <v>72</v>
      </c>
      <c r="AY218" s="204" t="s">
        <v>168</v>
      </c>
    </row>
    <row r="219" spans="1:65" s="13" customFormat="1">
      <c r="B219" s="194"/>
      <c r="C219" s="195"/>
      <c r="D219" s="196" t="s">
        <v>177</v>
      </c>
      <c r="E219" s="197" t="s">
        <v>19</v>
      </c>
      <c r="F219" s="198" t="s">
        <v>745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177</v>
      </c>
      <c r="AU219" s="204" t="s">
        <v>81</v>
      </c>
      <c r="AV219" s="13" t="s">
        <v>79</v>
      </c>
      <c r="AW219" s="13" t="s">
        <v>33</v>
      </c>
      <c r="AX219" s="13" t="s">
        <v>72</v>
      </c>
      <c r="AY219" s="204" t="s">
        <v>168</v>
      </c>
    </row>
    <row r="220" spans="1:65" s="14" customFormat="1">
      <c r="B220" s="205"/>
      <c r="C220" s="206"/>
      <c r="D220" s="196" t="s">
        <v>177</v>
      </c>
      <c r="E220" s="207" t="s">
        <v>19</v>
      </c>
      <c r="F220" s="208" t="s">
        <v>746</v>
      </c>
      <c r="G220" s="206"/>
      <c r="H220" s="209">
        <v>6204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177</v>
      </c>
      <c r="AU220" s="215" t="s">
        <v>81</v>
      </c>
      <c r="AV220" s="14" t="s">
        <v>81</v>
      </c>
      <c r="AW220" s="14" t="s">
        <v>33</v>
      </c>
      <c r="AX220" s="14" t="s">
        <v>79</v>
      </c>
      <c r="AY220" s="215" t="s">
        <v>168</v>
      </c>
    </row>
    <row r="221" spans="1:65" s="2" customFormat="1" ht="24">
      <c r="A221" s="37"/>
      <c r="B221" s="38"/>
      <c r="C221" s="181" t="s">
        <v>505</v>
      </c>
      <c r="D221" s="181" t="s">
        <v>170</v>
      </c>
      <c r="E221" s="182" t="s">
        <v>765</v>
      </c>
      <c r="F221" s="183" t="s">
        <v>766</v>
      </c>
      <c r="G221" s="184" t="s">
        <v>173</v>
      </c>
      <c r="H221" s="185">
        <v>5640</v>
      </c>
      <c r="I221" s="186"/>
      <c r="J221" s="187">
        <f>ROUND(I221*H221,2)</f>
        <v>0</v>
      </c>
      <c r="K221" s="183" t="s">
        <v>174</v>
      </c>
      <c r="L221" s="42"/>
      <c r="M221" s="188" t="s">
        <v>19</v>
      </c>
      <c r="N221" s="189" t="s">
        <v>43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175</v>
      </c>
      <c r="AT221" s="192" t="s">
        <v>170</v>
      </c>
      <c r="AU221" s="192" t="s">
        <v>81</v>
      </c>
      <c r="AY221" s="20" t="s">
        <v>168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175</v>
      </c>
      <c r="BM221" s="192" t="s">
        <v>767</v>
      </c>
    </row>
    <row r="222" spans="1:65" s="13" customFormat="1">
      <c r="B222" s="194"/>
      <c r="C222" s="195"/>
      <c r="D222" s="196" t="s">
        <v>177</v>
      </c>
      <c r="E222" s="197" t="s">
        <v>19</v>
      </c>
      <c r="F222" s="198" t="s">
        <v>738</v>
      </c>
      <c r="G222" s="195"/>
      <c r="H222" s="197" t="s">
        <v>19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177</v>
      </c>
      <c r="AU222" s="204" t="s">
        <v>81</v>
      </c>
      <c r="AV222" s="13" t="s">
        <v>79</v>
      </c>
      <c r="AW222" s="13" t="s">
        <v>33</v>
      </c>
      <c r="AX222" s="13" t="s">
        <v>72</v>
      </c>
      <c r="AY222" s="204" t="s">
        <v>168</v>
      </c>
    </row>
    <row r="223" spans="1:65" s="13" customFormat="1">
      <c r="B223" s="194"/>
      <c r="C223" s="195"/>
      <c r="D223" s="196" t="s">
        <v>177</v>
      </c>
      <c r="E223" s="197" t="s">
        <v>19</v>
      </c>
      <c r="F223" s="198" t="s">
        <v>739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177</v>
      </c>
      <c r="AU223" s="204" t="s">
        <v>81</v>
      </c>
      <c r="AV223" s="13" t="s">
        <v>79</v>
      </c>
      <c r="AW223" s="13" t="s">
        <v>33</v>
      </c>
      <c r="AX223" s="13" t="s">
        <v>72</v>
      </c>
      <c r="AY223" s="204" t="s">
        <v>168</v>
      </c>
    </row>
    <row r="224" spans="1:65" s="13" customFormat="1">
      <c r="B224" s="194"/>
      <c r="C224" s="195"/>
      <c r="D224" s="196" t="s">
        <v>177</v>
      </c>
      <c r="E224" s="197" t="s">
        <v>19</v>
      </c>
      <c r="F224" s="198" t="s">
        <v>768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177</v>
      </c>
      <c r="AU224" s="204" t="s">
        <v>81</v>
      </c>
      <c r="AV224" s="13" t="s">
        <v>79</v>
      </c>
      <c r="AW224" s="13" t="s">
        <v>33</v>
      </c>
      <c r="AX224" s="13" t="s">
        <v>72</v>
      </c>
      <c r="AY224" s="204" t="s">
        <v>168</v>
      </c>
    </row>
    <row r="225" spans="1:65" s="13" customFormat="1">
      <c r="B225" s="194"/>
      <c r="C225" s="195"/>
      <c r="D225" s="196" t="s">
        <v>177</v>
      </c>
      <c r="E225" s="197" t="s">
        <v>19</v>
      </c>
      <c r="F225" s="198" t="s">
        <v>769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177</v>
      </c>
      <c r="AU225" s="204" t="s">
        <v>81</v>
      </c>
      <c r="AV225" s="13" t="s">
        <v>79</v>
      </c>
      <c r="AW225" s="13" t="s">
        <v>33</v>
      </c>
      <c r="AX225" s="13" t="s">
        <v>72</v>
      </c>
      <c r="AY225" s="204" t="s">
        <v>168</v>
      </c>
    </row>
    <row r="226" spans="1:65" s="14" customFormat="1">
      <c r="B226" s="205"/>
      <c r="C226" s="206"/>
      <c r="D226" s="196" t="s">
        <v>177</v>
      </c>
      <c r="E226" s="207" t="s">
        <v>19</v>
      </c>
      <c r="F226" s="208" t="s">
        <v>757</v>
      </c>
      <c r="G226" s="206"/>
      <c r="H226" s="209">
        <v>5640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177</v>
      </c>
      <c r="AU226" s="215" t="s">
        <v>81</v>
      </c>
      <c r="AV226" s="14" t="s">
        <v>81</v>
      </c>
      <c r="AW226" s="14" t="s">
        <v>33</v>
      </c>
      <c r="AX226" s="14" t="s">
        <v>79</v>
      </c>
      <c r="AY226" s="215" t="s">
        <v>168</v>
      </c>
    </row>
    <row r="227" spans="1:65" s="2" customFormat="1" ht="24">
      <c r="A227" s="37"/>
      <c r="B227" s="38"/>
      <c r="C227" s="181" t="s">
        <v>510</v>
      </c>
      <c r="D227" s="181" t="s">
        <v>170</v>
      </c>
      <c r="E227" s="182" t="s">
        <v>770</v>
      </c>
      <c r="F227" s="183" t="s">
        <v>771</v>
      </c>
      <c r="G227" s="184" t="s">
        <v>173</v>
      </c>
      <c r="H227" s="185">
        <v>11280</v>
      </c>
      <c r="I227" s="186"/>
      <c r="J227" s="187">
        <f>ROUND(I227*H227,2)</f>
        <v>0</v>
      </c>
      <c r="K227" s="183" t="s">
        <v>174</v>
      </c>
      <c r="L227" s="42"/>
      <c r="M227" s="188" t="s">
        <v>19</v>
      </c>
      <c r="N227" s="189" t="s">
        <v>43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175</v>
      </c>
      <c r="AT227" s="192" t="s">
        <v>170</v>
      </c>
      <c r="AU227" s="192" t="s">
        <v>81</v>
      </c>
      <c r="AY227" s="20" t="s">
        <v>168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175</v>
      </c>
      <c r="BM227" s="192" t="s">
        <v>772</v>
      </c>
    </row>
    <row r="228" spans="1:65" s="13" customFormat="1">
      <c r="B228" s="194"/>
      <c r="C228" s="195"/>
      <c r="D228" s="196" t="s">
        <v>177</v>
      </c>
      <c r="E228" s="197" t="s">
        <v>19</v>
      </c>
      <c r="F228" s="198" t="s">
        <v>738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177</v>
      </c>
      <c r="AU228" s="204" t="s">
        <v>81</v>
      </c>
      <c r="AV228" s="13" t="s">
        <v>79</v>
      </c>
      <c r="AW228" s="13" t="s">
        <v>33</v>
      </c>
      <c r="AX228" s="13" t="s">
        <v>72</v>
      </c>
      <c r="AY228" s="204" t="s">
        <v>168</v>
      </c>
    </row>
    <row r="229" spans="1:65" s="13" customFormat="1">
      <c r="B229" s="194"/>
      <c r="C229" s="195"/>
      <c r="D229" s="196" t="s">
        <v>177</v>
      </c>
      <c r="E229" s="197" t="s">
        <v>19</v>
      </c>
      <c r="F229" s="198" t="s">
        <v>739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177</v>
      </c>
      <c r="AU229" s="204" t="s">
        <v>81</v>
      </c>
      <c r="AV229" s="13" t="s">
        <v>79</v>
      </c>
      <c r="AW229" s="13" t="s">
        <v>33</v>
      </c>
      <c r="AX229" s="13" t="s">
        <v>72</v>
      </c>
      <c r="AY229" s="204" t="s">
        <v>168</v>
      </c>
    </row>
    <row r="230" spans="1:65" s="13" customFormat="1">
      <c r="B230" s="194"/>
      <c r="C230" s="195"/>
      <c r="D230" s="196" t="s">
        <v>177</v>
      </c>
      <c r="E230" s="197" t="s">
        <v>19</v>
      </c>
      <c r="F230" s="198" t="s">
        <v>768</v>
      </c>
      <c r="G230" s="195"/>
      <c r="H230" s="197" t="s">
        <v>19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177</v>
      </c>
      <c r="AU230" s="204" t="s">
        <v>81</v>
      </c>
      <c r="AV230" s="13" t="s">
        <v>79</v>
      </c>
      <c r="AW230" s="13" t="s">
        <v>33</v>
      </c>
      <c r="AX230" s="13" t="s">
        <v>72</v>
      </c>
      <c r="AY230" s="204" t="s">
        <v>168</v>
      </c>
    </row>
    <row r="231" spans="1:65" s="13" customFormat="1">
      <c r="B231" s="194"/>
      <c r="C231" s="195"/>
      <c r="D231" s="196" t="s">
        <v>177</v>
      </c>
      <c r="E231" s="197" t="s">
        <v>19</v>
      </c>
      <c r="F231" s="198" t="s">
        <v>773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177</v>
      </c>
      <c r="AU231" s="204" t="s">
        <v>81</v>
      </c>
      <c r="AV231" s="13" t="s">
        <v>79</v>
      </c>
      <c r="AW231" s="13" t="s">
        <v>33</v>
      </c>
      <c r="AX231" s="13" t="s">
        <v>72</v>
      </c>
      <c r="AY231" s="204" t="s">
        <v>168</v>
      </c>
    </row>
    <row r="232" spans="1:65" s="14" customFormat="1">
      <c r="B232" s="205"/>
      <c r="C232" s="206"/>
      <c r="D232" s="196" t="s">
        <v>177</v>
      </c>
      <c r="E232" s="207" t="s">
        <v>19</v>
      </c>
      <c r="F232" s="208" t="s">
        <v>774</v>
      </c>
      <c r="G232" s="206"/>
      <c r="H232" s="209">
        <v>11280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177</v>
      </c>
      <c r="AU232" s="215" t="s">
        <v>81</v>
      </c>
      <c r="AV232" s="14" t="s">
        <v>81</v>
      </c>
      <c r="AW232" s="14" t="s">
        <v>33</v>
      </c>
      <c r="AX232" s="14" t="s">
        <v>79</v>
      </c>
      <c r="AY232" s="215" t="s">
        <v>168</v>
      </c>
    </row>
    <row r="233" spans="1:65" s="2" customFormat="1" ht="36">
      <c r="A233" s="37"/>
      <c r="B233" s="38"/>
      <c r="C233" s="181" t="s">
        <v>518</v>
      </c>
      <c r="D233" s="181" t="s">
        <v>170</v>
      </c>
      <c r="E233" s="182" t="s">
        <v>775</v>
      </c>
      <c r="F233" s="183" t="s">
        <v>776</v>
      </c>
      <c r="G233" s="184" t="s">
        <v>173</v>
      </c>
      <c r="H233" s="185">
        <v>5640</v>
      </c>
      <c r="I233" s="186"/>
      <c r="J233" s="187">
        <f>ROUND(I233*H233,2)</f>
        <v>0</v>
      </c>
      <c r="K233" s="183" t="s">
        <v>174</v>
      </c>
      <c r="L233" s="42"/>
      <c r="M233" s="188" t="s">
        <v>19</v>
      </c>
      <c r="N233" s="189" t="s">
        <v>43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175</v>
      </c>
      <c r="AT233" s="192" t="s">
        <v>170</v>
      </c>
      <c r="AU233" s="192" t="s">
        <v>81</v>
      </c>
      <c r="AY233" s="20" t="s">
        <v>168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175</v>
      </c>
      <c r="BM233" s="192" t="s">
        <v>777</v>
      </c>
    </row>
    <row r="234" spans="1:65" s="13" customFormat="1">
      <c r="B234" s="194"/>
      <c r="C234" s="195"/>
      <c r="D234" s="196" t="s">
        <v>177</v>
      </c>
      <c r="E234" s="197" t="s">
        <v>19</v>
      </c>
      <c r="F234" s="198" t="s">
        <v>738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177</v>
      </c>
      <c r="AU234" s="204" t="s">
        <v>81</v>
      </c>
      <c r="AV234" s="13" t="s">
        <v>79</v>
      </c>
      <c r="AW234" s="13" t="s">
        <v>33</v>
      </c>
      <c r="AX234" s="13" t="s">
        <v>72</v>
      </c>
      <c r="AY234" s="204" t="s">
        <v>168</v>
      </c>
    </row>
    <row r="235" spans="1:65" s="13" customFormat="1">
      <c r="B235" s="194"/>
      <c r="C235" s="195"/>
      <c r="D235" s="196" t="s">
        <v>177</v>
      </c>
      <c r="E235" s="197" t="s">
        <v>19</v>
      </c>
      <c r="F235" s="198" t="s">
        <v>739</v>
      </c>
      <c r="G235" s="195"/>
      <c r="H235" s="197" t="s">
        <v>19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177</v>
      </c>
      <c r="AU235" s="204" t="s">
        <v>81</v>
      </c>
      <c r="AV235" s="13" t="s">
        <v>79</v>
      </c>
      <c r="AW235" s="13" t="s">
        <v>33</v>
      </c>
      <c r="AX235" s="13" t="s">
        <v>72</v>
      </c>
      <c r="AY235" s="204" t="s">
        <v>168</v>
      </c>
    </row>
    <row r="236" spans="1:65" s="13" customFormat="1">
      <c r="B236" s="194"/>
      <c r="C236" s="195"/>
      <c r="D236" s="196" t="s">
        <v>177</v>
      </c>
      <c r="E236" s="197" t="s">
        <v>19</v>
      </c>
      <c r="F236" s="198" t="s">
        <v>768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177</v>
      </c>
      <c r="AU236" s="204" t="s">
        <v>81</v>
      </c>
      <c r="AV236" s="13" t="s">
        <v>79</v>
      </c>
      <c r="AW236" s="13" t="s">
        <v>33</v>
      </c>
      <c r="AX236" s="13" t="s">
        <v>72</v>
      </c>
      <c r="AY236" s="204" t="s">
        <v>168</v>
      </c>
    </row>
    <row r="237" spans="1:65" s="13" customFormat="1">
      <c r="B237" s="194"/>
      <c r="C237" s="195"/>
      <c r="D237" s="196" t="s">
        <v>177</v>
      </c>
      <c r="E237" s="197" t="s">
        <v>19</v>
      </c>
      <c r="F237" s="198" t="s">
        <v>778</v>
      </c>
      <c r="G237" s="195"/>
      <c r="H237" s="197" t="s">
        <v>19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177</v>
      </c>
      <c r="AU237" s="204" t="s">
        <v>81</v>
      </c>
      <c r="AV237" s="13" t="s">
        <v>79</v>
      </c>
      <c r="AW237" s="13" t="s">
        <v>33</v>
      </c>
      <c r="AX237" s="13" t="s">
        <v>72</v>
      </c>
      <c r="AY237" s="204" t="s">
        <v>168</v>
      </c>
    </row>
    <row r="238" spans="1:65" s="14" customFormat="1">
      <c r="B238" s="205"/>
      <c r="C238" s="206"/>
      <c r="D238" s="196" t="s">
        <v>177</v>
      </c>
      <c r="E238" s="207" t="s">
        <v>19</v>
      </c>
      <c r="F238" s="208" t="s">
        <v>757</v>
      </c>
      <c r="G238" s="206"/>
      <c r="H238" s="209">
        <v>5640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177</v>
      </c>
      <c r="AU238" s="215" t="s">
        <v>81</v>
      </c>
      <c r="AV238" s="14" t="s">
        <v>81</v>
      </c>
      <c r="AW238" s="14" t="s">
        <v>33</v>
      </c>
      <c r="AX238" s="14" t="s">
        <v>79</v>
      </c>
      <c r="AY238" s="215" t="s">
        <v>168</v>
      </c>
    </row>
    <row r="239" spans="1:65" s="2" customFormat="1" ht="44.25" customHeight="1">
      <c r="A239" s="37"/>
      <c r="B239" s="38"/>
      <c r="C239" s="181" t="s">
        <v>528</v>
      </c>
      <c r="D239" s="181" t="s">
        <v>170</v>
      </c>
      <c r="E239" s="182" t="s">
        <v>779</v>
      </c>
      <c r="F239" s="183" t="s">
        <v>780</v>
      </c>
      <c r="G239" s="184" t="s">
        <v>173</v>
      </c>
      <c r="H239" s="185">
        <v>5640</v>
      </c>
      <c r="I239" s="186"/>
      <c r="J239" s="187">
        <f>ROUND(I239*H239,2)</f>
        <v>0</v>
      </c>
      <c r="K239" s="183" t="s">
        <v>174</v>
      </c>
      <c r="L239" s="42"/>
      <c r="M239" s="188" t="s">
        <v>19</v>
      </c>
      <c r="N239" s="189" t="s">
        <v>43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175</v>
      </c>
      <c r="AT239" s="192" t="s">
        <v>170</v>
      </c>
      <c r="AU239" s="192" t="s">
        <v>81</v>
      </c>
      <c r="AY239" s="20" t="s">
        <v>168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79</v>
      </c>
      <c r="BK239" s="193">
        <f>ROUND(I239*H239,2)</f>
        <v>0</v>
      </c>
      <c r="BL239" s="20" t="s">
        <v>175</v>
      </c>
      <c r="BM239" s="192" t="s">
        <v>781</v>
      </c>
    </row>
    <row r="240" spans="1:65" s="13" customFormat="1">
      <c r="B240" s="194"/>
      <c r="C240" s="195"/>
      <c r="D240" s="196" t="s">
        <v>177</v>
      </c>
      <c r="E240" s="197" t="s">
        <v>19</v>
      </c>
      <c r="F240" s="198" t="s">
        <v>738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177</v>
      </c>
      <c r="AU240" s="204" t="s">
        <v>81</v>
      </c>
      <c r="AV240" s="13" t="s">
        <v>79</v>
      </c>
      <c r="AW240" s="13" t="s">
        <v>33</v>
      </c>
      <c r="AX240" s="13" t="s">
        <v>72</v>
      </c>
      <c r="AY240" s="204" t="s">
        <v>168</v>
      </c>
    </row>
    <row r="241" spans="1:65" s="13" customFormat="1">
      <c r="B241" s="194"/>
      <c r="C241" s="195"/>
      <c r="D241" s="196" t="s">
        <v>177</v>
      </c>
      <c r="E241" s="197" t="s">
        <v>19</v>
      </c>
      <c r="F241" s="198" t="s">
        <v>739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177</v>
      </c>
      <c r="AU241" s="204" t="s">
        <v>81</v>
      </c>
      <c r="AV241" s="13" t="s">
        <v>79</v>
      </c>
      <c r="AW241" s="13" t="s">
        <v>33</v>
      </c>
      <c r="AX241" s="13" t="s">
        <v>72</v>
      </c>
      <c r="AY241" s="204" t="s">
        <v>168</v>
      </c>
    </row>
    <row r="242" spans="1:65" s="13" customFormat="1">
      <c r="B242" s="194"/>
      <c r="C242" s="195"/>
      <c r="D242" s="196" t="s">
        <v>177</v>
      </c>
      <c r="E242" s="197" t="s">
        <v>19</v>
      </c>
      <c r="F242" s="198" t="s">
        <v>768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177</v>
      </c>
      <c r="AU242" s="204" t="s">
        <v>81</v>
      </c>
      <c r="AV242" s="13" t="s">
        <v>79</v>
      </c>
      <c r="AW242" s="13" t="s">
        <v>33</v>
      </c>
      <c r="AX242" s="13" t="s">
        <v>72</v>
      </c>
      <c r="AY242" s="204" t="s">
        <v>168</v>
      </c>
    </row>
    <row r="243" spans="1:65" s="13" customFormat="1">
      <c r="B243" s="194"/>
      <c r="C243" s="195"/>
      <c r="D243" s="196" t="s">
        <v>177</v>
      </c>
      <c r="E243" s="197" t="s">
        <v>19</v>
      </c>
      <c r="F243" s="198" t="s">
        <v>782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177</v>
      </c>
      <c r="AU243" s="204" t="s">
        <v>81</v>
      </c>
      <c r="AV243" s="13" t="s">
        <v>79</v>
      </c>
      <c r="AW243" s="13" t="s">
        <v>33</v>
      </c>
      <c r="AX243" s="13" t="s">
        <v>72</v>
      </c>
      <c r="AY243" s="204" t="s">
        <v>168</v>
      </c>
    </row>
    <row r="244" spans="1:65" s="14" customFormat="1">
      <c r="B244" s="205"/>
      <c r="C244" s="206"/>
      <c r="D244" s="196" t="s">
        <v>177</v>
      </c>
      <c r="E244" s="207" t="s">
        <v>19</v>
      </c>
      <c r="F244" s="208" t="s">
        <v>757</v>
      </c>
      <c r="G244" s="206"/>
      <c r="H244" s="209">
        <v>5640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177</v>
      </c>
      <c r="AU244" s="215" t="s">
        <v>81</v>
      </c>
      <c r="AV244" s="14" t="s">
        <v>81</v>
      </c>
      <c r="AW244" s="14" t="s">
        <v>33</v>
      </c>
      <c r="AX244" s="14" t="s">
        <v>79</v>
      </c>
      <c r="AY244" s="215" t="s">
        <v>168</v>
      </c>
    </row>
    <row r="245" spans="1:65" s="2" customFormat="1" ht="78" customHeight="1">
      <c r="A245" s="37"/>
      <c r="B245" s="38"/>
      <c r="C245" s="181" t="s">
        <v>536</v>
      </c>
      <c r="D245" s="181" t="s">
        <v>170</v>
      </c>
      <c r="E245" s="182" t="s">
        <v>783</v>
      </c>
      <c r="F245" s="183" t="s">
        <v>784</v>
      </c>
      <c r="G245" s="184" t="s">
        <v>173</v>
      </c>
      <c r="H245" s="185">
        <v>116.1</v>
      </c>
      <c r="I245" s="186"/>
      <c r="J245" s="187">
        <f>ROUND(I245*H245,2)</f>
        <v>0</v>
      </c>
      <c r="K245" s="183" t="s">
        <v>174</v>
      </c>
      <c r="L245" s="42"/>
      <c r="M245" s="188" t="s">
        <v>19</v>
      </c>
      <c r="N245" s="189" t="s">
        <v>43</v>
      </c>
      <c r="O245" s="67"/>
      <c r="P245" s="190">
        <f>O245*H245</f>
        <v>0</v>
      </c>
      <c r="Q245" s="190">
        <v>8.5650000000000004E-2</v>
      </c>
      <c r="R245" s="190">
        <f>Q245*H245</f>
        <v>9.9439650000000004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175</v>
      </c>
      <c r="AT245" s="192" t="s">
        <v>170</v>
      </c>
      <c r="AU245" s="192" t="s">
        <v>81</v>
      </c>
      <c r="AY245" s="20" t="s">
        <v>168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79</v>
      </c>
      <c r="BK245" s="193">
        <f>ROUND(I245*H245,2)</f>
        <v>0</v>
      </c>
      <c r="BL245" s="20" t="s">
        <v>175</v>
      </c>
      <c r="BM245" s="192" t="s">
        <v>785</v>
      </c>
    </row>
    <row r="246" spans="1:65" s="2" customFormat="1" ht="21.75" customHeight="1">
      <c r="A246" s="37"/>
      <c r="B246" s="38"/>
      <c r="C246" s="259" t="s">
        <v>541</v>
      </c>
      <c r="D246" s="259" t="s">
        <v>636</v>
      </c>
      <c r="E246" s="260" t="s">
        <v>786</v>
      </c>
      <c r="F246" s="261" t="s">
        <v>787</v>
      </c>
      <c r="G246" s="262" t="s">
        <v>173</v>
      </c>
      <c r="H246" s="263">
        <v>107.1</v>
      </c>
      <c r="I246" s="264"/>
      <c r="J246" s="265">
        <f>ROUND(I246*H246,2)</f>
        <v>0</v>
      </c>
      <c r="K246" s="261" t="s">
        <v>174</v>
      </c>
      <c r="L246" s="266"/>
      <c r="M246" s="267" t="s">
        <v>19</v>
      </c>
      <c r="N246" s="268" t="s">
        <v>43</v>
      </c>
      <c r="O246" s="67"/>
      <c r="P246" s="190">
        <f>O246*H246</f>
        <v>0</v>
      </c>
      <c r="Q246" s="190">
        <v>0.17599999999999999</v>
      </c>
      <c r="R246" s="190">
        <f>Q246*H246</f>
        <v>18.849599999999999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209</v>
      </c>
      <c r="AT246" s="192" t="s">
        <v>636</v>
      </c>
      <c r="AU246" s="192" t="s">
        <v>81</v>
      </c>
      <c r="AY246" s="20" t="s">
        <v>168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79</v>
      </c>
      <c r="BK246" s="193">
        <f>ROUND(I246*H246,2)</f>
        <v>0</v>
      </c>
      <c r="BL246" s="20" t="s">
        <v>175</v>
      </c>
      <c r="BM246" s="192" t="s">
        <v>788</v>
      </c>
    </row>
    <row r="247" spans="1:65" s="13" customFormat="1">
      <c r="B247" s="194"/>
      <c r="C247" s="195"/>
      <c r="D247" s="196" t="s">
        <v>177</v>
      </c>
      <c r="E247" s="197" t="s">
        <v>19</v>
      </c>
      <c r="F247" s="198" t="s">
        <v>738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177</v>
      </c>
      <c r="AU247" s="204" t="s">
        <v>81</v>
      </c>
      <c r="AV247" s="13" t="s">
        <v>79</v>
      </c>
      <c r="AW247" s="13" t="s">
        <v>33</v>
      </c>
      <c r="AX247" s="13" t="s">
        <v>72</v>
      </c>
      <c r="AY247" s="204" t="s">
        <v>168</v>
      </c>
    </row>
    <row r="248" spans="1:65" s="13" customFormat="1">
      <c r="B248" s="194"/>
      <c r="C248" s="195"/>
      <c r="D248" s="196" t="s">
        <v>177</v>
      </c>
      <c r="E248" s="197" t="s">
        <v>19</v>
      </c>
      <c r="F248" s="198" t="s">
        <v>739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177</v>
      </c>
      <c r="AU248" s="204" t="s">
        <v>81</v>
      </c>
      <c r="AV248" s="13" t="s">
        <v>79</v>
      </c>
      <c r="AW248" s="13" t="s">
        <v>33</v>
      </c>
      <c r="AX248" s="13" t="s">
        <v>72</v>
      </c>
      <c r="AY248" s="204" t="s">
        <v>168</v>
      </c>
    </row>
    <row r="249" spans="1:65" s="13" customFormat="1">
      <c r="B249" s="194"/>
      <c r="C249" s="195"/>
      <c r="D249" s="196" t="s">
        <v>177</v>
      </c>
      <c r="E249" s="197" t="s">
        <v>19</v>
      </c>
      <c r="F249" s="198" t="s">
        <v>789</v>
      </c>
      <c r="G249" s="195"/>
      <c r="H249" s="197" t="s">
        <v>19</v>
      </c>
      <c r="I249" s="199"/>
      <c r="J249" s="195"/>
      <c r="K249" s="195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177</v>
      </c>
      <c r="AU249" s="204" t="s">
        <v>81</v>
      </c>
      <c r="AV249" s="13" t="s">
        <v>79</v>
      </c>
      <c r="AW249" s="13" t="s">
        <v>33</v>
      </c>
      <c r="AX249" s="13" t="s">
        <v>72</v>
      </c>
      <c r="AY249" s="204" t="s">
        <v>168</v>
      </c>
    </row>
    <row r="250" spans="1:65" s="14" customFormat="1">
      <c r="B250" s="205"/>
      <c r="C250" s="206"/>
      <c r="D250" s="196" t="s">
        <v>177</v>
      </c>
      <c r="E250" s="207" t="s">
        <v>19</v>
      </c>
      <c r="F250" s="208" t="s">
        <v>790</v>
      </c>
      <c r="G250" s="206"/>
      <c r="H250" s="209">
        <v>102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177</v>
      </c>
      <c r="AU250" s="215" t="s">
        <v>81</v>
      </c>
      <c r="AV250" s="14" t="s">
        <v>81</v>
      </c>
      <c r="AW250" s="14" t="s">
        <v>33</v>
      </c>
      <c r="AX250" s="14" t="s">
        <v>79</v>
      </c>
      <c r="AY250" s="215" t="s">
        <v>168</v>
      </c>
    </row>
    <row r="251" spans="1:65" s="14" customFormat="1">
      <c r="B251" s="205"/>
      <c r="C251" s="206"/>
      <c r="D251" s="196" t="s">
        <v>177</v>
      </c>
      <c r="E251" s="206"/>
      <c r="F251" s="208" t="s">
        <v>791</v>
      </c>
      <c r="G251" s="206"/>
      <c r="H251" s="209">
        <v>107.1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177</v>
      </c>
      <c r="AU251" s="215" t="s">
        <v>81</v>
      </c>
      <c r="AV251" s="14" t="s">
        <v>81</v>
      </c>
      <c r="AW251" s="14" t="s">
        <v>4</v>
      </c>
      <c r="AX251" s="14" t="s">
        <v>79</v>
      </c>
      <c r="AY251" s="215" t="s">
        <v>168</v>
      </c>
    </row>
    <row r="252" spans="1:65" s="2" customFormat="1" ht="24">
      <c r="A252" s="37"/>
      <c r="B252" s="38"/>
      <c r="C252" s="259" t="s">
        <v>546</v>
      </c>
      <c r="D252" s="259" t="s">
        <v>636</v>
      </c>
      <c r="E252" s="260" t="s">
        <v>792</v>
      </c>
      <c r="F252" s="261" t="s">
        <v>793</v>
      </c>
      <c r="G252" s="262" t="s">
        <v>173</v>
      </c>
      <c r="H252" s="263">
        <v>14.805</v>
      </c>
      <c r="I252" s="264"/>
      <c r="J252" s="265">
        <f>ROUND(I252*H252,2)</f>
        <v>0</v>
      </c>
      <c r="K252" s="261" t="s">
        <v>174</v>
      </c>
      <c r="L252" s="266"/>
      <c r="M252" s="267" t="s">
        <v>19</v>
      </c>
      <c r="N252" s="268" t="s">
        <v>43</v>
      </c>
      <c r="O252" s="67"/>
      <c r="P252" s="190">
        <f>O252*H252</f>
        <v>0</v>
      </c>
      <c r="Q252" s="190">
        <v>0.17499999999999999</v>
      </c>
      <c r="R252" s="190">
        <f>Q252*H252</f>
        <v>2.5908749999999996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209</v>
      </c>
      <c r="AT252" s="192" t="s">
        <v>636</v>
      </c>
      <c r="AU252" s="192" t="s">
        <v>81</v>
      </c>
      <c r="AY252" s="20" t="s">
        <v>168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79</v>
      </c>
      <c r="BK252" s="193">
        <f>ROUND(I252*H252,2)</f>
        <v>0</v>
      </c>
      <c r="BL252" s="20" t="s">
        <v>175</v>
      </c>
      <c r="BM252" s="192" t="s">
        <v>794</v>
      </c>
    </row>
    <row r="253" spans="1:65" s="14" customFormat="1">
      <c r="B253" s="205"/>
      <c r="C253" s="206"/>
      <c r="D253" s="196" t="s">
        <v>177</v>
      </c>
      <c r="E253" s="207" t="s">
        <v>19</v>
      </c>
      <c r="F253" s="208" t="s">
        <v>795</v>
      </c>
      <c r="G253" s="206"/>
      <c r="H253" s="209">
        <v>14.1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177</v>
      </c>
      <c r="AU253" s="215" t="s">
        <v>81</v>
      </c>
      <c r="AV253" s="14" t="s">
        <v>81</v>
      </c>
      <c r="AW253" s="14" t="s">
        <v>33</v>
      </c>
      <c r="AX253" s="14" t="s">
        <v>79</v>
      </c>
      <c r="AY253" s="215" t="s">
        <v>168</v>
      </c>
    </row>
    <row r="254" spans="1:65" s="14" customFormat="1">
      <c r="B254" s="205"/>
      <c r="C254" s="206"/>
      <c r="D254" s="196" t="s">
        <v>177</v>
      </c>
      <c r="E254" s="206"/>
      <c r="F254" s="208" t="s">
        <v>796</v>
      </c>
      <c r="G254" s="206"/>
      <c r="H254" s="209">
        <v>14.805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177</v>
      </c>
      <c r="AU254" s="215" t="s">
        <v>81</v>
      </c>
      <c r="AV254" s="14" t="s">
        <v>81</v>
      </c>
      <c r="AW254" s="14" t="s">
        <v>4</v>
      </c>
      <c r="AX254" s="14" t="s">
        <v>79</v>
      </c>
      <c r="AY254" s="215" t="s">
        <v>168</v>
      </c>
    </row>
    <row r="255" spans="1:65" s="2" customFormat="1" ht="24">
      <c r="A255" s="37"/>
      <c r="B255" s="38"/>
      <c r="C255" s="181" t="s">
        <v>553</v>
      </c>
      <c r="D255" s="181" t="s">
        <v>170</v>
      </c>
      <c r="E255" s="182" t="s">
        <v>797</v>
      </c>
      <c r="F255" s="183" t="s">
        <v>798</v>
      </c>
      <c r="G255" s="184" t="s">
        <v>206</v>
      </c>
      <c r="H255" s="185">
        <v>141.6</v>
      </c>
      <c r="I255" s="186"/>
      <c r="J255" s="187">
        <f>ROUND(I255*H255,2)</f>
        <v>0</v>
      </c>
      <c r="K255" s="183" t="s">
        <v>174</v>
      </c>
      <c r="L255" s="42"/>
      <c r="M255" s="188" t="s">
        <v>19</v>
      </c>
      <c r="N255" s="189" t="s">
        <v>43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175</v>
      </c>
      <c r="AT255" s="192" t="s">
        <v>170</v>
      </c>
      <c r="AU255" s="192" t="s">
        <v>81</v>
      </c>
      <c r="AY255" s="20" t="s">
        <v>168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175</v>
      </c>
      <c r="BM255" s="192" t="s">
        <v>799</v>
      </c>
    </row>
    <row r="256" spans="1:65" s="13" customFormat="1">
      <c r="B256" s="194"/>
      <c r="C256" s="195"/>
      <c r="D256" s="196" t="s">
        <v>177</v>
      </c>
      <c r="E256" s="197" t="s">
        <v>19</v>
      </c>
      <c r="F256" s="198" t="s">
        <v>800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177</v>
      </c>
      <c r="AU256" s="204" t="s">
        <v>81</v>
      </c>
      <c r="AV256" s="13" t="s">
        <v>79</v>
      </c>
      <c r="AW256" s="13" t="s">
        <v>33</v>
      </c>
      <c r="AX256" s="13" t="s">
        <v>72</v>
      </c>
      <c r="AY256" s="204" t="s">
        <v>168</v>
      </c>
    </row>
    <row r="257" spans="1:65" s="14" customFormat="1">
      <c r="B257" s="205"/>
      <c r="C257" s="206"/>
      <c r="D257" s="196" t="s">
        <v>177</v>
      </c>
      <c r="E257" s="207" t="s">
        <v>19</v>
      </c>
      <c r="F257" s="208" t="s">
        <v>801</v>
      </c>
      <c r="G257" s="206"/>
      <c r="H257" s="209">
        <v>141.6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177</v>
      </c>
      <c r="AU257" s="215" t="s">
        <v>81</v>
      </c>
      <c r="AV257" s="14" t="s">
        <v>81</v>
      </c>
      <c r="AW257" s="14" t="s">
        <v>33</v>
      </c>
      <c r="AX257" s="14" t="s">
        <v>79</v>
      </c>
      <c r="AY257" s="215" t="s">
        <v>168</v>
      </c>
    </row>
    <row r="258" spans="1:65" s="12" customFormat="1" ht="22.9" customHeight="1">
      <c r="B258" s="165"/>
      <c r="C258" s="166"/>
      <c r="D258" s="167" t="s">
        <v>71</v>
      </c>
      <c r="E258" s="179" t="s">
        <v>215</v>
      </c>
      <c r="F258" s="179" t="s">
        <v>241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SUM(P259:P335)</f>
        <v>0</v>
      </c>
      <c r="Q258" s="173"/>
      <c r="R258" s="174">
        <f>SUM(R259:R335)</f>
        <v>370.63563800000003</v>
      </c>
      <c r="S258" s="173"/>
      <c r="T258" s="175">
        <f>SUM(T259:T335)</f>
        <v>23.630000000000003</v>
      </c>
      <c r="AR258" s="176" t="s">
        <v>79</v>
      </c>
      <c r="AT258" s="177" t="s">
        <v>71</v>
      </c>
      <c r="AU258" s="177" t="s">
        <v>79</v>
      </c>
      <c r="AY258" s="176" t="s">
        <v>168</v>
      </c>
      <c r="BK258" s="178">
        <f>SUM(BK259:BK335)</f>
        <v>0</v>
      </c>
    </row>
    <row r="259" spans="1:65" s="2" customFormat="1" ht="16.5" customHeight="1">
      <c r="A259" s="37"/>
      <c r="B259" s="38"/>
      <c r="C259" s="181" t="s">
        <v>561</v>
      </c>
      <c r="D259" s="181" t="s">
        <v>170</v>
      </c>
      <c r="E259" s="182" t="s">
        <v>802</v>
      </c>
      <c r="F259" s="183" t="s">
        <v>803</v>
      </c>
      <c r="G259" s="184" t="s">
        <v>444</v>
      </c>
      <c r="H259" s="185">
        <v>21</v>
      </c>
      <c r="I259" s="186"/>
      <c r="J259" s="187">
        <f>ROUND(I259*H259,2)</f>
        <v>0</v>
      </c>
      <c r="K259" s="183" t="s">
        <v>174</v>
      </c>
      <c r="L259" s="42"/>
      <c r="M259" s="188" t="s">
        <v>19</v>
      </c>
      <c r="N259" s="189" t="s">
        <v>43</v>
      </c>
      <c r="O259" s="67"/>
      <c r="P259" s="190">
        <f>O259*H259</f>
        <v>0</v>
      </c>
      <c r="Q259" s="190">
        <v>4.0079999999999998E-2</v>
      </c>
      <c r="R259" s="190">
        <f>Q259*H259</f>
        <v>0.84167999999999998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175</v>
      </c>
      <c r="AT259" s="192" t="s">
        <v>170</v>
      </c>
      <c r="AU259" s="192" t="s">
        <v>81</v>
      </c>
      <c r="AY259" s="20" t="s">
        <v>168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79</v>
      </c>
      <c r="BK259" s="193">
        <f>ROUND(I259*H259,2)</f>
        <v>0</v>
      </c>
      <c r="BL259" s="20" t="s">
        <v>175</v>
      </c>
      <c r="BM259" s="192" t="s">
        <v>804</v>
      </c>
    </row>
    <row r="260" spans="1:65" s="13" customFormat="1" ht="22.5">
      <c r="B260" s="194"/>
      <c r="C260" s="195"/>
      <c r="D260" s="196" t="s">
        <v>177</v>
      </c>
      <c r="E260" s="197" t="s">
        <v>19</v>
      </c>
      <c r="F260" s="198" t="s">
        <v>695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177</v>
      </c>
      <c r="AU260" s="204" t="s">
        <v>81</v>
      </c>
      <c r="AV260" s="13" t="s">
        <v>79</v>
      </c>
      <c r="AW260" s="13" t="s">
        <v>33</v>
      </c>
      <c r="AX260" s="13" t="s">
        <v>72</v>
      </c>
      <c r="AY260" s="204" t="s">
        <v>168</v>
      </c>
    </row>
    <row r="261" spans="1:65" s="14" customFormat="1">
      <c r="B261" s="205"/>
      <c r="C261" s="206"/>
      <c r="D261" s="196" t="s">
        <v>177</v>
      </c>
      <c r="E261" s="207" t="s">
        <v>19</v>
      </c>
      <c r="F261" s="208" t="s">
        <v>7</v>
      </c>
      <c r="G261" s="206"/>
      <c r="H261" s="209">
        <v>21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177</v>
      </c>
      <c r="AU261" s="215" t="s">
        <v>81</v>
      </c>
      <c r="AV261" s="14" t="s">
        <v>81</v>
      </c>
      <c r="AW261" s="14" t="s">
        <v>33</v>
      </c>
      <c r="AX261" s="14" t="s">
        <v>79</v>
      </c>
      <c r="AY261" s="215" t="s">
        <v>168</v>
      </c>
    </row>
    <row r="262" spans="1:65" s="2" customFormat="1" ht="24">
      <c r="A262" s="37"/>
      <c r="B262" s="38"/>
      <c r="C262" s="259" t="s">
        <v>568</v>
      </c>
      <c r="D262" s="259" t="s">
        <v>636</v>
      </c>
      <c r="E262" s="260" t="s">
        <v>805</v>
      </c>
      <c r="F262" s="261" t="s">
        <v>806</v>
      </c>
      <c r="G262" s="262" t="s">
        <v>185</v>
      </c>
      <c r="H262" s="263">
        <v>21</v>
      </c>
      <c r="I262" s="264"/>
      <c r="J262" s="265">
        <f>ROUND(I262*H262,2)</f>
        <v>0</v>
      </c>
      <c r="K262" s="261" t="s">
        <v>174</v>
      </c>
      <c r="L262" s="266"/>
      <c r="M262" s="267" t="s">
        <v>19</v>
      </c>
      <c r="N262" s="268" t="s">
        <v>43</v>
      </c>
      <c r="O262" s="67"/>
      <c r="P262" s="190">
        <f>O262*H262</f>
        <v>0</v>
      </c>
      <c r="Q262" s="190">
        <v>4.4999999999999998E-2</v>
      </c>
      <c r="R262" s="190">
        <f>Q262*H262</f>
        <v>0.94499999999999995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209</v>
      </c>
      <c r="AT262" s="192" t="s">
        <v>636</v>
      </c>
      <c r="AU262" s="192" t="s">
        <v>81</v>
      </c>
      <c r="AY262" s="20" t="s">
        <v>168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79</v>
      </c>
      <c r="BK262" s="193">
        <f>ROUND(I262*H262,2)</f>
        <v>0</v>
      </c>
      <c r="BL262" s="20" t="s">
        <v>175</v>
      </c>
      <c r="BM262" s="192" t="s">
        <v>807</v>
      </c>
    </row>
    <row r="263" spans="1:65" s="2" customFormat="1" ht="24">
      <c r="A263" s="37"/>
      <c r="B263" s="38"/>
      <c r="C263" s="181" t="s">
        <v>576</v>
      </c>
      <c r="D263" s="181" t="s">
        <v>170</v>
      </c>
      <c r="E263" s="182" t="s">
        <v>808</v>
      </c>
      <c r="F263" s="183" t="s">
        <v>809</v>
      </c>
      <c r="G263" s="184" t="s">
        <v>444</v>
      </c>
      <c r="H263" s="185">
        <v>106</v>
      </c>
      <c r="I263" s="186"/>
      <c r="J263" s="187">
        <f>ROUND(I263*H263,2)</f>
        <v>0</v>
      </c>
      <c r="K263" s="183" t="s">
        <v>174</v>
      </c>
      <c r="L263" s="42"/>
      <c r="M263" s="188" t="s">
        <v>19</v>
      </c>
      <c r="N263" s="189" t="s">
        <v>43</v>
      </c>
      <c r="O263" s="67"/>
      <c r="P263" s="190">
        <f>O263*H263</f>
        <v>0</v>
      </c>
      <c r="Q263" s="190">
        <v>7.3999999999999999E-4</v>
      </c>
      <c r="R263" s="190">
        <f>Q263*H263</f>
        <v>7.8439999999999996E-2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175</v>
      </c>
      <c r="AT263" s="192" t="s">
        <v>170</v>
      </c>
      <c r="AU263" s="192" t="s">
        <v>81</v>
      </c>
      <c r="AY263" s="20" t="s">
        <v>168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175</v>
      </c>
      <c r="BM263" s="192" t="s">
        <v>810</v>
      </c>
    </row>
    <row r="264" spans="1:65" s="13" customFormat="1" ht="33.75">
      <c r="B264" s="194"/>
      <c r="C264" s="195"/>
      <c r="D264" s="196" t="s">
        <v>177</v>
      </c>
      <c r="E264" s="197" t="s">
        <v>19</v>
      </c>
      <c r="F264" s="198" t="s">
        <v>811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177</v>
      </c>
      <c r="AU264" s="204" t="s">
        <v>81</v>
      </c>
      <c r="AV264" s="13" t="s">
        <v>79</v>
      </c>
      <c r="AW264" s="13" t="s">
        <v>33</v>
      </c>
      <c r="AX264" s="13" t="s">
        <v>72</v>
      </c>
      <c r="AY264" s="204" t="s">
        <v>168</v>
      </c>
    </row>
    <row r="265" spans="1:65" s="14" customFormat="1">
      <c r="B265" s="205"/>
      <c r="C265" s="206"/>
      <c r="D265" s="196" t="s">
        <v>177</v>
      </c>
      <c r="E265" s="207" t="s">
        <v>19</v>
      </c>
      <c r="F265" s="208" t="s">
        <v>812</v>
      </c>
      <c r="G265" s="206"/>
      <c r="H265" s="209">
        <v>106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177</v>
      </c>
      <c r="AU265" s="215" t="s">
        <v>81</v>
      </c>
      <c r="AV265" s="14" t="s">
        <v>81</v>
      </c>
      <c r="AW265" s="14" t="s">
        <v>33</v>
      </c>
      <c r="AX265" s="14" t="s">
        <v>79</v>
      </c>
      <c r="AY265" s="215" t="s">
        <v>168</v>
      </c>
    </row>
    <row r="266" spans="1:65" s="2" customFormat="1" ht="55.5" customHeight="1">
      <c r="A266" s="37"/>
      <c r="B266" s="38"/>
      <c r="C266" s="259" t="s">
        <v>582</v>
      </c>
      <c r="D266" s="259" t="s">
        <v>636</v>
      </c>
      <c r="E266" s="260" t="s">
        <v>813</v>
      </c>
      <c r="F266" s="261" t="s">
        <v>814</v>
      </c>
      <c r="G266" s="262" t="s">
        <v>444</v>
      </c>
      <c r="H266" s="263">
        <v>106</v>
      </c>
      <c r="I266" s="264"/>
      <c r="J266" s="265">
        <f>ROUND(I266*H266,2)</f>
        <v>0</v>
      </c>
      <c r="K266" s="261" t="s">
        <v>19</v>
      </c>
      <c r="L266" s="266"/>
      <c r="M266" s="267" t="s">
        <v>19</v>
      </c>
      <c r="N266" s="268" t="s">
        <v>43</v>
      </c>
      <c r="O266" s="67"/>
      <c r="P266" s="190">
        <f>O266*H266</f>
        <v>0</v>
      </c>
      <c r="Q266" s="190">
        <v>7.7499999999999999E-2</v>
      </c>
      <c r="R266" s="190">
        <f>Q266*H266</f>
        <v>8.2149999999999999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209</v>
      </c>
      <c r="AT266" s="192" t="s">
        <v>636</v>
      </c>
      <c r="AU266" s="192" t="s">
        <v>81</v>
      </c>
      <c r="AY266" s="20" t="s">
        <v>168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79</v>
      </c>
      <c r="BK266" s="193">
        <f>ROUND(I266*H266,2)</f>
        <v>0</v>
      </c>
      <c r="BL266" s="20" t="s">
        <v>175</v>
      </c>
      <c r="BM266" s="192" t="s">
        <v>815</v>
      </c>
    </row>
    <row r="267" spans="1:65" s="2" customFormat="1" ht="36">
      <c r="A267" s="37"/>
      <c r="B267" s="38"/>
      <c r="C267" s="181" t="s">
        <v>587</v>
      </c>
      <c r="D267" s="181" t="s">
        <v>170</v>
      </c>
      <c r="E267" s="182" t="s">
        <v>816</v>
      </c>
      <c r="F267" s="183" t="s">
        <v>817</v>
      </c>
      <c r="G267" s="184" t="s">
        <v>444</v>
      </c>
      <c r="H267" s="185">
        <v>60</v>
      </c>
      <c r="I267" s="186"/>
      <c r="J267" s="187">
        <f>ROUND(I267*H267,2)</f>
        <v>0</v>
      </c>
      <c r="K267" s="183" t="s">
        <v>174</v>
      </c>
      <c r="L267" s="42"/>
      <c r="M267" s="188" t="s">
        <v>19</v>
      </c>
      <c r="N267" s="189" t="s">
        <v>43</v>
      </c>
      <c r="O267" s="67"/>
      <c r="P267" s="190">
        <f>O267*H267</f>
        <v>0</v>
      </c>
      <c r="Q267" s="190">
        <v>1.5169999999999999E-2</v>
      </c>
      <c r="R267" s="190">
        <f>Q267*H267</f>
        <v>0.91020000000000001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175</v>
      </c>
      <c r="AT267" s="192" t="s">
        <v>170</v>
      </c>
      <c r="AU267" s="192" t="s">
        <v>81</v>
      </c>
      <c r="AY267" s="20" t="s">
        <v>168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79</v>
      </c>
      <c r="BK267" s="193">
        <f>ROUND(I267*H267,2)</f>
        <v>0</v>
      </c>
      <c r="BL267" s="20" t="s">
        <v>175</v>
      </c>
      <c r="BM267" s="192" t="s">
        <v>818</v>
      </c>
    </row>
    <row r="268" spans="1:65" s="13" customFormat="1" ht="22.5">
      <c r="B268" s="194"/>
      <c r="C268" s="195"/>
      <c r="D268" s="196" t="s">
        <v>177</v>
      </c>
      <c r="E268" s="197" t="s">
        <v>19</v>
      </c>
      <c r="F268" s="198" t="s">
        <v>819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177</v>
      </c>
      <c r="AU268" s="204" t="s">
        <v>81</v>
      </c>
      <c r="AV268" s="13" t="s">
        <v>79</v>
      </c>
      <c r="AW268" s="13" t="s">
        <v>33</v>
      </c>
      <c r="AX268" s="13" t="s">
        <v>72</v>
      </c>
      <c r="AY268" s="204" t="s">
        <v>168</v>
      </c>
    </row>
    <row r="269" spans="1:65" s="14" customFormat="1">
      <c r="B269" s="205"/>
      <c r="C269" s="206"/>
      <c r="D269" s="196" t="s">
        <v>177</v>
      </c>
      <c r="E269" s="207" t="s">
        <v>19</v>
      </c>
      <c r="F269" s="208" t="s">
        <v>820</v>
      </c>
      <c r="G269" s="206"/>
      <c r="H269" s="209">
        <v>60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177</v>
      </c>
      <c r="AU269" s="215" t="s">
        <v>81</v>
      </c>
      <c r="AV269" s="14" t="s">
        <v>81</v>
      </c>
      <c r="AW269" s="14" t="s">
        <v>33</v>
      </c>
      <c r="AX269" s="14" t="s">
        <v>79</v>
      </c>
      <c r="AY269" s="215" t="s">
        <v>168</v>
      </c>
    </row>
    <row r="270" spans="1:65" s="2" customFormat="1" ht="33" customHeight="1">
      <c r="A270" s="37"/>
      <c r="B270" s="38"/>
      <c r="C270" s="259" t="s">
        <v>821</v>
      </c>
      <c r="D270" s="259" t="s">
        <v>636</v>
      </c>
      <c r="E270" s="260" t="s">
        <v>822</v>
      </c>
      <c r="F270" s="261" t="s">
        <v>823</v>
      </c>
      <c r="G270" s="262" t="s">
        <v>444</v>
      </c>
      <c r="H270" s="263">
        <v>60</v>
      </c>
      <c r="I270" s="264"/>
      <c r="J270" s="265">
        <f t="shared" ref="J270:J277" si="0">ROUND(I270*H270,2)</f>
        <v>0</v>
      </c>
      <c r="K270" s="261" t="s">
        <v>19</v>
      </c>
      <c r="L270" s="266"/>
      <c r="M270" s="267" t="s">
        <v>19</v>
      </c>
      <c r="N270" s="268" t="s">
        <v>43</v>
      </c>
      <c r="O270" s="67"/>
      <c r="P270" s="190">
        <f t="shared" ref="P270:P277" si="1">O270*H270</f>
        <v>0</v>
      </c>
      <c r="Q270" s="190">
        <v>2.8299999999999999E-2</v>
      </c>
      <c r="R270" s="190">
        <f t="shared" ref="R270:R277" si="2">Q270*H270</f>
        <v>1.698</v>
      </c>
      <c r="S270" s="190">
        <v>0</v>
      </c>
      <c r="T270" s="191">
        <f t="shared" ref="T270:T277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209</v>
      </c>
      <c r="AT270" s="192" t="s">
        <v>636</v>
      </c>
      <c r="AU270" s="192" t="s">
        <v>81</v>
      </c>
      <c r="AY270" s="20" t="s">
        <v>168</v>
      </c>
      <c r="BE270" s="193">
        <f t="shared" ref="BE270:BE277" si="4">IF(N270="základní",J270,0)</f>
        <v>0</v>
      </c>
      <c r="BF270" s="193">
        <f t="shared" ref="BF270:BF277" si="5">IF(N270="snížená",J270,0)</f>
        <v>0</v>
      </c>
      <c r="BG270" s="193">
        <f t="shared" ref="BG270:BG277" si="6">IF(N270="zákl. přenesená",J270,0)</f>
        <v>0</v>
      </c>
      <c r="BH270" s="193">
        <f t="shared" ref="BH270:BH277" si="7">IF(N270="sníž. přenesená",J270,0)</f>
        <v>0</v>
      </c>
      <c r="BI270" s="193">
        <f t="shared" ref="BI270:BI277" si="8">IF(N270="nulová",J270,0)</f>
        <v>0</v>
      </c>
      <c r="BJ270" s="20" t="s">
        <v>79</v>
      </c>
      <c r="BK270" s="193">
        <f t="shared" ref="BK270:BK277" si="9">ROUND(I270*H270,2)</f>
        <v>0</v>
      </c>
      <c r="BL270" s="20" t="s">
        <v>175</v>
      </c>
      <c r="BM270" s="192" t="s">
        <v>824</v>
      </c>
    </row>
    <row r="271" spans="1:65" s="2" customFormat="1" ht="24">
      <c r="A271" s="37"/>
      <c r="B271" s="38"/>
      <c r="C271" s="181" t="s">
        <v>825</v>
      </c>
      <c r="D271" s="181" t="s">
        <v>170</v>
      </c>
      <c r="E271" s="182" t="s">
        <v>826</v>
      </c>
      <c r="F271" s="183" t="s">
        <v>827</v>
      </c>
      <c r="G271" s="184" t="s">
        <v>185</v>
      </c>
      <c r="H271" s="185">
        <v>22</v>
      </c>
      <c r="I271" s="186"/>
      <c r="J271" s="187">
        <f t="shared" si="0"/>
        <v>0</v>
      </c>
      <c r="K271" s="183" t="s">
        <v>174</v>
      </c>
      <c r="L271" s="42"/>
      <c r="M271" s="188" t="s">
        <v>19</v>
      </c>
      <c r="N271" s="189" t="s">
        <v>43</v>
      </c>
      <c r="O271" s="67"/>
      <c r="P271" s="190">
        <f t="shared" si="1"/>
        <v>0</v>
      </c>
      <c r="Q271" s="190">
        <v>6.9999999999999999E-4</v>
      </c>
      <c r="R271" s="190">
        <f t="shared" si="2"/>
        <v>1.54E-2</v>
      </c>
      <c r="S271" s="190">
        <v>0</v>
      </c>
      <c r="T271" s="191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175</v>
      </c>
      <c r="AT271" s="192" t="s">
        <v>170</v>
      </c>
      <c r="AU271" s="192" t="s">
        <v>81</v>
      </c>
      <c r="AY271" s="20" t="s">
        <v>168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20" t="s">
        <v>79</v>
      </c>
      <c r="BK271" s="193">
        <f t="shared" si="9"/>
        <v>0</v>
      </c>
      <c r="BL271" s="20" t="s">
        <v>175</v>
      </c>
      <c r="BM271" s="192" t="s">
        <v>828</v>
      </c>
    </row>
    <row r="272" spans="1:65" s="2" customFormat="1" ht="16.5" customHeight="1">
      <c r="A272" s="37"/>
      <c r="B272" s="38"/>
      <c r="C272" s="259" t="s">
        <v>829</v>
      </c>
      <c r="D272" s="259" t="s">
        <v>636</v>
      </c>
      <c r="E272" s="260" t="s">
        <v>830</v>
      </c>
      <c r="F272" s="261" t="s">
        <v>831</v>
      </c>
      <c r="G272" s="262" t="s">
        <v>185</v>
      </c>
      <c r="H272" s="263">
        <v>2</v>
      </c>
      <c r="I272" s="264"/>
      <c r="J272" s="265">
        <f t="shared" si="0"/>
        <v>0</v>
      </c>
      <c r="K272" s="261" t="s">
        <v>174</v>
      </c>
      <c r="L272" s="266"/>
      <c r="M272" s="267" t="s">
        <v>19</v>
      </c>
      <c r="N272" s="268" t="s">
        <v>43</v>
      </c>
      <c r="O272" s="67"/>
      <c r="P272" s="190">
        <f t="shared" si="1"/>
        <v>0</v>
      </c>
      <c r="Q272" s="190">
        <v>4.0000000000000001E-3</v>
      </c>
      <c r="R272" s="190">
        <f t="shared" si="2"/>
        <v>8.0000000000000002E-3</v>
      </c>
      <c r="S272" s="190">
        <v>0</v>
      </c>
      <c r="T272" s="191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209</v>
      </c>
      <c r="AT272" s="192" t="s">
        <v>636</v>
      </c>
      <c r="AU272" s="192" t="s">
        <v>81</v>
      </c>
      <c r="AY272" s="20" t="s">
        <v>168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20" t="s">
        <v>79</v>
      </c>
      <c r="BK272" s="193">
        <f t="shared" si="9"/>
        <v>0</v>
      </c>
      <c r="BL272" s="20" t="s">
        <v>175</v>
      </c>
      <c r="BM272" s="192" t="s">
        <v>832</v>
      </c>
    </row>
    <row r="273" spans="1:65" s="2" customFormat="1" ht="16.5" customHeight="1">
      <c r="A273" s="37"/>
      <c r="B273" s="38"/>
      <c r="C273" s="259" t="s">
        <v>833</v>
      </c>
      <c r="D273" s="259" t="s">
        <v>636</v>
      </c>
      <c r="E273" s="260" t="s">
        <v>834</v>
      </c>
      <c r="F273" s="261" t="s">
        <v>835</v>
      </c>
      <c r="G273" s="262" t="s">
        <v>185</v>
      </c>
      <c r="H273" s="263">
        <v>6</v>
      </c>
      <c r="I273" s="264"/>
      <c r="J273" s="265">
        <f t="shared" si="0"/>
        <v>0</v>
      </c>
      <c r="K273" s="261" t="s">
        <v>174</v>
      </c>
      <c r="L273" s="266"/>
      <c r="M273" s="267" t="s">
        <v>19</v>
      </c>
      <c r="N273" s="268" t="s">
        <v>43</v>
      </c>
      <c r="O273" s="67"/>
      <c r="P273" s="190">
        <f t="shared" si="1"/>
        <v>0</v>
      </c>
      <c r="Q273" s="190">
        <v>2.5000000000000001E-3</v>
      </c>
      <c r="R273" s="190">
        <f t="shared" si="2"/>
        <v>1.4999999999999999E-2</v>
      </c>
      <c r="S273" s="190">
        <v>0</v>
      </c>
      <c r="T273" s="191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209</v>
      </c>
      <c r="AT273" s="192" t="s">
        <v>636</v>
      </c>
      <c r="AU273" s="192" t="s">
        <v>81</v>
      </c>
      <c r="AY273" s="20" t="s">
        <v>168</v>
      </c>
      <c r="BE273" s="193">
        <f t="shared" si="4"/>
        <v>0</v>
      </c>
      <c r="BF273" s="193">
        <f t="shared" si="5"/>
        <v>0</v>
      </c>
      <c r="BG273" s="193">
        <f t="shared" si="6"/>
        <v>0</v>
      </c>
      <c r="BH273" s="193">
        <f t="shared" si="7"/>
        <v>0</v>
      </c>
      <c r="BI273" s="193">
        <f t="shared" si="8"/>
        <v>0</v>
      </c>
      <c r="BJ273" s="20" t="s">
        <v>79</v>
      </c>
      <c r="BK273" s="193">
        <f t="shared" si="9"/>
        <v>0</v>
      </c>
      <c r="BL273" s="20" t="s">
        <v>175</v>
      </c>
      <c r="BM273" s="192" t="s">
        <v>836</v>
      </c>
    </row>
    <row r="274" spans="1:65" s="2" customFormat="1" ht="16.5" customHeight="1">
      <c r="A274" s="37"/>
      <c r="B274" s="38"/>
      <c r="C274" s="259" t="s">
        <v>837</v>
      </c>
      <c r="D274" s="259" t="s">
        <v>636</v>
      </c>
      <c r="E274" s="260" t="s">
        <v>838</v>
      </c>
      <c r="F274" s="261" t="s">
        <v>839</v>
      </c>
      <c r="G274" s="262" t="s">
        <v>185</v>
      </c>
      <c r="H274" s="263">
        <v>4</v>
      </c>
      <c r="I274" s="264"/>
      <c r="J274" s="265">
        <f t="shared" si="0"/>
        <v>0</v>
      </c>
      <c r="K274" s="261" t="s">
        <v>174</v>
      </c>
      <c r="L274" s="266"/>
      <c r="M274" s="267" t="s">
        <v>19</v>
      </c>
      <c r="N274" s="268" t="s">
        <v>43</v>
      </c>
      <c r="O274" s="67"/>
      <c r="P274" s="190">
        <f t="shared" si="1"/>
        <v>0</v>
      </c>
      <c r="Q274" s="190">
        <v>2.5999999999999999E-3</v>
      </c>
      <c r="R274" s="190">
        <f t="shared" si="2"/>
        <v>1.04E-2</v>
      </c>
      <c r="S274" s="190">
        <v>0</v>
      </c>
      <c r="T274" s="191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209</v>
      </c>
      <c r="AT274" s="192" t="s">
        <v>636</v>
      </c>
      <c r="AU274" s="192" t="s">
        <v>81</v>
      </c>
      <c r="AY274" s="20" t="s">
        <v>168</v>
      </c>
      <c r="BE274" s="193">
        <f t="shared" si="4"/>
        <v>0</v>
      </c>
      <c r="BF274" s="193">
        <f t="shared" si="5"/>
        <v>0</v>
      </c>
      <c r="BG274" s="193">
        <f t="shared" si="6"/>
        <v>0</v>
      </c>
      <c r="BH274" s="193">
        <f t="shared" si="7"/>
        <v>0</v>
      </c>
      <c r="BI274" s="193">
        <f t="shared" si="8"/>
        <v>0</v>
      </c>
      <c r="BJ274" s="20" t="s">
        <v>79</v>
      </c>
      <c r="BK274" s="193">
        <f t="shared" si="9"/>
        <v>0</v>
      </c>
      <c r="BL274" s="20" t="s">
        <v>175</v>
      </c>
      <c r="BM274" s="192" t="s">
        <v>840</v>
      </c>
    </row>
    <row r="275" spans="1:65" s="2" customFormat="1" ht="16.5" customHeight="1">
      <c r="A275" s="37"/>
      <c r="B275" s="38"/>
      <c r="C275" s="259" t="s">
        <v>841</v>
      </c>
      <c r="D275" s="259" t="s">
        <v>636</v>
      </c>
      <c r="E275" s="260" t="s">
        <v>842</v>
      </c>
      <c r="F275" s="261" t="s">
        <v>843</v>
      </c>
      <c r="G275" s="262" t="s">
        <v>185</v>
      </c>
      <c r="H275" s="263">
        <v>6</v>
      </c>
      <c r="I275" s="264"/>
      <c r="J275" s="265">
        <f t="shared" si="0"/>
        <v>0</v>
      </c>
      <c r="K275" s="261" t="s">
        <v>19</v>
      </c>
      <c r="L275" s="266"/>
      <c r="M275" s="267" t="s">
        <v>19</v>
      </c>
      <c r="N275" s="268" t="s">
        <v>43</v>
      </c>
      <c r="O275" s="67"/>
      <c r="P275" s="190">
        <f t="shared" si="1"/>
        <v>0</v>
      </c>
      <c r="Q275" s="190">
        <v>2.5999999999999999E-3</v>
      </c>
      <c r="R275" s="190">
        <f t="shared" si="2"/>
        <v>1.5599999999999999E-2</v>
      </c>
      <c r="S275" s="190">
        <v>0</v>
      </c>
      <c r="T275" s="191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209</v>
      </c>
      <c r="AT275" s="192" t="s">
        <v>636</v>
      </c>
      <c r="AU275" s="192" t="s">
        <v>81</v>
      </c>
      <c r="AY275" s="20" t="s">
        <v>168</v>
      </c>
      <c r="BE275" s="193">
        <f t="shared" si="4"/>
        <v>0</v>
      </c>
      <c r="BF275" s="193">
        <f t="shared" si="5"/>
        <v>0</v>
      </c>
      <c r="BG275" s="193">
        <f t="shared" si="6"/>
        <v>0</v>
      </c>
      <c r="BH275" s="193">
        <f t="shared" si="7"/>
        <v>0</v>
      </c>
      <c r="BI275" s="193">
        <f t="shared" si="8"/>
        <v>0</v>
      </c>
      <c r="BJ275" s="20" t="s">
        <v>79</v>
      </c>
      <c r="BK275" s="193">
        <f t="shared" si="9"/>
        <v>0</v>
      </c>
      <c r="BL275" s="20" t="s">
        <v>175</v>
      </c>
      <c r="BM275" s="192" t="s">
        <v>844</v>
      </c>
    </row>
    <row r="276" spans="1:65" s="2" customFormat="1" ht="16.5" customHeight="1">
      <c r="A276" s="37"/>
      <c r="B276" s="38"/>
      <c r="C276" s="259" t="s">
        <v>845</v>
      </c>
      <c r="D276" s="259" t="s">
        <v>636</v>
      </c>
      <c r="E276" s="260" t="s">
        <v>846</v>
      </c>
      <c r="F276" s="261" t="s">
        <v>847</v>
      </c>
      <c r="G276" s="262" t="s">
        <v>185</v>
      </c>
      <c r="H276" s="263">
        <v>4</v>
      </c>
      <c r="I276" s="264"/>
      <c r="J276" s="265">
        <f t="shared" si="0"/>
        <v>0</v>
      </c>
      <c r="K276" s="261" t="s">
        <v>174</v>
      </c>
      <c r="L276" s="266"/>
      <c r="M276" s="267" t="s">
        <v>19</v>
      </c>
      <c r="N276" s="268" t="s">
        <v>43</v>
      </c>
      <c r="O276" s="67"/>
      <c r="P276" s="190">
        <f t="shared" si="1"/>
        <v>0</v>
      </c>
      <c r="Q276" s="190">
        <v>2.5000000000000001E-3</v>
      </c>
      <c r="R276" s="190">
        <f t="shared" si="2"/>
        <v>0.01</v>
      </c>
      <c r="S276" s="190">
        <v>0</v>
      </c>
      <c r="T276" s="191">
        <f t="shared" si="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209</v>
      </c>
      <c r="AT276" s="192" t="s">
        <v>636</v>
      </c>
      <c r="AU276" s="192" t="s">
        <v>81</v>
      </c>
      <c r="AY276" s="20" t="s">
        <v>168</v>
      </c>
      <c r="BE276" s="193">
        <f t="shared" si="4"/>
        <v>0</v>
      </c>
      <c r="BF276" s="193">
        <f t="shared" si="5"/>
        <v>0</v>
      </c>
      <c r="BG276" s="193">
        <f t="shared" si="6"/>
        <v>0</v>
      </c>
      <c r="BH276" s="193">
        <f t="shared" si="7"/>
        <v>0</v>
      </c>
      <c r="BI276" s="193">
        <f t="shared" si="8"/>
        <v>0</v>
      </c>
      <c r="BJ276" s="20" t="s">
        <v>79</v>
      </c>
      <c r="BK276" s="193">
        <f t="shared" si="9"/>
        <v>0</v>
      </c>
      <c r="BL276" s="20" t="s">
        <v>175</v>
      </c>
      <c r="BM276" s="192" t="s">
        <v>848</v>
      </c>
    </row>
    <row r="277" spans="1:65" s="2" customFormat="1" ht="21.75" customHeight="1">
      <c r="A277" s="37"/>
      <c r="B277" s="38"/>
      <c r="C277" s="259" t="s">
        <v>849</v>
      </c>
      <c r="D277" s="259" t="s">
        <v>636</v>
      </c>
      <c r="E277" s="260" t="s">
        <v>850</v>
      </c>
      <c r="F277" s="261" t="s">
        <v>851</v>
      </c>
      <c r="G277" s="262" t="s">
        <v>185</v>
      </c>
      <c r="H277" s="263">
        <v>44</v>
      </c>
      <c r="I277" s="264"/>
      <c r="J277" s="265">
        <f t="shared" si="0"/>
        <v>0</v>
      </c>
      <c r="K277" s="261" t="s">
        <v>174</v>
      </c>
      <c r="L277" s="266"/>
      <c r="M277" s="267" t="s">
        <v>19</v>
      </c>
      <c r="N277" s="268" t="s">
        <v>43</v>
      </c>
      <c r="O277" s="67"/>
      <c r="P277" s="190">
        <f t="shared" si="1"/>
        <v>0</v>
      </c>
      <c r="Q277" s="190">
        <v>3.5E-4</v>
      </c>
      <c r="R277" s="190">
        <f t="shared" si="2"/>
        <v>1.54E-2</v>
      </c>
      <c r="S277" s="190">
        <v>0</v>
      </c>
      <c r="T277" s="191">
        <f t="shared" si="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209</v>
      </c>
      <c r="AT277" s="192" t="s">
        <v>636</v>
      </c>
      <c r="AU277" s="192" t="s">
        <v>81</v>
      </c>
      <c r="AY277" s="20" t="s">
        <v>168</v>
      </c>
      <c r="BE277" s="193">
        <f t="shared" si="4"/>
        <v>0</v>
      </c>
      <c r="BF277" s="193">
        <f t="shared" si="5"/>
        <v>0</v>
      </c>
      <c r="BG277" s="193">
        <f t="shared" si="6"/>
        <v>0</v>
      </c>
      <c r="BH277" s="193">
        <f t="shared" si="7"/>
        <v>0</v>
      </c>
      <c r="BI277" s="193">
        <f t="shared" si="8"/>
        <v>0</v>
      </c>
      <c r="BJ277" s="20" t="s">
        <v>79</v>
      </c>
      <c r="BK277" s="193">
        <f t="shared" si="9"/>
        <v>0</v>
      </c>
      <c r="BL277" s="20" t="s">
        <v>175</v>
      </c>
      <c r="BM277" s="192" t="s">
        <v>852</v>
      </c>
    </row>
    <row r="278" spans="1:65" s="14" customFormat="1">
      <c r="B278" s="205"/>
      <c r="C278" s="206"/>
      <c r="D278" s="196" t="s">
        <v>177</v>
      </c>
      <c r="E278" s="207" t="s">
        <v>19</v>
      </c>
      <c r="F278" s="208" t="s">
        <v>853</v>
      </c>
      <c r="G278" s="206"/>
      <c r="H278" s="209">
        <v>44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177</v>
      </c>
      <c r="AU278" s="215" t="s">
        <v>81</v>
      </c>
      <c r="AV278" s="14" t="s">
        <v>81</v>
      </c>
      <c r="AW278" s="14" t="s">
        <v>33</v>
      </c>
      <c r="AX278" s="14" t="s">
        <v>79</v>
      </c>
      <c r="AY278" s="215" t="s">
        <v>168</v>
      </c>
    </row>
    <row r="279" spans="1:65" s="2" customFormat="1" ht="24">
      <c r="A279" s="37"/>
      <c r="B279" s="38"/>
      <c r="C279" s="181" t="s">
        <v>854</v>
      </c>
      <c r="D279" s="181" t="s">
        <v>170</v>
      </c>
      <c r="E279" s="182" t="s">
        <v>855</v>
      </c>
      <c r="F279" s="183" t="s">
        <v>856</v>
      </c>
      <c r="G279" s="184" t="s">
        <v>185</v>
      </c>
      <c r="H279" s="185">
        <v>16</v>
      </c>
      <c r="I279" s="186"/>
      <c r="J279" s="187">
        <f>ROUND(I279*H279,2)</f>
        <v>0</v>
      </c>
      <c r="K279" s="183" t="s">
        <v>857</v>
      </c>
      <c r="L279" s="42"/>
      <c r="M279" s="188" t="s">
        <v>19</v>
      </c>
      <c r="N279" s="189" t="s">
        <v>43</v>
      </c>
      <c r="O279" s="67"/>
      <c r="P279" s="190">
        <f>O279*H279</f>
        <v>0</v>
      </c>
      <c r="Q279" s="190">
        <v>0.10940999999999999</v>
      </c>
      <c r="R279" s="190">
        <f>Q279*H279</f>
        <v>1.7505599999999999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175</v>
      </c>
      <c r="AT279" s="192" t="s">
        <v>170</v>
      </c>
      <c r="AU279" s="192" t="s">
        <v>81</v>
      </c>
      <c r="AY279" s="20" t="s">
        <v>168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175</v>
      </c>
      <c r="BM279" s="192" t="s">
        <v>858</v>
      </c>
    </row>
    <row r="280" spans="1:65" s="2" customFormat="1" ht="21.75" customHeight="1">
      <c r="A280" s="37"/>
      <c r="B280" s="38"/>
      <c r="C280" s="259" t="s">
        <v>859</v>
      </c>
      <c r="D280" s="259" t="s">
        <v>636</v>
      </c>
      <c r="E280" s="260" t="s">
        <v>860</v>
      </c>
      <c r="F280" s="261" t="s">
        <v>861</v>
      </c>
      <c r="G280" s="262" t="s">
        <v>185</v>
      </c>
      <c r="H280" s="263">
        <v>16</v>
      </c>
      <c r="I280" s="264"/>
      <c r="J280" s="265">
        <f>ROUND(I280*H280,2)</f>
        <v>0</v>
      </c>
      <c r="K280" s="261" t="s">
        <v>174</v>
      </c>
      <c r="L280" s="266"/>
      <c r="M280" s="267" t="s">
        <v>19</v>
      </c>
      <c r="N280" s="268" t="s">
        <v>43</v>
      </c>
      <c r="O280" s="67"/>
      <c r="P280" s="190">
        <f>O280*H280</f>
        <v>0</v>
      </c>
      <c r="Q280" s="190">
        <v>6.1000000000000004E-3</v>
      </c>
      <c r="R280" s="190">
        <f>Q280*H280</f>
        <v>9.7600000000000006E-2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209</v>
      </c>
      <c r="AT280" s="192" t="s">
        <v>636</v>
      </c>
      <c r="AU280" s="192" t="s">
        <v>81</v>
      </c>
      <c r="AY280" s="20" t="s">
        <v>168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79</v>
      </c>
      <c r="BK280" s="193">
        <f>ROUND(I280*H280,2)</f>
        <v>0</v>
      </c>
      <c r="BL280" s="20" t="s">
        <v>175</v>
      </c>
      <c r="BM280" s="192" t="s">
        <v>862</v>
      </c>
    </row>
    <row r="281" spans="1:65" s="14" customFormat="1">
      <c r="B281" s="205"/>
      <c r="C281" s="206"/>
      <c r="D281" s="196" t="s">
        <v>177</v>
      </c>
      <c r="E281" s="207" t="s">
        <v>19</v>
      </c>
      <c r="F281" s="208" t="s">
        <v>863</v>
      </c>
      <c r="G281" s="206"/>
      <c r="H281" s="209">
        <v>16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177</v>
      </c>
      <c r="AU281" s="215" t="s">
        <v>81</v>
      </c>
      <c r="AV281" s="14" t="s">
        <v>81</v>
      </c>
      <c r="AW281" s="14" t="s">
        <v>33</v>
      </c>
      <c r="AX281" s="14" t="s">
        <v>79</v>
      </c>
      <c r="AY281" s="215" t="s">
        <v>168</v>
      </c>
    </row>
    <row r="282" spans="1:65" s="2" customFormat="1" ht="16.5" customHeight="1">
      <c r="A282" s="37"/>
      <c r="B282" s="38"/>
      <c r="C282" s="259" t="s">
        <v>864</v>
      </c>
      <c r="D282" s="259" t="s">
        <v>636</v>
      </c>
      <c r="E282" s="260" t="s">
        <v>865</v>
      </c>
      <c r="F282" s="261" t="s">
        <v>866</v>
      </c>
      <c r="G282" s="262" t="s">
        <v>185</v>
      </c>
      <c r="H282" s="263">
        <v>16</v>
      </c>
      <c r="I282" s="264"/>
      <c r="J282" s="265">
        <f>ROUND(I282*H282,2)</f>
        <v>0</v>
      </c>
      <c r="K282" s="261" t="s">
        <v>174</v>
      </c>
      <c r="L282" s="266"/>
      <c r="M282" s="267" t="s">
        <v>19</v>
      </c>
      <c r="N282" s="268" t="s">
        <v>43</v>
      </c>
      <c r="O282" s="67"/>
      <c r="P282" s="190">
        <f>O282*H282</f>
        <v>0</v>
      </c>
      <c r="Q282" s="190">
        <v>1E-4</v>
      </c>
      <c r="R282" s="190">
        <f>Q282*H282</f>
        <v>1.6000000000000001E-3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209</v>
      </c>
      <c r="AT282" s="192" t="s">
        <v>636</v>
      </c>
      <c r="AU282" s="192" t="s">
        <v>81</v>
      </c>
      <c r="AY282" s="20" t="s">
        <v>168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79</v>
      </c>
      <c r="BK282" s="193">
        <f>ROUND(I282*H282,2)</f>
        <v>0</v>
      </c>
      <c r="BL282" s="20" t="s">
        <v>175</v>
      </c>
      <c r="BM282" s="192" t="s">
        <v>867</v>
      </c>
    </row>
    <row r="283" spans="1:65" s="2" customFormat="1" ht="33" customHeight="1">
      <c r="A283" s="37"/>
      <c r="B283" s="38"/>
      <c r="C283" s="181" t="s">
        <v>868</v>
      </c>
      <c r="D283" s="181" t="s">
        <v>170</v>
      </c>
      <c r="E283" s="182" t="s">
        <v>869</v>
      </c>
      <c r="F283" s="183" t="s">
        <v>870</v>
      </c>
      <c r="G283" s="184" t="s">
        <v>444</v>
      </c>
      <c r="H283" s="185">
        <v>1448</v>
      </c>
      <c r="I283" s="186"/>
      <c r="J283" s="187">
        <f>ROUND(I283*H283,2)</f>
        <v>0</v>
      </c>
      <c r="K283" s="183" t="s">
        <v>174</v>
      </c>
      <c r="L283" s="42"/>
      <c r="M283" s="188" t="s">
        <v>19</v>
      </c>
      <c r="N283" s="189" t="s">
        <v>43</v>
      </c>
      <c r="O283" s="67"/>
      <c r="P283" s="190">
        <f>O283*H283</f>
        <v>0</v>
      </c>
      <c r="Q283" s="190">
        <v>8.0000000000000007E-5</v>
      </c>
      <c r="R283" s="190">
        <f>Q283*H283</f>
        <v>0.11584000000000001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175</v>
      </c>
      <c r="AT283" s="192" t="s">
        <v>170</v>
      </c>
      <c r="AU283" s="192" t="s">
        <v>81</v>
      </c>
      <c r="AY283" s="20" t="s">
        <v>168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175</v>
      </c>
      <c r="BM283" s="192" t="s">
        <v>871</v>
      </c>
    </row>
    <row r="284" spans="1:65" s="13" customFormat="1">
      <c r="B284" s="194"/>
      <c r="C284" s="195"/>
      <c r="D284" s="196" t="s">
        <v>177</v>
      </c>
      <c r="E284" s="197" t="s">
        <v>19</v>
      </c>
      <c r="F284" s="198" t="s">
        <v>872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177</v>
      </c>
      <c r="AU284" s="204" t="s">
        <v>81</v>
      </c>
      <c r="AV284" s="13" t="s">
        <v>79</v>
      </c>
      <c r="AW284" s="13" t="s">
        <v>33</v>
      </c>
      <c r="AX284" s="13" t="s">
        <v>72</v>
      </c>
      <c r="AY284" s="204" t="s">
        <v>168</v>
      </c>
    </row>
    <row r="285" spans="1:65" s="14" customFormat="1">
      <c r="B285" s="205"/>
      <c r="C285" s="206"/>
      <c r="D285" s="196" t="s">
        <v>177</v>
      </c>
      <c r="E285" s="207" t="s">
        <v>19</v>
      </c>
      <c r="F285" s="208" t="s">
        <v>873</v>
      </c>
      <c r="G285" s="206"/>
      <c r="H285" s="209">
        <v>1448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177</v>
      </c>
      <c r="AU285" s="215" t="s">
        <v>81</v>
      </c>
      <c r="AV285" s="14" t="s">
        <v>81</v>
      </c>
      <c r="AW285" s="14" t="s">
        <v>33</v>
      </c>
      <c r="AX285" s="14" t="s">
        <v>79</v>
      </c>
      <c r="AY285" s="215" t="s">
        <v>168</v>
      </c>
    </row>
    <row r="286" spans="1:65" s="2" customFormat="1" ht="33" customHeight="1">
      <c r="A286" s="37"/>
      <c r="B286" s="38"/>
      <c r="C286" s="181" t="s">
        <v>874</v>
      </c>
      <c r="D286" s="181" t="s">
        <v>170</v>
      </c>
      <c r="E286" s="182" t="s">
        <v>875</v>
      </c>
      <c r="F286" s="183" t="s">
        <v>876</v>
      </c>
      <c r="G286" s="184" t="s">
        <v>444</v>
      </c>
      <c r="H286" s="185">
        <v>793.2</v>
      </c>
      <c r="I286" s="186"/>
      <c r="J286" s="187">
        <f>ROUND(I286*H286,2)</f>
        <v>0</v>
      </c>
      <c r="K286" s="183" t="s">
        <v>174</v>
      </c>
      <c r="L286" s="42"/>
      <c r="M286" s="188" t="s">
        <v>19</v>
      </c>
      <c r="N286" s="189" t="s">
        <v>43</v>
      </c>
      <c r="O286" s="67"/>
      <c r="P286" s="190">
        <f>O286*H286</f>
        <v>0</v>
      </c>
      <c r="Q286" s="190">
        <v>3.0000000000000001E-5</v>
      </c>
      <c r="R286" s="190">
        <f>Q286*H286</f>
        <v>2.3796000000000001E-2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175</v>
      </c>
      <c r="AT286" s="192" t="s">
        <v>170</v>
      </c>
      <c r="AU286" s="192" t="s">
        <v>81</v>
      </c>
      <c r="AY286" s="20" t="s">
        <v>168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79</v>
      </c>
      <c r="BK286" s="193">
        <f>ROUND(I286*H286,2)</f>
        <v>0</v>
      </c>
      <c r="BL286" s="20" t="s">
        <v>175</v>
      </c>
      <c r="BM286" s="192" t="s">
        <v>877</v>
      </c>
    </row>
    <row r="287" spans="1:65" s="13" customFormat="1">
      <c r="B287" s="194"/>
      <c r="C287" s="195"/>
      <c r="D287" s="196" t="s">
        <v>177</v>
      </c>
      <c r="E287" s="197" t="s">
        <v>19</v>
      </c>
      <c r="F287" s="198" t="s">
        <v>872</v>
      </c>
      <c r="G287" s="195"/>
      <c r="H287" s="197" t="s">
        <v>19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177</v>
      </c>
      <c r="AU287" s="204" t="s">
        <v>81</v>
      </c>
      <c r="AV287" s="13" t="s">
        <v>79</v>
      </c>
      <c r="AW287" s="13" t="s">
        <v>33</v>
      </c>
      <c r="AX287" s="13" t="s">
        <v>72</v>
      </c>
      <c r="AY287" s="204" t="s">
        <v>168</v>
      </c>
    </row>
    <row r="288" spans="1:65" s="14" customFormat="1">
      <c r="B288" s="205"/>
      <c r="C288" s="206"/>
      <c r="D288" s="196" t="s">
        <v>177</v>
      </c>
      <c r="E288" s="207" t="s">
        <v>19</v>
      </c>
      <c r="F288" s="208" t="s">
        <v>878</v>
      </c>
      <c r="G288" s="206"/>
      <c r="H288" s="209">
        <v>724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177</v>
      </c>
      <c r="AU288" s="215" t="s">
        <v>81</v>
      </c>
      <c r="AV288" s="14" t="s">
        <v>81</v>
      </c>
      <c r="AW288" s="14" t="s">
        <v>33</v>
      </c>
      <c r="AX288" s="14" t="s">
        <v>72</v>
      </c>
      <c r="AY288" s="215" t="s">
        <v>168</v>
      </c>
    </row>
    <row r="289" spans="1:65" s="14" customFormat="1">
      <c r="B289" s="205"/>
      <c r="C289" s="206"/>
      <c r="D289" s="196" t="s">
        <v>177</v>
      </c>
      <c r="E289" s="207" t="s">
        <v>19</v>
      </c>
      <c r="F289" s="208" t="s">
        <v>879</v>
      </c>
      <c r="G289" s="206"/>
      <c r="H289" s="209">
        <v>69.2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177</v>
      </c>
      <c r="AU289" s="215" t="s">
        <v>81</v>
      </c>
      <c r="AV289" s="14" t="s">
        <v>81</v>
      </c>
      <c r="AW289" s="14" t="s">
        <v>33</v>
      </c>
      <c r="AX289" s="14" t="s">
        <v>72</v>
      </c>
      <c r="AY289" s="215" t="s">
        <v>168</v>
      </c>
    </row>
    <row r="290" spans="1:65" s="15" customFormat="1">
      <c r="B290" s="216"/>
      <c r="C290" s="217"/>
      <c r="D290" s="196" t="s">
        <v>177</v>
      </c>
      <c r="E290" s="218" t="s">
        <v>19</v>
      </c>
      <c r="F290" s="219" t="s">
        <v>182</v>
      </c>
      <c r="G290" s="217"/>
      <c r="H290" s="220">
        <v>793.2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177</v>
      </c>
      <c r="AU290" s="226" t="s">
        <v>81</v>
      </c>
      <c r="AV290" s="15" t="s">
        <v>175</v>
      </c>
      <c r="AW290" s="15" t="s">
        <v>33</v>
      </c>
      <c r="AX290" s="15" t="s">
        <v>79</v>
      </c>
      <c r="AY290" s="226" t="s">
        <v>168</v>
      </c>
    </row>
    <row r="291" spans="1:65" s="2" customFormat="1" ht="33" customHeight="1">
      <c r="A291" s="37"/>
      <c r="B291" s="38"/>
      <c r="C291" s="181" t="s">
        <v>880</v>
      </c>
      <c r="D291" s="181" t="s">
        <v>170</v>
      </c>
      <c r="E291" s="182" t="s">
        <v>881</v>
      </c>
      <c r="F291" s="183" t="s">
        <v>882</v>
      </c>
      <c r="G291" s="184" t="s">
        <v>444</v>
      </c>
      <c r="H291" s="185">
        <v>73</v>
      </c>
      <c r="I291" s="186"/>
      <c r="J291" s="187">
        <f>ROUND(I291*H291,2)</f>
        <v>0</v>
      </c>
      <c r="K291" s="183" t="s">
        <v>174</v>
      </c>
      <c r="L291" s="42"/>
      <c r="M291" s="188" t="s">
        <v>19</v>
      </c>
      <c r="N291" s="189" t="s">
        <v>43</v>
      </c>
      <c r="O291" s="67"/>
      <c r="P291" s="190">
        <f>O291*H291</f>
        <v>0</v>
      </c>
      <c r="Q291" s="190">
        <v>5.0000000000000002E-5</v>
      </c>
      <c r="R291" s="190">
        <f>Q291*H291</f>
        <v>3.65E-3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175</v>
      </c>
      <c r="AT291" s="192" t="s">
        <v>170</v>
      </c>
      <c r="AU291" s="192" t="s">
        <v>81</v>
      </c>
      <c r="AY291" s="20" t="s">
        <v>168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79</v>
      </c>
      <c r="BK291" s="193">
        <f>ROUND(I291*H291,2)</f>
        <v>0</v>
      </c>
      <c r="BL291" s="20" t="s">
        <v>175</v>
      </c>
      <c r="BM291" s="192" t="s">
        <v>883</v>
      </c>
    </row>
    <row r="292" spans="1:65" s="13" customFormat="1">
      <c r="B292" s="194"/>
      <c r="C292" s="195"/>
      <c r="D292" s="196" t="s">
        <v>177</v>
      </c>
      <c r="E292" s="197" t="s">
        <v>19</v>
      </c>
      <c r="F292" s="198" t="s">
        <v>872</v>
      </c>
      <c r="G292" s="195"/>
      <c r="H292" s="197" t="s">
        <v>19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177</v>
      </c>
      <c r="AU292" s="204" t="s">
        <v>81</v>
      </c>
      <c r="AV292" s="13" t="s">
        <v>79</v>
      </c>
      <c r="AW292" s="13" t="s">
        <v>33</v>
      </c>
      <c r="AX292" s="13" t="s">
        <v>72</v>
      </c>
      <c r="AY292" s="204" t="s">
        <v>168</v>
      </c>
    </row>
    <row r="293" spans="1:65" s="14" customFormat="1">
      <c r="B293" s="205"/>
      <c r="C293" s="206"/>
      <c r="D293" s="196" t="s">
        <v>177</v>
      </c>
      <c r="E293" s="207" t="s">
        <v>19</v>
      </c>
      <c r="F293" s="208" t="s">
        <v>884</v>
      </c>
      <c r="G293" s="206"/>
      <c r="H293" s="209">
        <v>73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177</v>
      </c>
      <c r="AU293" s="215" t="s">
        <v>81</v>
      </c>
      <c r="AV293" s="14" t="s">
        <v>81</v>
      </c>
      <c r="AW293" s="14" t="s">
        <v>33</v>
      </c>
      <c r="AX293" s="14" t="s">
        <v>79</v>
      </c>
      <c r="AY293" s="215" t="s">
        <v>168</v>
      </c>
    </row>
    <row r="294" spans="1:65" s="2" customFormat="1" ht="33" customHeight="1">
      <c r="A294" s="37"/>
      <c r="B294" s="38"/>
      <c r="C294" s="181" t="s">
        <v>885</v>
      </c>
      <c r="D294" s="181" t="s">
        <v>170</v>
      </c>
      <c r="E294" s="182" t="s">
        <v>886</v>
      </c>
      <c r="F294" s="183" t="s">
        <v>887</v>
      </c>
      <c r="G294" s="184" t="s">
        <v>173</v>
      </c>
      <c r="H294" s="185">
        <v>15</v>
      </c>
      <c r="I294" s="186"/>
      <c r="J294" s="187">
        <f>ROUND(I294*H294,2)</f>
        <v>0</v>
      </c>
      <c r="K294" s="183" t="s">
        <v>174</v>
      </c>
      <c r="L294" s="42"/>
      <c r="M294" s="188" t="s">
        <v>19</v>
      </c>
      <c r="N294" s="189" t="s">
        <v>43</v>
      </c>
      <c r="O294" s="67"/>
      <c r="P294" s="190">
        <f>O294*H294</f>
        <v>0</v>
      </c>
      <c r="Q294" s="190">
        <v>8.4999999999999995E-4</v>
      </c>
      <c r="R294" s="190">
        <f>Q294*H294</f>
        <v>1.2749999999999999E-2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175</v>
      </c>
      <c r="AT294" s="192" t="s">
        <v>170</v>
      </c>
      <c r="AU294" s="192" t="s">
        <v>81</v>
      </c>
      <c r="AY294" s="20" t="s">
        <v>168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79</v>
      </c>
      <c r="BK294" s="193">
        <f>ROUND(I294*H294,2)</f>
        <v>0</v>
      </c>
      <c r="BL294" s="20" t="s">
        <v>175</v>
      </c>
      <c r="BM294" s="192" t="s">
        <v>888</v>
      </c>
    </row>
    <row r="295" spans="1:65" s="13" customFormat="1">
      <c r="B295" s="194"/>
      <c r="C295" s="195"/>
      <c r="D295" s="196" t="s">
        <v>177</v>
      </c>
      <c r="E295" s="197" t="s">
        <v>19</v>
      </c>
      <c r="F295" s="198" t="s">
        <v>872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177</v>
      </c>
      <c r="AU295" s="204" t="s">
        <v>81</v>
      </c>
      <c r="AV295" s="13" t="s">
        <v>79</v>
      </c>
      <c r="AW295" s="13" t="s">
        <v>33</v>
      </c>
      <c r="AX295" s="13" t="s">
        <v>72</v>
      </c>
      <c r="AY295" s="204" t="s">
        <v>168</v>
      </c>
    </row>
    <row r="296" spans="1:65" s="14" customFormat="1">
      <c r="B296" s="205"/>
      <c r="C296" s="206"/>
      <c r="D296" s="196" t="s">
        <v>177</v>
      </c>
      <c r="E296" s="207" t="s">
        <v>19</v>
      </c>
      <c r="F296" s="208" t="s">
        <v>889</v>
      </c>
      <c r="G296" s="206"/>
      <c r="H296" s="209">
        <v>15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177</v>
      </c>
      <c r="AU296" s="215" t="s">
        <v>81</v>
      </c>
      <c r="AV296" s="14" t="s">
        <v>81</v>
      </c>
      <c r="AW296" s="14" t="s">
        <v>33</v>
      </c>
      <c r="AX296" s="14" t="s">
        <v>79</v>
      </c>
      <c r="AY296" s="215" t="s">
        <v>168</v>
      </c>
    </row>
    <row r="297" spans="1:65" s="2" customFormat="1" ht="33" customHeight="1">
      <c r="A297" s="37"/>
      <c r="B297" s="38"/>
      <c r="C297" s="181" t="s">
        <v>820</v>
      </c>
      <c r="D297" s="181" t="s">
        <v>170</v>
      </c>
      <c r="E297" s="182" t="s">
        <v>890</v>
      </c>
      <c r="F297" s="183" t="s">
        <v>891</v>
      </c>
      <c r="G297" s="184" t="s">
        <v>444</v>
      </c>
      <c r="H297" s="185">
        <v>1448</v>
      </c>
      <c r="I297" s="186"/>
      <c r="J297" s="187">
        <f>ROUND(I297*H297,2)</f>
        <v>0</v>
      </c>
      <c r="K297" s="183" t="s">
        <v>174</v>
      </c>
      <c r="L297" s="42"/>
      <c r="M297" s="188" t="s">
        <v>19</v>
      </c>
      <c r="N297" s="189" t="s">
        <v>43</v>
      </c>
      <c r="O297" s="67"/>
      <c r="P297" s="190">
        <f>O297*H297</f>
        <v>0</v>
      </c>
      <c r="Q297" s="190">
        <v>3.3E-4</v>
      </c>
      <c r="R297" s="190">
        <f>Q297*H297</f>
        <v>0.47783999999999999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175</v>
      </c>
      <c r="AT297" s="192" t="s">
        <v>170</v>
      </c>
      <c r="AU297" s="192" t="s">
        <v>81</v>
      </c>
      <c r="AY297" s="20" t="s">
        <v>168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79</v>
      </c>
      <c r="BK297" s="193">
        <f>ROUND(I297*H297,2)</f>
        <v>0</v>
      </c>
      <c r="BL297" s="20" t="s">
        <v>175</v>
      </c>
      <c r="BM297" s="192" t="s">
        <v>892</v>
      </c>
    </row>
    <row r="298" spans="1:65" s="13" customFormat="1">
      <c r="B298" s="194"/>
      <c r="C298" s="195"/>
      <c r="D298" s="196" t="s">
        <v>177</v>
      </c>
      <c r="E298" s="197" t="s">
        <v>19</v>
      </c>
      <c r="F298" s="198" t="s">
        <v>872</v>
      </c>
      <c r="G298" s="195"/>
      <c r="H298" s="197" t="s">
        <v>19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177</v>
      </c>
      <c r="AU298" s="204" t="s">
        <v>81</v>
      </c>
      <c r="AV298" s="13" t="s">
        <v>79</v>
      </c>
      <c r="AW298" s="13" t="s">
        <v>33</v>
      </c>
      <c r="AX298" s="13" t="s">
        <v>72</v>
      </c>
      <c r="AY298" s="204" t="s">
        <v>168</v>
      </c>
    </row>
    <row r="299" spans="1:65" s="14" customFormat="1">
      <c r="B299" s="205"/>
      <c r="C299" s="206"/>
      <c r="D299" s="196" t="s">
        <v>177</v>
      </c>
      <c r="E299" s="207" t="s">
        <v>19</v>
      </c>
      <c r="F299" s="208" t="s">
        <v>893</v>
      </c>
      <c r="G299" s="206"/>
      <c r="H299" s="209">
        <v>1448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177</v>
      </c>
      <c r="AU299" s="215" t="s">
        <v>81</v>
      </c>
      <c r="AV299" s="14" t="s">
        <v>81</v>
      </c>
      <c r="AW299" s="14" t="s">
        <v>33</v>
      </c>
      <c r="AX299" s="14" t="s">
        <v>79</v>
      </c>
      <c r="AY299" s="215" t="s">
        <v>168</v>
      </c>
    </row>
    <row r="300" spans="1:65" s="2" customFormat="1" ht="33" customHeight="1">
      <c r="A300" s="37"/>
      <c r="B300" s="38"/>
      <c r="C300" s="181" t="s">
        <v>894</v>
      </c>
      <c r="D300" s="181" t="s">
        <v>170</v>
      </c>
      <c r="E300" s="182" t="s">
        <v>895</v>
      </c>
      <c r="F300" s="183" t="s">
        <v>896</v>
      </c>
      <c r="G300" s="184" t="s">
        <v>444</v>
      </c>
      <c r="H300" s="185">
        <v>793.2</v>
      </c>
      <c r="I300" s="186"/>
      <c r="J300" s="187">
        <f>ROUND(I300*H300,2)</f>
        <v>0</v>
      </c>
      <c r="K300" s="183" t="s">
        <v>174</v>
      </c>
      <c r="L300" s="42"/>
      <c r="M300" s="188" t="s">
        <v>19</v>
      </c>
      <c r="N300" s="189" t="s">
        <v>43</v>
      </c>
      <c r="O300" s="67"/>
      <c r="P300" s="190">
        <f>O300*H300</f>
        <v>0</v>
      </c>
      <c r="Q300" s="190">
        <v>1.1E-4</v>
      </c>
      <c r="R300" s="190">
        <f>Q300*H300</f>
        <v>8.725200000000001E-2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175</v>
      </c>
      <c r="AT300" s="192" t="s">
        <v>170</v>
      </c>
      <c r="AU300" s="192" t="s">
        <v>81</v>
      </c>
      <c r="AY300" s="20" t="s">
        <v>168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79</v>
      </c>
      <c r="BK300" s="193">
        <f>ROUND(I300*H300,2)</f>
        <v>0</v>
      </c>
      <c r="BL300" s="20" t="s">
        <v>175</v>
      </c>
      <c r="BM300" s="192" t="s">
        <v>897</v>
      </c>
    </row>
    <row r="301" spans="1:65" s="2" customFormat="1" ht="33" customHeight="1">
      <c r="A301" s="37"/>
      <c r="B301" s="38"/>
      <c r="C301" s="181" t="s">
        <v>898</v>
      </c>
      <c r="D301" s="181" t="s">
        <v>170</v>
      </c>
      <c r="E301" s="182" t="s">
        <v>899</v>
      </c>
      <c r="F301" s="183" t="s">
        <v>900</v>
      </c>
      <c r="G301" s="184" t="s">
        <v>444</v>
      </c>
      <c r="H301" s="185">
        <v>73</v>
      </c>
      <c r="I301" s="186"/>
      <c r="J301" s="187">
        <f>ROUND(I301*H301,2)</f>
        <v>0</v>
      </c>
      <c r="K301" s="183" t="s">
        <v>174</v>
      </c>
      <c r="L301" s="42"/>
      <c r="M301" s="188" t="s">
        <v>19</v>
      </c>
      <c r="N301" s="189" t="s">
        <v>43</v>
      </c>
      <c r="O301" s="67"/>
      <c r="P301" s="190">
        <f>O301*H301</f>
        <v>0</v>
      </c>
      <c r="Q301" s="190">
        <v>3.8000000000000002E-4</v>
      </c>
      <c r="R301" s="190">
        <f>Q301*H301</f>
        <v>2.7740000000000001E-2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175</v>
      </c>
      <c r="AT301" s="192" t="s">
        <v>170</v>
      </c>
      <c r="AU301" s="192" t="s">
        <v>81</v>
      </c>
      <c r="AY301" s="20" t="s">
        <v>168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79</v>
      </c>
      <c r="BK301" s="193">
        <f>ROUND(I301*H301,2)</f>
        <v>0</v>
      </c>
      <c r="BL301" s="20" t="s">
        <v>175</v>
      </c>
      <c r="BM301" s="192" t="s">
        <v>901</v>
      </c>
    </row>
    <row r="302" spans="1:65" s="2" customFormat="1" ht="36">
      <c r="A302" s="37"/>
      <c r="B302" s="38"/>
      <c r="C302" s="181" t="s">
        <v>902</v>
      </c>
      <c r="D302" s="181" t="s">
        <v>170</v>
      </c>
      <c r="E302" s="182" t="s">
        <v>903</v>
      </c>
      <c r="F302" s="183" t="s">
        <v>904</v>
      </c>
      <c r="G302" s="184" t="s">
        <v>173</v>
      </c>
      <c r="H302" s="185">
        <v>15</v>
      </c>
      <c r="I302" s="186"/>
      <c r="J302" s="187">
        <f>ROUND(I302*H302,2)</f>
        <v>0</v>
      </c>
      <c r="K302" s="183" t="s">
        <v>174</v>
      </c>
      <c r="L302" s="42"/>
      <c r="M302" s="188" t="s">
        <v>19</v>
      </c>
      <c r="N302" s="189" t="s">
        <v>43</v>
      </c>
      <c r="O302" s="67"/>
      <c r="P302" s="190">
        <f>O302*H302</f>
        <v>0</v>
      </c>
      <c r="Q302" s="190">
        <v>2.5999999999999999E-3</v>
      </c>
      <c r="R302" s="190">
        <f>Q302*H302</f>
        <v>3.9E-2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175</v>
      </c>
      <c r="AT302" s="192" t="s">
        <v>170</v>
      </c>
      <c r="AU302" s="192" t="s">
        <v>81</v>
      </c>
      <c r="AY302" s="20" t="s">
        <v>168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79</v>
      </c>
      <c r="BK302" s="193">
        <f>ROUND(I302*H302,2)</f>
        <v>0</v>
      </c>
      <c r="BL302" s="20" t="s">
        <v>175</v>
      </c>
      <c r="BM302" s="192" t="s">
        <v>905</v>
      </c>
    </row>
    <row r="303" spans="1:65" s="13" customFormat="1">
      <c r="B303" s="194"/>
      <c r="C303" s="195"/>
      <c r="D303" s="196" t="s">
        <v>177</v>
      </c>
      <c r="E303" s="197" t="s">
        <v>19</v>
      </c>
      <c r="F303" s="198" t="s">
        <v>872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177</v>
      </c>
      <c r="AU303" s="204" t="s">
        <v>81</v>
      </c>
      <c r="AV303" s="13" t="s">
        <v>79</v>
      </c>
      <c r="AW303" s="13" t="s">
        <v>33</v>
      </c>
      <c r="AX303" s="13" t="s">
        <v>72</v>
      </c>
      <c r="AY303" s="204" t="s">
        <v>168</v>
      </c>
    </row>
    <row r="304" spans="1:65" s="14" customFormat="1">
      <c r="B304" s="205"/>
      <c r="C304" s="206"/>
      <c r="D304" s="196" t="s">
        <v>177</v>
      </c>
      <c r="E304" s="207" t="s">
        <v>19</v>
      </c>
      <c r="F304" s="208" t="s">
        <v>906</v>
      </c>
      <c r="G304" s="206"/>
      <c r="H304" s="209">
        <v>15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177</v>
      </c>
      <c r="AU304" s="215" t="s">
        <v>81</v>
      </c>
      <c r="AV304" s="14" t="s">
        <v>81</v>
      </c>
      <c r="AW304" s="14" t="s">
        <v>33</v>
      </c>
      <c r="AX304" s="14" t="s">
        <v>79</v>
      </c>
      <c r="AY304" s="215" t="s">
        <v>168</v>
      </c>
    </row>
    <row r="305" spans="1:65" s="2" customFormat="1" ht="36">
      <c r="A305" s="37"/>
      <c r="B305" s="38"/>
      <c r="C305" s="181" t="s">
        <v>275</v>
      </c>
      <c r="D305" s="181" t="s">
        <v>170</v>
      </c>
      <c r="E305" s="182" t="s">
        <v>907</v>
      </c>
      <c r="F305" s="183" t="s">
        <v>908</v>
      </c>
      <c r="G305" s="184" t="s">
        <v>444</v>
      </c>
      <c r="H305" s="185">
        <v>2314.1999999999998</v>
      </c>
      <c r="I305" s="186"/>
      <c r="J305" s="187">
        <f>ROUND(I305*H305,2)</f>
        <v>0</v>
      </c>
      <c r="K305" s="183" t="s">
        <v>174</v>
      </c>
      <c r="L305" s="42"/>
      <c r="M305" s="188" t="s">
        <v>19</v>
      </c>
      <c r="N305" s="189" t="s">
        <v>43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175</v>
      </c>
      <c r="AT305" s="192" t="s">
        <v>170</v>
      </c>
      <c r="AU305" s="192" t="s">
        <v>81</v>
      </c>
      <c r="AY305" s="20" t="s">
        <v>168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79</v>
      </c>
      <c r="BK305" s="193">
        <f>ROUND(I305*H305,2)</f>
        <v>0</v>
      </c>
      <c r="BL305" s="20" t="s">
        <v>175</v>
      </c>
      <c r="BM305" s="192" t="s">
        <v>909</v>
      </c>
    </row>
    <row r="306" spans="1:65" s="14" customFormat="1">
      <c r="B306" s="205"/>
      <c r="C306" s="206"/>
      <c r="D306" s="196" t="s">
        <v>177</v>
      </c>
      <c r="E306" s="207" t="s">
        <v>19</v>
      </c>
      <c r="F306" s="208" t="s">
        <v>910</v>
      </c>
      <c r="G306" s="206"/>
      <c r="H306" s="209">
        <v>2314.1999999999998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177</v>
      </c>
      <c r="AU306" s="215" t="s">
        <v>81</v>
      </c>
      <c r="AV306" s="14" t="s">
        <v>81</v>
      </c>
      <c r="AW306" s="14" t="s">
        <v>33</v>
      </c>
      <c r="AX306" s="14" t="s">
        <v>79</v>
      </c>
      <c r="AY306" s="215" t="s">
        <v>168</v>
      </c>
    </row>
    <row r="307" spans="1:65" s="2" customFormat="1" ht="36">
      <c r="A307" s="37"/>
      <c r="B307" s="38"/>
      <c r="C307" s="181" t="s">
        <v>911</v>
      </c>
      <c r="D307" s="181" t="s">
        <v>170</v>
      </c>
      <c r="E307" s="182" t="s">
        <v>912</v>
      </c>
      <c r="F307" s="183" t="s">
        <v>913</v>
      </c>
      <c r="G307" s="184" t="s">
        <v>173</v>
      </c>
      <c r="H307" s="185">
        <v>15</v>
      </c>
      <c r="I307" s="186"/>
      <c r="J307" s="187">
        <f>ROUND(I307*H307,2)</f>
        <v>0</v>
      </c>
      <c r="K307" s="183" t="s">
        <v>174</v>
      </c>
      <c r="L307" s="42"/>
      <c r="M307" s="188" t="s">
        <v>19</v>
      </c>
      <c r="N307" s="189" t="s">
        <v>43</v>
      </c>
      <c r="O307" s="67"/>
      <c r="P307" s="190">
        <f>O307*H307</f>
        <v>0</v>
      </c>
      <c r="Q307" s="190">
        <v>1.0000000000000001E-5</v>
      </c>
      <c r="R307" s="190">
        <f>Q307*H307</f>
        <v>1.5000000000000001E-4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175</v>
      </c>
      <c r="AT307" s="192" t="s">
        <v>170</v>
      </c>
      <c r="AU307" s="192" t="s">
        <v>81</v>
      </c>
      <c r="AY307" s="20" t="s">
        <v>168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79</v>
      </c>
      <c r="BK307" s="193">
        <f>ROUND(I307*H307,2)</f>
        <v>0</v>
      </c>
      <c r="BL307" s="20" t="s">
        <v>175</v>
      </c>
      <c r="BM307" s="192" t="s">
        <v>914</v>
      </c>
    </row>
    <row r="308" spans="1:65" s="2" customFormat="1" ht="48">
      <c r="A308" s="37"/>
      <c r="B308" s="38"/>
      <c r="C308" s="181" t="s">
        <v>915</v>
      </c>
      <c r="D308" s="181" t="s">
        <v>170</v>
      </c>
      <c r="E308" s="182" t="s">
        <v>916</v>
      </c>
      <c r="F308" s="183" t="s">
        <v>917</v>
      </c>
      <c r="G308" s="184" t="s">
        <v>444</v>
      </c>
      <c r="H308" s="185">
        <v>1511</v>
      </c>
      <c r="I308" s="186"/>
      <c r="J308" s="187">
        <f>ROUND(I308*H308,2)</f>
        <v>0</v>
      </c>
      <c r="K308" s="183" t="s">
        <v>174</v>
      </c>
      <c r="L308" s="42"/>
      <c r="M308" s="188" t="s">
        <v>19</v>
      </c>
      <c r="N308" s="189" t="s">
        <v>43</v>
      </c>
      <c r="O308" s="67"/>
      <c r="P308" s="190">
        <f>O308*H308</f>
        <v>0</v>
      </c>
      <c r="Q308" s="190">
        <v>0.15540000000000001</v>
      </c>
      <c r="R308" s="190">
        <f>Q308*H308</f>
        <v>234.80940000000001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175</v>
      </c>
      <c r="AT308" s="192" t="s">
        <v>170</v>
      </c>
      <c r="AU308" s="192" t="s">
        <v>81</v>
      </c>
      <c r="AY308" s="20" t="s">
        <v>168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79</v>
      </c>
      <c r="BK308" s="193">
        <f>ROUND(I308*H308,2)</f>
        <v>0</v>
      </c>
      <c r="BL308" s="20" t="s">
        <v>175</v>
      </c>
      <c r="BM308" s="192" t="s">
        <v>918</v>
      </c>
    </row>
    <row r="309" spans="1:65" s="13" customFormat="1">
      <c r="B309" s="194"/>
      <c r="C309" s="195"/>
      <c r="D309" s="196" t="s">
        <v>177</v>
      </c>
      <c r="E309" s="197" t="s">
        <v>19</v>
      </c>
      <c r="F309" s="198" t="s">
        <v>919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177</v>
      </c>
      <c r="AU309" s="204" t="s">
        <v>81</v>
      </c>
      <c r="AV309" s="13" t="s">
        <v>79</v>
      </c>
      <c r="AW309" s="13" t="s">
        <v>33</v>
      </c>
      <c r="AX309" s="13" t="s">
        <v>72</v>
      </c>
      <c r="AY309" s="204" t="s">
        <v>168</v>
      </c>
    </row>
    <row r="310" spans="1:65" s="13" customFormat="1">
      <c r="B310" s="194"/>
      <c r="C310" s="195"/>
      <c r="D310" s="196" t="s">
        <v>177</v>
      </c>
      <c r="E310" s="197" t="s">
        <v>19</v>
      </c>
      <c r="F310" s="198" t="s">
        <v>739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177</v>
      </c>
      <c r="AU310" s="204" t="s">
        <v>81</v>
      </c>
      <c r="AV310" s="13" t="s">
        <v>79</v>
      </c>
      <c r="AW310" s="13" t="s">
        <v>33</v>
      </c>
      <c r="AX310" s="13" t="s">
        <v>72</v>
      </c>
      <c r="AY310" s="204" t="s">
        <v>168</v>
      </c>
    </row>
    <row r="311" spans="1:65" s="14" customFormat="1">
      <c r="B311" s="205"/>
      <c r="C311" s="206"/>
      <c r="D311" s="196" t="s">
        <v>177</v>
      </c>
      <c r="E311" s="207" t="s">
        <v>19</v>
      </c>
      <c r="F311" s="208" t="s">
        <v>920</v>
      </c>
      <c r="G311" s="206"/>
      <c r="H311" s="209">
        <v>1451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177</v>
      </c>
      <c r="AU311" s="215" t="s">
        <v>81</v>
      </c>
      <c r="AV311" s="14" t="s">
        <v>81</v>
      </c>
      <c r="AW311" s="14" t="s">
        <v>33</v>
      </c>
      <c r="AX311" s="14" t="s">
        <v>72</v>
      </c>
      <c r="AY311" s="215" t="s">
        <v>168</v>
      </c>
    </row>
    <row r="312" spans="1:65" s="14" customFormat="1">
      <c r="B312" s="205"/>
      <c r="C312" s="206"/>
      <c r="D312" s="196" t="s">
        <v>177</v>
      </c>
      <c r="E312" s="207" t="s">
        <v>19</v>
      </c>
      <c r="F312" s="208" t="s">
        <v>921</v>
      </c>
      <c r="G312" s="206"/>
      <c r="H312" s="209">
        <v>18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177</v>
      </c>
      <c r="AU312" s="215" t="s">
        <v>81</v>
      </c>
      <c r="AV312" s="14" t="s">
        <v>81</v>
      </c>
      <c r="AW312" s="14" t="s">
        <v>33</v>
      </c>
      <c r="AX312" s="14" t="s">
        <v>72</v>
      </c>
      <c r="AY312" s="215" t="s">
        <v>168</v>
      </c>
    </row>
    <row r="313" spans="1:65" s="14" customFormat="1">
      <c r="B313" s="205"/>
      <c r="C313" s="206"/>
      <c r="D313" s="196" t="s">
        <v>177</v>
      </c>
      <c r="E313" s="207" t="s">
        <v>19</v>
      </c>
      <c r="F313" s="208" t="s">
        <v>922</v>
      </c>
      <c r="G313" s="206"/>
      <c r="H313" s="209">
        <v>42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177</v>
      </c>
      <c r="AU313" s="215" t="s">
        <v>81</v>
      </c>
      <c r="AV313" s="14" t="s">
        <v>81</v>
      </c>
      <c r="AW313" s="14" t="s">
        <v>33</v>
      </c>
      <c r="AX313" s="14" t="s">
        <v>72</v>
      </c>
      <c r="AY313" s="215" t="s">
        <v>168</v>
      </c>
    </row>
    <row r="314" spans="1:65" s="15" customFormat="1">
      <c r="B314" s="216"/>
      <c r="C314" s="217"/>
      <c r="D314" s="196" t="s">
        <v>177</v>
      </c>
      <c r="E314" s="218" t="s">
        <v>19</v>
      </c>
      <c r="F314" s="219" t="s">
        <v>182</v>
      </c>
      <c r="G314" s="217"/>
      <c r="H314" s="220">
        <v>1511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177</v>
      </c>
      <c r="AU314" s="226" t="s">
        <v>81</v>
      </c>
      <c r="AV314" s="15" t="s">
        <v>175</v>
      </c>
      <c r="AW314" s="15" t="s">
        <v>33</v>
      </c>
      <c r="AX314" s="15" t="s">
        <v>79</v>
      </c>
      <c r="AY314" s="226" t="s">
        <v>168</v>
      </c>
    </row>
    <row r="315" spans="1:65" s="2" customFormat="1" ht="16.5" customHeight="1">
      <c r="A315" s="37"/>
      <c r="B315" s="38"/>
      <c r="C315" s="259" t="s">
        <v>923</v>
      </c>
      <c r="D315" s="259" t="s">
        <v>636</v>
      </c>
      <c r="E315" s="260" t="s">
        <v>924</v>
      </c>
      <c r="F315" s="261" t="s">
        <v>925</v>
      </c>
      <c r="G315" s="262" t="s">
        <v>444</v>
      </c>
      <c r="H315" s="263">
        <v>1481</v>
      </c>
      <c r="I315" s="264"/>
      <c r="J315" s="265">
        <f>ROUND(I315*H315,2)</f>
        <v>0</v>
      </c>
      <c r="K315" s="261" t="s">
        <v>174</v>
      </c>
      <c r="L315" s="266"/>
      <c r="M315" s="267" t="s">
        <v>19</v>
      </c>
      <c r="N315" s="268" t="s">
        <v>43</v>
      </c>
      <c r="O315" s="67"/>
      <c r="P315" s="190">
        <f>O315*H315</f>
        <v>0</v>
      </c>
      <c r="Q315" s="190">
        <v>0.08</v>
      </c>
      <c r="R315" s="190">
        <f>Q315*H315</f>
        <v>118.48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209</v>
      </c>
      <c r="AT315" s="192" t="s">
        <v>636</v>
      </c>
      <c r="AU315" s="192" t="s">
        <v>81</v>
      </c>
      <c r="AY315" s="20" t="s">
        <v>168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79</v>
      </c>
      <c r="BK315" s="193">
        <f>ROUND(I315*H315,2)</f>
        <v>0</v>
      </c>
      <c r="BL315" s="20" t="s">
        <v>175</v>
      </c>
      <c r="BM315" s="192" t="s">
        <v>926</v>
      </c>
    </row>
    <row r="316" spans="1:65" s="14" customFormat="1">
      <c r="B316" s="205"/>
      <c r="C316" s="206"/>
      <c r="D316" s="196" t="s">
        <v>177</v>
      </c>
      <c r="E316" s="206"/>
      <c r="F316" s="208" t="s">
        <v>927</v>
      </c>
      <c r="G316" s="206"/>
      <c r="H316" s="209">
        <v>1481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177</v>
      </c>
      <c r="AU316" s="215" t="s">
        <v>81</v>
      </c>
      <c r="AV316" s="14" t="s">
        <v>81</v>
      </c>
      <c r="AW316" s="14" t="s">
        <v>4</v>
      </c>
      <c r="AX316" s="14" t="s">
        <v>79</v>
      </c>
      <c r="AY316" s="215" t="s">
        <v>168</v>
      </c>
    </row>
    <row r="317" spans="1:65" s="2" customFormat="1" ht="24">
      <c r="A317" s="37"/>
      <c r="B317" s="38"/>
      <c r="C317" s="259" t="s">
        <v>928</v>
      </c>
      <c r="D317" s="259" t="s">
        <v>636</v>
      </c>
      <c r="E317" s="260" t="s">
        <v>929</v>
      </c>
      <c r="F317" s="261" t="s">
        <v>930</v>
      </c>
      <c r="G317" s="262" t="s">
        <v>444</v>
      </c>
      <c r="H317" s="263">
        <v>13</v>
      </c>
      <c r="I317" s="264"/>
      <c r="J317" s="265">
        <f>ROUND(I317*H317,2)</f>
        <v>0</v>
      </c>
      <c r="K317" s="261" t="s">
        <v>174</v>
      </c>
      <c r="L317" s="266"/>
      <c r="M317" s="267" t="s">
        <v>19</v>
      </c>
      <c r="N317" s="268" t="s">
        <v>43</v>
      </c>
      <c r="O317" s="67"/>
      <c r="P317" s="190">
        <f>O317*H317</f>
        <v>0</v>
      </c>
      <c r="Q317" s="190">
        <v>4.8300000000000003E-2</v>
      </c>
      <c r="R317" s="190">
        <f>Q317*H317</f>
        <v>0.62790000000000001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209</v>
      </c>
      <c r="AT317" s="192" t="s">
        <v>636</v>
      </c>
      <c r="AU317" s="192" t="s">
        <v>81</v>
      </c>
      <c r="AY317" s="20" t="s">
        <v>168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79</v>
      </c>
      <c r="BK317" s="193">
        <f>ROUND(I317*H317,2)</f>
        <v>0</v>
      </c>
      <c r="BL317" s="20" t="s">
        <v>175</v>
      </c>
      <c r="BM317" s="192" t="s">
        <v>931</v>
      </c>
    </row>
    <row r="318" spans="1:65" s="14" customFormat="1">
      <c r="B318" s="205"/>
      <c r="C318" s="206"/>
      <c r="D318" s="196" t="s">
        <v>177</v>
      </c>
      <c r="E318" s="206"/>
      <c r="F318" s="208" t="s">
        <v>932</v>
      </c>
      <c r="G318" s="206"/>
      <c r="H318" s="209">
        <v>13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177</v>
      </c>
      <c r="AU318" s="215" t="s">
        <v>81</v>
      </c>
      <c r="AV318" s="14" t="s">
        <v>81</v>
      </c>
      <c r="AW318" s="14" t="s">
        <v>4</v>
      </c>
      <c r="AX318" s="14" t="s">
        <v>79</v>
      </c>
      <c r="AY318" s="215" t="s">
        <v>168</v>
      </c>
    </row>
    <row r="319" spans="1:65" s="2" customFormat="1" ht="24">
      <c r="A319" s="37"/>
      <c r="B319" s="38"/>
      <c r="C319" s="259" t="s">
        <v>933</v>
      </c>
      <c r="D319" s="259" t="s">
        <v>636</v>
      </c>
      <c r="E319" s="260" t="s">
        <v>934</v>
      </c>
      <c r="F319" s="261" t="s">
        <v>935</v>
      </c>
      <c r="G319" s="262" t="s">
        <v>444</v>
      </c>
      <c r="H319" s="263">
        <v>19</v>
      </c>
      <c r="I319" s="264"/>
      <c r="J319" s="265">
        <f>ROUND(I319*H319,2)</f>
        <v>0</v>
      </c>
      <c r="K319" s="261" t="s">
        <v>174</v>
      </c>
      <c r="L319" s="266"/>
      <c r="M319" s="267" t="s">
        <v>19</v>
      </c>
      <c r="N319" s="268" t="s">
        <v>43</v>
      </c>
      <c r="O319" s="67"/>
      <c r="P319" s="190">
        <f>O319*H319</f>
        <v>0</v>
      </c>
      <c r="Q319" s="190">
        <v>6.5670000000000006E-2</v>
      </c>
      <c r="R319" s="190">
        <f>Q319*H319</f>
        <v>1.2477300000000002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209</v>
      </c>
      <c r="AT319" s="192" t="s">
        <v>636</v>
      </c>
      <c r="AU319" s="192" t="s">
        <v>81</v>
      </c>
      <c r="AY319" s="20" t="s">
        <v>168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175</v>
      </c>
      <c r="BM319" s="192" t="s">
        <v>936</v>
      </c>
    </row>
    <row r="320" spans="1:65" s="14" customFormat="1">
      <c r="B320" s="205"/>
      <c r="C320" s="206"/>
      <c r="D320" s="196" t="s">
        <v>177</v>
      </c>
      <c r="E320" s="206"/>
      <c r="F320" s="208" t="s">
        <v>937</v>
      </c>
      <c r="G320" s="206"/>
      <c r="H320" s="209">
        <v>19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177</v>
      </c>
      <c r="AU320" s="215" t="s">
        <v>81</v>
      </c>
      <c r="AV320" s="14" t="s">
        <v>81</v>
      </c>
      <c r="AW320" s="14" t="s">
        <v>4</v>
      </c>
      <c r="AX320" s="14" t="s">
        <v>79</v>
      </c>
      <c r="AY320" s="215" t="s">
        <v>168</v>
      </c>
    </row>
    <row r="321" spans="1:65" s="2" customFormat="1" ht="24">
      <c r="A321" s="37"/>
      <c r="B321" s="38"/>
      <c r="C321" s="181" t="s">
        <v>938</v>
      </c>
      <c r="D321" s="181" t="s">
        <v>170</v>
      </c>
      <c r="E321" s="182" t="s">
        <v>939</v>
      </c>
      <c r="F321" s="183" t="s">
        <v>940</v>
      </c>
      <c r="G321" s="184" t="s">
        <v>173</v>
      </c>
      <c r="H321" s="185">
        <v>21</v>
      </c>
      <c r="I321" s="186"/>
      <c r="J321" s="187">
        <f>ROUND(I321*H321,2)</f>
        <v>0</v>
      </c>
      <c r="K321" s="183" t="s">
        <v>174</v>
      </c>
      <c r="L321" s="42"/>
      <c r="M321" s="188" t="s">
        <v>19</v>
      </c>
      <c r="N321" s="189" t="s">
        <v>43</v>
      </c>
      <c r="O321" s="67"/>
      <c r="P321" s="190">
        <f>O321*H321</f>
        <v>0</v>
      </c>
      <c r="Q321" s="190">
        <v>1.9499999999999999E-3</v>
      </c>
      <c r="R321" s="190">
        <f>Q321*H321</f>
        <v>4.095E-2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175</v>
      </c>
      <c r="AT321" s="192" t="s">
        <v>170</v>
      </c>
      <c r="AU321" s="192" t="s">
        <v>81</v>
      </c>
      <c r="AY321" s="20" t="s">
        <v>168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79</v>
      </c>
      <c r="BK321" s="193">
        <f>ROUND(I321*H321,2)</f>
        <v>0</v>
      </c>
      <c r="BL321" s="20" t="s">
        <v>175</v>
      </c>
      <c r="BM321" s="192" t="s">
        <v>941</v>
      </c>
    </row>
    <row r="322" spans="1:65" s="13" customFormat="1">
      <c r="B322" s="194"/>
      <c r="C322" s="195"/>
      <c r="D322" s="196" t="s">
        <v>177</v>
      </c>
      <c r="E322" s="197" t="s">
        <v>19</v>
      </c>
      <c r="F322" s="198" t="s">
        <v>942</v>
      </c>
      <c r="G322" s="195"/>
      <c r="H322" s="197" t="s">
        <v>19</v>
      </c>
      <c r="I322" s="199"/>
      <c r="J322" s="195"/>
      <c r="K322" s="195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177</v>
      </c>
      <c r="AU322" s="204" t="s">
        <v>81</v>
      </c>
      <c r="AV322" s="13" t="s">
        <v>79</v>
      </c>
      <c r="AW322" s="13" t="s">
        <v>33</v>
      </c>
      <c r="AX322" s="13" t="s">
        <v>72</v>
      </c>
      <c r="AY322" s="204" t="s">
        <v>168</v>
      </c>
    </row>
    <row r="323" spans="1:65" s="14" customFormat="1">
      <c r="B323" s="205"/>
      <c r="C323" s="206"/>
      <c r="D323" s="196" t="s">
        <v>177</v>
      </c>
      <c r="E323" s="207" t="s">
        <v>19</v>
      </c>
      <c r="F323" s="208" t="s">
        <v>943</v>
      </c>
      <c r="G323" s="206"/>
      <c r="H323" s="209">
        <v>21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177</v>
      </c>
      <c r="AU323" s="215" t="s">
        <v>81</v>
      </c>
      <c r="AV323" s="14" t="s">
        <v>81</v>
      </c>
      <c r="AW323" s="14" t="s">
        <v>33</v>
      </c>
      <c r="AX323" s="14" t="s">
        <v>79</v>
      </c>
      <c r="AY323" s="215" t="s">
        <v>168</v>
      </c>
    </row>
    <row r="324" spans="1:65" s="2" customFormat="1" ht="44.25" customHeight="1">
      <c r="A324" s="37"/>
      <c r="B324" s="38"/>
      <c r="C324" s="181" t="s">
        <v>944</v>
      </c>
      <c r="D324" s="181" t="s">
        <v>170</v>
      </c>
      <c r="E324" s="182" t="s">
        <v>945</v>
      </c>
      <c r="F324" s="183" t="s">
        <v>946</v>
      </c>
      <c r="G324" s="184" t="s">
        <v>444</v>
      </c>
      <c r="H324" s="185">
        <v>98</v>
      </c>
      <c r="I324" s="186"/>
      <c r="J324" s="187">
        <f>ROUND(I324*H324,2)</f>
        <v>0</v>
      </c>
      <c r="K324" s="183" t="s">
        <v>174</v>
      </c>
      <c r="L324" s="42"/>
      <c r="M324" s="188" t="s">
        <v>19</v>
      </c>
      <c r="N324" s="189" t="s">
        <v>43</v>
      </c>
      <c r="O324" s="67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175</v>
      </c>
      <c r="AT324" s="192" t="s">
        <v>170</v>
      </c>
      <c r="AU324" s="192" t="s">
        <v>81</v>
      </c>
      <c r="AY324" s="20" t="s">
        <v>168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79</v>
      </c>
      <c r="BK324" s="193">
        <f>ROUND(I324*H324,2)</f>
        <v>0</v>
      </c>
      <c r="BL324" s="20" t="s">
        <v>175</v>
      </c>
      <c r="BM324" s="192" t="s">
        <v>947</v>
      </c>
    </row>
    <row r="325" spans="1:65" s="2" customFormat="1" ht="60">
      <c r="A325" s="37"/>
      <c r="B325" s="38"/>
      <c r="C325" s="181" t="s">
        <v>948</v>
      </c>
      <c r="D325" s="181" t="s">
        <v>170</v>
      </c>
      <c r="E325" s="182" t="s">
        <v>949</v>
      </c>
      <c r="F325" s="183" t="s">
        <v>950</v>
      </c>
      <c r="G325" s="184" t="s">
        <v>444</v>
      </c>
      <c r="H325" s="185">
        <v>21</v>
      </c>
      <c r="I325" s="186"/>
      <c r="J325" s="187">
        <f>ROUND(I325*H325,2)</f>
        <v>0</v>
      </c>
      <c r="K325" s="183" t="s">
        <v>174</v>
      </c>
      <c r="L325" s="42"/>
      <c r="M325" s="188" t="s">
        <v>19</v>
      </c>
      <c r="N325" s="189" t="s">
        <v>43</v>
      </c>
      <c r="O325" s="67"/>
      <c r="P325" s="190">
        <f>O325*H325</f>
        <v>0</v>
      </c>
      <c r="Q325" s="190">
        <v>6.0999999999999997E-4</v>
      </c>
      <c r="R325" s="190">
        <f>Q325*H325</f>
        <v>1.281E-2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175</v>
      </c>
      <c r="AT325" s="192" t="s">
        <v>170</v>
      </c>
      <c r="AU325" s="192" t="s">
        <v>81</v>
      </c>
      <c r="AY325" s="20" t="s">
        <v>168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79</v>
      </c>
      <c r="BK325" s="193">
        <f>ROUND(I325*H325,2)</f>
        <v>0</v>
      </c>
      <c r="BL325" s="20" t="s">
        <v>175</v>
      </c>
      <c r="BM325" s="192" t="s">
        <v>951</v>
      </c>
    </row>
    <row r="326" spans="1:65" s="14" customFormat="1">
      <c r="B326" s="205"/>
      <c r="C326" s="206"/>
      <c r="D326" s="196" t="s">
        <v>177</v>
      </c>
      <c r="E326" s="207" t="s">
        <v>19</v>
      </c>
      <c r="F326" s="208" t="s">
        <v>952</v>
      </c>
      <c r="G326" s="206"/>
      <c r="H326" s="209">
        <v>21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177</v>
      </c>
      <c r="AU326" s="215" t="s">
        <v>81</v>
      </c>
      <c r="AV326" s="14" t="s">
        <v>81</v>
      </c>
      <c r="AW326" s="14" t="s">
        <v>33</v>
      </c>
      <c r="AX326" s="14" t="s">
        <v>79</v>
      </c>
      <c r="AY326" s="215" t="s">
        <v>168</v>
      </c>
    </row>
    <row r="327" spans="1:65" s="2" customFormat="1" ht="24">
      <c r="A327" s="37"/>
      <c r="B327" s="38"/>
      <c r="C327" s="181" t="s">
        <v>953</v>
      </c>
      <c r="D327" s="181" t="s">
        <v>170</v>
      </c>
      <c r="E327" s="182" t="s">
        <v>954</v>
      </c>
      <c r="F327" s="183" t="s">
        <v>955</v>
      </c>
      <c r="G327" s="184" t="s">
        <v>444</v>
      </c>
      <c r="H327" s="185">
        <v>98</v>
      </c>
      <c r="I327" s="186"/>
      <c r="J327" s="187">
        <f>ROUND(I327*H327,2)</f>
        <v>0</v>
      </c>
      <c r="K327" s="183" t="s">
        <v>174</v>
      </c>
      <c r="L327" s="42"/>
      <c r="M327" s="188" t="s">
        <v>19</v>
      </c>
      <c r="N327" s="189" t="s">
        <v>43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175</v>
      </c>
      <c r="AT327" s="192" t="s">
        <v>170</v>
      </c>
      <c r="AU327" s="192" t="s">
        <v>81</v>
      </c>
      <c r="AY327" s="20" t="s">
        <v>168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79</v>
      </c>
      <c r="BK327" s="193">
        <f>ROUND(I327*H327,2)</f>
        <v>0</v>
      </c>
      <c r="BL327" s="20" t="s">
        <v>175</v>
      </c>
      <c r="BM327" s="192" t="s">
        <v>956</v>
      </c>
    </row>
    <row r="328" spans="1:65" s="2" customFormat="1" ht="78" customHeight="1">
      <c r="A328" s="37"/>
      <c r="B328" s="38"/>
      <c r="C328" s="181" t="s">
        <v>957</v>
      </c>
      <c r="D328" s="181" t="s">
        <v>170</v>
      </c>
      <c r="E328" s="182" t="s">
        <v>958</v>
      </c>
      <c r="F328" s="183" t="s">
        <v>959</v>
      </c>
      <c r="G328" s="184" t="s">
        <v>444</v>
      </c>
      <c r="H328" s="185">
        <v>21</v>
      </c>
      <c r="I328" s="186"/>
      <c r="J328" s="187">
        <f>ROUND(I328*H328,2)</f>
        <v>0</v>
      </c>
      <c r="K328" s="183" t="s">
        <v>174</v>
      </c>
      <c r="L328" s="42"/>
      <c r="M328" s="188" t="s">
        <v>19</v>
      </c>
      <c r="N328" s="189" t="s">
        <v>43</v>
      </c>
      <c r="O328" s="67"/>
      <c r="P328" s="190">
        <f>O328*H328</f>
        <v>0</v>
      </c>
      <c r="Q328" s="190">
        <v>0</v>
      </c>
      <c r="R328" s="190">
        <f>Q328*H328</f>
        <v>0</v>
      </c>
      <c r="S328" s="190">
        <v>3.5000000000000003E-2</v>
      </c>
      <c r="T328" s="191">
        <f>S328*H328</f>
        <v>0.7350000000000001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175</v>
      </c>
      <c r="AT328" s="192" t="s">
        <v>170</v>
      </c>
      <c r="AU328" s="192" t="s">
        <v>81</v>
      </c>
      <c r="AY328" s="20" t="s">
        <v>168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79</v>
      </c>
      <c r="BK328" s="193">
        <f>ROUND(I328*H328,2)</f>
        <v>0</v>
      </c>
      <c r="BL328" s="20" t="s">
        <v>175</v>
      </c>
      <c r="BM328" s="192" t="s">
        <v>960</v>
      </c>
    </row>
    <row r="329" spans="1:65" s="13" customFormat="1" ht="22.5">
      <c r="B329" s="194"/>
      <c r="C329" s="195"/>
      <c r="D329" s="196" t="s">
        <v>177</v>
      </c>
      <c r="E329" s="197" t="s">
        <v>19</v>
      </c>
      <c r="F329" s="198" t="s">
        <v>695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177</v>
      </c>
      <c r="AU329" s="204" t="s">
        <v>81</v>
      </c>
      <c r="AV329" s="13" t="s">
        <v>79</v>
      </c>
      <c r="AW329" s="13" t="s">
        <v>33</v>
      </c>
      <c r="AX329" s="13" t="s">
        <v>72</v>
      </c>
      <c r="AY329" s="204" t="s">
        <v>168</v>
      </c>
    </row>
    <row r="330" spans="1:65" s="14" customFormat="1">
      <c r="B330" s="205"/>
      <c r="C330" s="206"/>
      <c r="D330" s="196" t="s">
        <v>177</v>
      </c>
      <c r="E330" s="207" t="s">
        <v>19</v>
      </c>
      <c r="F330" s="208" t="s">
        <v>7</v>
      </c>
      <c r="G330" s="206"/>
      <c r="H330" s="209">
        <v>21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177</v>
      </c>
      <c r="AU330" s="215" t="s">
        <v>81</v>
      </c>
      <c r="AV330" s="14" t="s">
        <v>81</v>
      </c>
      <c r="AW330" s="14" t="s">
        <v>33</v>
      </c>
      <c r="AX330" s="14" t="s">
        <v>79</v>
      </c>
      <c r="AY330" s="215" t="s">
        <v>168</v>
      </c>
    </row>
    <row r="331" spans="1:65" s="2" customFormat="1" ht="24">
      <c r="A331" s="37"/>
      <c r="B331" s="38"/>
      <c r="C331" s="181" t="s">
        <v>961</v>
      </c>
      <c r="D331" s="181" t="s">
        <v>170</v>
      </c>
      <c r="E331" s="182" t="s">
        <v>962</v>
      </c>
      <c r="F331" s="183" t="s">
        <v>963</v>
      </c>
      <c r="G331" s="184" t="s">
        <v>206</v>
      </c>
      <c r="H331" s="185">
        <v>9.5</v>
      </c>
      <c r="I331" s="186"/>
      <c r="J331" s="187">
        <f>ROUND(I331*H331,2)</f>
        <v>0</v>
      </c>
      <c r="K331" s="183" t="s">
        <v>174</v>
      </c>
      <c r="L331" s="42"/>
      <c r="M331" s="188" t="s">
        <v>19</v>
      </c>
      <c r="N331" s="189" t="s">
        <v>43</v>
      </c>
      <c r="O331" s="67"/>
      <c r="P331" s="190">
        <f>O331*H331</f>
        <v>0</v>
      </c>
      <c r="Q331" s="190">
        <v>1E-4</v>
      </c>
      <c r="R331" s="190">
        <f>Q331*H331</f>
        <v>9.5E-4</v>
      </c>
      <c r="S331" s="190">
        <v>2.41</v>
      </c>
      <c r="T331" s="191">
        <f>S331*H331</f>
        <v>22.895000000000003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175</v>
      </c>
      <c r="AT331" s="192" t="s">
        <v>170</v>
      </c>
      <c r="AU331" s="192" t="s">
        <v>81</v>
      </c>
      <c r="AY331" s="20" t="s">
        <v>168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79</v>
      </c>
      <c r="BK331" s="193">
        <f>ROUND(I331*H331,2)</f>
        <v>0</v>
      </c>
      <c r="BL331" s="20" t="s">
        <v>175</v>
      </c>
      <c r="BM331" s="192" t="s">
        <v>964</v>
      </c>
    </row>
    <row r="332" spans="1:65" s="13" customFormat="1">
      <c r="B332" s="194"/>
      <c r="C332" s="195"/>
      <c r="D332" s="196" t="s">
        <v>177</v>
      </c>
      <c r="E332" s="197" t="s">
        <v>19</v>
      </c>
      <c r="F332" s="198" t="s">
        <v>700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177</v>
      </c>
      <c r="AU332" s="204" t="s">
        <v>81</v>
      </c>
      <c r="AV332" s="13" t="s">
        <v>79</v>
      </c>
      <c r="AW332" s="13" t="s">
        <v>33</v>
      </c>
      <c r="AX332" s="13" t="s">
        <v>72</v>
      </c>
      <c r="AY332" s="204" t="s">
        <v>168</v>
      </c>
    </row>
    <row r="333" spans="1:65" s="13" customFormat="1">
      <c r="B333" s="194"/>
      <c r="C333" s="195"/>
      <c r="D333" s="196" t="s">
        <v>177</v>
      </c>
      <c r="E333" s="197" t="s">
        <v>19</v>
      </c>
      <c r="F333" s="198" t="s">
        <v>965</v>
      </c>
      <c r="G333" s="195"/>
      <c r="H333" s="197" t="s">
        <v>19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177</v>
      </c>
      <c r="AU333" s="204" t="s">
        <v>81</v>
      </c>
      <c r="AV333" s="13" t="s">
        <v>79</v>
      </c>
      <c r="AW333" s="13" t="s">
        <v>33</v>
      </c>
      <c r="AX333" s="13" t="s">
        <v>72</v>
      </c>
      <c r="AY333" s="204" t="s">
        <v>168</v>
      </c>
    </row>
    <row r="334" spans="1:65" s="13" customFormat="1">
      <c r="B334" s="194"/>
      <c r="C334" s="195"/>
      <c r="D334" s="196" t="s">
        <v>177</v>
      </c>
      <c r="E334" s="197" t="s">
        <v>19</v>
      </c>
      <c r="F334" s="198" t="s">
        <v>966</v>
      </c>
      <c r="G334" s="195"/>
      <c r="H334" s="197" t="s">
        <v>19</v>
      </c>
      <c r="I334" s="199"/>
      <c r="J334" s="195"/>
      <c r="K334" s="195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177</v>
      </c>
      <c r="AU334" s="204" t="s">
        <v>81</v>
      </c>
      <c r="AV334" s="13" t="s">
        <v>79</v>
      </c>
      <c r="AW334" s="13" t="s">
        <v>33</v>
      </c>
      <c r="AX334" s="13" t="s">
        <v>72</v>
      </c>
      <c r="AY334" s="204" t="s">
        <v>168</v>
      </c>
    </row>
    <row r="335" spans="1:65" s="14" customFormat="1">
      <c r="B335" s="205"/>
      <c r="C335" s="206"/>
      <c r="D335" s="196" t="s">
        <v>177</v>
      </c>
      <c r="E335" s="207" t="s">
        <v>19</v>
      </c>
      <c r="F335" s="208" t="s">
        <v>967</v>
      </c>
      <c r="G335" s="206"/>
      <c r="H335" s="209">
        <v>9.5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177</v>
      </c>
      <c r="AU335" s="215" t="s">
        <v>81</v>
      </c>
      <c r="AV335" s="14" t="s">
        <v>81</v>
      </c>
      <c r="AW335" s="14" t="s">
        <v>33</v>
      </c>
      <c r="AX335" s="14" t="s">
        <v>79</v>
      </c>
      <c r="AY335" s="215" t="s">
        <v>168</v>
      </c>
    </row>
    <row r="336" spans="1:65" s="12" customFormat="1" ht="22.9" customHeight="1">
      <c r="B336" s="165"/>
      <c r="C336" s="166"/>
      <c r="D336" s="167" t="s">
        <v>71</v>
      </c>
      <c r="E336" s="179" t="s">
        <v>244</v>
      </c>
      <c r="F336" s="179" t="s">
        <v>245</v>
      </c>
      <c r="G336" s="166"/>
      <c r="H336" s="166"/>
      <c r="I336" s="169"/>
      <c r="J336" s="180">
        <f>BK336</f>
        <v>0</v>
      </c>
      <c r="K336" s="166"/>
      <c r="L336" s="171"/>
      <c r="M336" s="172"/>
      <c r="N336" s="173"/>
      <c r="O336" s="173"/>
      <c r="P336" s="174">
        <f>SUM(P337:P352)</f>
        <v>0</v>
      </c>
      <c r="Q336" s="173"/>
      <c r="R336" s="174">
        <f>SUM(R337:R352)</f>
        <v>0</v>
      </c>
      <c r="S336" s="173"/>
      <c r="T336" s="175">
        <f>SUM(T337:T352)</f>
        <v>0</v>
      </c>
      <c r="AR336" s="176" t="s">
        <v>79</v>
      </c>
      <c r="AT336" s="177" t="s">
        <v>71</v>
      </c>
      <c r="AU336" s="177" t="s">
        <v>79</v>
      </c>
      <c r="AY336" s="176" t="s">
        <v>168</v>
      </c>
      <c r="BK336" s="178">
        <f>SUM(BK337:BK352)</f>
        <v>0</v>
      </c>
    </row>
    <row r="337" spans="1:65" s="2" customFormat="1" ht="36">
      <c r="A337" s="37"/>
      <c r="B337" s="38"/>
      <c r="C337" s="181" t="s">
        <v>968</v>
      </c>
      <c r="D337" s="181" t="s">
        <v>170</v>
      </c>
      <c r="E337" s="182" t="s">
        <v>969</v>
      </c>
      <c r="F337" s="183" t="s">
        <v>970</v>
      </c>
      <c r="G337" s="184" t="s">
        <v>233</v>
      </c>
      <c r="H337" s="185">
        <v>53.65</v>
      </c>
      <c r="I337" s="186"/>
      <c r="J337" s="187">
        <f>ROUND(I337*H337,2)</f>
        <v>0</v>
      </c>
      <c r="K337" s="183" t="s">
        <v>174</v>
      </c>
      <c r="L337" s="42"/>
      <c r="M337" s="188" t="s">
        <v>19</v>
      </c>
      <c r="N337" s="189" t="s">
        <v>43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175</v>
      </c>
      <c r="AT337" s="192" t="s">
        <v>170</v>
      </c>
      <c r="AU337" s="192" t="s">
        <v>81</v>
      </c>
      <c r="AY337" s="20" t="s">
        <v>168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79</v>
      </c>
      <c r="BK337" s="193">
        <f>ROUND(I337*H337,2)</f>
        <v>0</v>
      </c>
      <c r="BL337" s="20" t="s">
        <v>175</v>
      </c>
      <c r="BM337" s="192" t="s">
        <v>971</v>
      </c>
    </row>
    <row r="338" spans="1:65" s="14" customFormat="1">
      <c r="B338" s="205"/>
      <c r="C338" s="206"/>
      <c r="D338" s="196" t="s">
        <v>177</v>
      </c>
      <c r="E338" s="207" t="s">
        <v>19</v>
      </c>
      <c r="F338" s="208" t="s">
        <v>972</v>
      </c>
      <c r="G338" s="206"/>
      <c r="H338" s="209">
        <v>53.65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177</v>
      </c>
      <c r="AU338" s="215" t="s">
        <v>81</v>
      </c>
      <c r="AV338" s="14" t="s">
        <v>81</v>
      </c>
      <c r="AW338" s="14" t="s">
        <v>33</v>
      </c>
      <c r="AX338" s="14" t="s">
        <v>79</v>
      </c>
      <c r="AY338" s="215" t="s">
        <v>168</v>
      </c>
    </row>
    <row r="339" spans="1:65" s="2" customFormat="1" ht="36">
      <c r="A339" s="37"/>
      <c r="B339" s="38"/>
      <c r="C339" s="181" t="s">
        <v>973</v>
      </c>
      <c r="D339" s="181" t="s">
        <v>170</v>
      </c>
      <c r="E339" s="182" t="s">
        <v>974</v>
      </c>
      <c r="F339" s="183" t="s">
        <v>975</v>
      </c>
      <c r="G339" s="184" t="s">
        <v>233</v>
      </c>
      <c r="H339" s="185">
        <v>482.85</v>
      </c>
      <c r="I339" s="186"/>
      <c r="J339" s="187">
        <f>ROUND(I339*H339,2)</f>
        <v>0</v>
      </c>
      <c r="K339" s="183" t="s">
        <v>174</v>
      </c>
      <c r="L339" s="42"/>
      <c r="M339" s="188" t="s">
        <v>19</v>
      </c>
      <c r="N339" s="189" t="s">
        <v>43</v>
      </c>
      <c r="O339" s="67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175</v>
      </c>
      <c r="AT339" s="192" t="s">
        <v>170</v>
      </c>
      <c r="AU339" s="192" t="s">
        <v>81</v>
      </c>
      <c r="AY339" s="20" t="s">
        <v>168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79</v>
      </c>
      <c r="BK339" s="193">
        <f>ROUND(I339*H339,2)</f>
        <v>0</v>
      </c>
      <c r="BL339" s="20" t="s">
        <v>175</v>
      </c>
      <c r="BM339" s="192" t="s">
        <v>976</v>
      </c>
    </row>
    <row r="340" spans="1:65" s="13" customFormat="1">
      <c r="B340" s="194"/>
      <c r="C340" s="195"/>
      <c r="D340" s="196" t="s">
        <v>177</v>
      </c>
      <c r="E340" s="197" t="s">
        <v>19</v>
      </c>
      <c r="F340" s="198" t="s">
        <v>625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177</v>
      </c>
      <c r="AU340" s="204" t="s">
        <v>81</v>
      </c>
      <c r="AV340" s="13" t="s">
        <v>79</v>
      </c>
      <c r="AW340" s="13" t="s">
        <v>33</v>
      </c>
      <c r="AX340" s="13" t="s">
        <v>72</v>
      </c>
      <c r="AY340" s="204" t="s">
        <v>168</v>
      </c>
    </row>
    <row r="341" spans="1:65" s="14" customFormat="1">
      <c r="B341" s="205"/>
      <c r="C341" s="206"/>
      <c r="D341" s="196" t="s">
        <v>177</v>
      </c>
      <c r="E341" s="207" t="s">
        <v>19</v>
      </c>
      <c r="F341" s="208" t="s">
        <v>977</v>
      </c>
      <c r="G341" s="206"/>
      <c r="H341" s="209">
        <v>482.85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177</v>
      </c>
      <c r="AU341" s="215" t="s">
        <v>81</v>
      </c>
      <c r="AV341" s="14" t="s">
        <v>81</v>
      </c>
      <c r="AW341" s="14" t="s">
        <v>33</v>
      </c>
      <c r="AX341" s="14" t="s">
        <v>79</v>
      </c>
      <c r="AY341" s="215" t="s">
        <v>168</v>
      </c>
    </row>
    <row r="342" spans="1:65" s="2" customFormat="1" ht="36">
      <c r="A342" s="37"/>
      <c r="B342" s="38"/>
      <c r="C342" s="181" t="s">
        <v>978</v>
      </c>
      <c r="D342" s="181" t="s">
        <v>170</v>
      </c>
      <c r="E342" s="182" t="s">
        <v>979</v>
      </c>
      <c r="F342" s="183" t="s">
        <v>980</v>
      </c>
      <c r="G342" s="184" t="s">
        <v>233</v>
      </c>
      <c r="H342" s="185">
        <v>49.125</v>
      </c>
      <c r="I342" s="186"/>
      <c r="J342" s="187">
        <f>ROUND(I342*H342,2)</f>
        <v>0</v>
      </c>
      <c r="K342" s="183" t="s">
        <v>174</v>
      </c>
      <c r="L342" s="42"/>
      <c r="M342" s="188" t="s">
        <v>19</v>
      </c>
      <c r="N342" s="189" t="s">
        <v>43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175</v>
      </c>
      <c r="AT342" s="192" t="s">
        <v>170</v>
      </c>
      <c r="AU342" s="192" t="s">
        <v>81</v>
      </c>
      <c r="AY342" s="20" t="s">
        <v>168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79</v>
      </c>
      <c r="BK342" s="193">
        <f>ROUND(I342*H342,2)</f>
        <v>0</v>
      </c>
      <c r="BL342" s="20" t="s">
        <v>175</v>
      </c>
      <c r="BM342" s="192" t="s">
        <v>981</v>
      </c>
    </row>
    <row r="343" spans="1:65" s="14" customFormat="1">
      <c r="B343" s="205"/>
      <c r="C343" s="206"/>
      <c r="D343" s="196" t="s">
        <v>177</v>
      </c>
      <c r="E343" s="207" t="s">
        <v>19</v>
      </c>
      <c r="F343" s="208" t="s">
        <v>982</v>
      </c>
      <c r="G343" s="206"/>
      <c r="H343" s="209">
        <v>49.125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177</v>
      </c>
      <c r="AU343" s="215" t="s">
        <v>81</v>
      </c>
      <c r="AV343" s="14" t="s">
        <v>81</v>
      </c>
      <c r="AW343" s="14" t="s">
        <v>33</v>
      </c>
      <c r="AX343" s="14" t="s">
        <v>79</v>
      </c>
      <c r="AY343" s="215" t="s">
        <v>168</v>
      </c>
    </row>
    <row r="344" spans="1:65" s="2" customFormat="1" ht="36">
      <c r="A344" s="37"/>
      <c r="B344" s="38"/>
      <c r="C344" s="181" t="s">
        <v>983</v>
      </c>
      <c r="D344" s="181" t="s">
        <v>170</v>
      </c>
      <c r="E344" s="182" t="s">
        <v>984</v>
      </c>
      <c r="F344" s="183" t="s">
        <v>975</v>
      </c>
      <c r="G344" s="184" t="s">
        <v>233</v>
      </c>
      <c r="H344" s="185">
        <v>442.125</v>
      </c>
      <c r="I344" s="186"/>
      <c r="J344" s="187">
        <f>ROUND(I344*H344,2)</f>
        <v>0</v>
      </c>
      <c r="K344" s="183" t="s">
        <v>174</v>
      </c>
      <c r="L344" s="42"/>
      <c r="M344" s="188" t="s">
        <v>19</v>
      </c>
      <c r="N344" s="189" t="s">
        <v>43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175</v>
      </c>
      <c r="AT344" s="192" t="s">
        <v>170</v>
      </c>
      <c r="AU344" s="192" t="s">
        <v>81</v>
      </c>
      <c r="AY344" s="20" t="s">
        <v>168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79</v>
      </c>
      <c r="BK344" s="193">
        <f>ROUND(I344*H344,2)</f>
        <v>0</v>
      </c>
      <c r="BL344" s="20" t="s">
        <v>175</v>
      </c>
      <c r="BM344" s="192" t="s">
        <v>985</v>
      </c>
    </row>
    <row r="345" spans="1:65" s="13" customFormat="1">
      <c r="B345" s="194"/>
      <c r="C345" s="195"/>
      <c r="D345" s="196" t="s">
        <v>177</v>
      </c>
      <c r="E345" s="197" t="s">
        <v>19</v>
      </c>
      <c r="F345" s="198" t="s">
        <v>625</v>
      </c>
      <c r="G345" s="195"/>
      <c r="H345" s="197" t="s">
        <v>19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177</v>
      </c>
      <c r="AU345" s="204" t="s">
        <v>81</v>
      </c>
      <c r="AV345" s="13" t="s">
        <v>79</v>
      </c>
      <c r="AW345" s="13" t="s">
        <v>33</v>
      </c>
      <c r="AX345" s="13" t="s">
        <v>72</v>
      </c>
      <c r="AY345" s="204" t="s">
        <v>168</v>
      </c>
    </row>
    <row r="346" spans="1:65" s="14" customFormat="1">
      <c r="B346" s="205"/>
      <c r="C346" s="206"/>
      <c r="D346" s="196" t="s">
        <v>177</v>
      </c>
      <c r="E346" s="207" t="s">
        <v>19</v>
      </c>
      <c r="F346" s="208" t="s">
        <v>986</v>
      </c>
      <c r="G346" s="206"/>
      <c r="H346" s="209">
        <v>442.125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177</v>
      </c>
      <c r="AU346" s="215" t="s">
        <v>81</v>
      </c>
      <c r="AV346" s="14" t="s">
        <v>81</v>
      </c>
      <c r="AW346" s="14" t="s">
        <v>33</v>
      </c>
      <c r="AX346" s="14" t="s">
        <v>79</v>
      </c>
      <c r="AY346" s="215" t="s">
        <v>168</v>
      </c>
    </row>
    <row r="347" spans="1:65" s="2" customFormat="1" ht="24">
      <c r="A347" s="37"/>
      <c r="B347" s="38"/>
      <c r="C347" s="181" t="s">
        <v>987</v>
      </c>
      <c r="D347" s="181" t="s">
        <v>170</v>
      </c>
      <c r="E347" s="182" t="s">
        <v>988</v>
      </c>
      <c r="F347" s="183" t="s">
        <v>989</v>
      </c>
      <c r="G347" s="184" t="s">
        <v>233</v>
      </c>
      <c r="H347" s="185">
        <v>49.125</v>
      </c>
      <c r="I347" s="186"/>
      <c r="J347" s="187">
        <f>ROUND(I347*H347,2)</f>
        <v>0</v>
      </c>
      <c r="K347" s="183" t="s">
        <v>174</v>
      </c>
      <c r="L347" s="42"/>
      <c r="M347" s="188" t="s">
        <v>19</v>
      </c>
      <c r="N347" s="189" t="s">
        <v>43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175</v>
      </c>
      <c r="AT347" s="192" t="s">
        <v>170</v>
      </c>
      <c r="AU347" s="192" t="s">
        <v>81</v>
      </c>
      <c r="AY347" s="20" t="s">
        <v>168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79</v>
      </c>
      <c r="BK347" s="193">
        <f>ROUND(I347*H347,2)</f>
        <v>0</v>
      </c>
      <c r="BL347" s="20" t="s">
        <v>175</v>
      </c>
      <c r="BM347" s="192" t="s">
        <v>990</v>
      </c>
    </row>
    <row r="348" spans="1:65" s="14" customFormat="1">
      <c r="B348" s="205"/>
      <c r="C348" s="206"/>
      <c r="D348" s="196" t="s">
        <v>177</v>
      </c>
      <c r="E348" s="207" t="s">
        <v>19</v>
      </c>
      <c r="F348" s="208" t="s">
        <v>991</v>
      </c>
      <c r="G348" s="206"/>
      <c r="H348" s="209">
        <v>49.125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177</v>
      </c>
      <c r="AU348" s="215" t="s">
        <v>81</v>
      </c>
      <c r="AV348" s="14" t="s">
        <v>81</v>
      </c>
      <c r="AW348" s="14" t="s">
        <v>33</v>
      </c>
      <c r="AX348" s="14" t="s">
        <v>79</v>
      </c>
      <c r="AY348" s="215" t="s">
        <v>168</v>
      </c>
    </row>
    <row r="349" spans="1:65" s="2" customFormat="1" ht="44.25" customHeight="1">
      <c r="A349" s="37"/>
      <c r="B349" s="38"/>
      <c r="C349" s="181" t="s">
        <v>992</v>
      </c>
      <c r="D349" s="181" t="s">
        <v>170</v>
      </c>
      <c r="E349" s="182" t="s">
        <v>993</v>
      </c>
      <c r="F349" s="183" t="s">
        <v>994</v>
      </c>
      <c r="G349" s="184" t="s">
        <v>233</v>
      </c>
      <c r="H349" s="185">
        <v>26.23</v>
      </c>
      <c r="I349" s="186"/>
      <c r="J349" s="187">
        <f>ROUND(I349*H349,2)</f>
        <v>0</v>
      </c>
      <c r="K349" s="183" t="s">
        <v>174</v>
      </c>
      <c r="L349" s="42"/>
      <c r="M349" s="188" t="s">
        <v>19</v>
      </c>
      <c r="N349" s="189" t="s">
        <v>43</v>
      </c>
      <c r="O349" s="67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175</v>
      </c>
      <c r="AT349" s="192" t="s">
        <v>170</v>
      </c>
      <c r="AU349" s="192" t="s">
        <v>81</v>
      </c>
      <c r="AY349" s="20" t="s">
        <v>168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79</v>
      </c>
      <c r="BK349" s="193">
        <f>ROUND(I349*H349,2)</f>
        <v>0</v>
      </c>
      <c r="BL349" s="20" t="s">
        <v>175</v>
      </c>
      <c r="BM349" s="192" t="s">
        <v>995</v>
      </c>
    </row>
    <row r="350" spans="1:65" s="14" customFormat="1">
      <c r="B350" s="205"/>
      <c r="C350" s="206"/>
      <c r="D350" s="196" t="s">
        <v>177</v>
      </c>
      <c r="E350" s="207" t="s">
        <v>19</v>
      </c>
      <c r="F350" s="208" t="s">
        <v>996</v>
      </c>
      <c r="G350" s="206"/>
      <c r="H350" s="209">
        <v>26.23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177</v>
      </c>
      <c r="AU350" s="215" t="s">
        <v>81</v>
      </c>
      <c r="AV350" s="14" t="s">
        <v>81</v>
      </c>
      <c r="AW350" s="14" t="s">
        <v>33</v>
      </c>
      <c r="AX350" s="14" t="s">
        <v>79</v>
      </c>
      <c r="AY350" s="215" t="s">
        <v>168</v>
      </c>
    </row>
    <row r="351" spans="1:65" s="2" customFormat="1" ht="44.25" customHeight="1">
      <c r="A351" s="37"/>
      <c r="B351" s="38"/>
      <c r="C351" s="181" t="s">
        <v>997</v>
      </c>
      <c r="D351" s="181" t="s">
        <v>170</v>
      </c>
      <c r="E351" s="182" t="s">
        <v>998</v>
      </c>
      <c r="F351" s="183" t="s">
        <v>999</v>
      </c>
      <c r="G351" s="184" t="s">
        <v>233</v>
      </c>
      <c r="H351" s="185">
        <v>22.895</v>
      </c>
      <c r="I351" s="186"/>
      <c r="J351" s="187">
        <f>ROUND(I351*H351,2)</f>
        <v>0</v>
      </c>
      <c r="K351" s="183" t="s">
        <v>174</v>
      </c>
      <c r="L351" s="42"/>
      <c r="M351" s="188" t="s">
        <v>19</v>
      </c>
      <c r="N351" s="189" t="s">
        <v>43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175</v>
      </c>
      <c r="AT351" s="192" t="s">
        <v>170</v>
      </c>
      <c r="AU351" s="192" t="s">
        <v>81</v>
      </c>
      <c r="AY351" s="20" t="s">
        <v>168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175</v>
      </c>
      <c r="BM351" s="192" t="s">
        <v>1000</v>
      </c>
    </row>
    <row r="352" spans="1:65" s="14" customFormat="1">
      <c r="B352" s="205"/>
      <c r="C352" s="206"/>
      <c r="D352" s="196" t="s">
        <v>177</v>
      </c>
      <c r="E352" s="207" t="s">
        <v>19</v>
      </c>
      <c r="F352" s="208" t="s">
        <v>1001</v>
      </c>
      <c r="G352" s="206"/>
      <c r="H352" s="209">
        <v>22.895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177</v>
      </c>
      <c r="AU352" s="215" t="s">
        <v>81</v>
      </c>
      <c r="AV352" s="14" t="s">
        <v>81</v>
      </c>
      <c r="AW352" s="14" t="s">
        <v>33</v>
      </c>
      <c r="AX352" s="14" t="s">
        <v>79</v>
      </c>
      <c r="AY352" s="215" t="s">
        <v>168</v>
      </c>
    </row>
    <row r="353" spans="1:65" s="12" customFormat="1" ht="22.9" customHeight="1">
      <c r="B353" s="165"/>
      <c r="C353" s="166"/>
      <c r="D353" s="167" t="s">
        <v>71</v>
      </c>
      <c r="E353" s="179" t="s">
        <v>1002</v>
      </c>
      <c r="F353" s="179" t="s">
        <v>243</v>
      </c>
      <c r="G353" s="166"/>
      <c r="H353" s="166"/>
      <c r="I353" s="169"/>
      <c r="J353" s="180">
        <f>BK353</f>
        <v>0</v>
      </c>
      <c r="K353" s="166"/>
      <c r="L353" s="171"/>
      <c r="M353" s="172"/>
      <c r="N353" s="173"/>
      <c r="O353" s="173"/>
      <c r="P353" s="174">
        <f>P354</f>
        <v>0</v>
      </c>
      <c r="Q353" s="173"/>
      <c r="R353" s="174">
        <f>R354</f>
        <v>0</v>
      </c>
      <c r="S353" s="173"/>
      <c r="T353" s="175">
        <f>T354</f>
        <v>0</v>
      </c>
      <c r="AR353" s="176" t="s">
        <v>79</v>
      </c>
      <c r="AT353" s="177" t="s">
        <v>71</v>
      </c>
      <c r="AU353" s="177" t="s">
        <v>79</v>
      </c>
      <c r="AY353" s="176" t="s">
        <v>168</v>
      </c>
      <c r="BK353" s="178">
        <f>BK354</f>
        <v>0</v>
      </c>
    </row>
    <row r="354" spans="1:65" s="2" customFormat="1" ht="44.25" customHeight="1">
      <c r="A354" s="37"/>
      <c r="B354" s="38"/>
      <c r="C354" s="181" t="s">
        <v>1003</v>
      </c>
      <c r="D354" s="181" t="s">
        <v>170</v>
      </c>
      <c r="E354" s="182" t="s">
        <v>1004</v>
      </c>
      <c r="F354" s="183" t="s">
        <v>1005</v>
      </c>
      <c r="G354" s="184" t="s">
        <v>233</v>
      </c>
      <c r="H354" s="185">
        <v>8674.5990000000002</v>
      </c>
      <c r="I354" s="186"/>
      <c r="J354" s="187">
        <f>ROUND(I354*H354,2)</f>
        <v>0</v>
      </c>
      <c r="K354" s="183" t="s">
        <v>174</v>
      </c>
      <c r="L354" s="42"/>
      <c r="M354" s="188" t="s">
        <v>19</v>
      </c>
      <c r="N354" s="189" t="s">
        <v>43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175</v>
      </c>
      <c r="AT354" s="192" t="s">
        <v>170</v>
      </c>
      <c r="AU354" s="192" t="s">
        <v>81</v>
      </c>
      <c r="AY354" s="20" t="s">
        <v>168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79</v>
      </c>
      <c r="BK354" s="193">
        <f>ROUND(I354*H354,2)</f>
        <v>0</v>
      </c>
      <c r="BL354" s="20" t="s">
        <v>175</v>
      </c>
      <c r="BM354" s="192" t="s">
        <v>1006</v>
      </c>
    </row>
    <row r="355" spans="1:65" s="12" customFormat="1" ht="25.9" customHeight="1">
      <c r="B355" s="165"/>
      <c r="C355" s="166"/>
      <c r="D355" s="167" t="s">
        <v>71</v>
      </c>
      <c r="E355" s="168" t="s">
        <v>262</v>
      </c>
      <c r="F355" s="168" t="s">
        <v>263</v>
      </c>
      <c r="G355" s="166"/>
      <c r="H355" s="166"/>
      <c r="I355" s="169"/>
      <c r="J355" s="170">
        <f>BK355</f>
        <v>0</v>
      </c>
      <c r="K355" s="166"/>
      <c r="L355" s="171"/>
      <c r="M355" s="172"/>
      <c r="N355" s="173"/>
      <c r="O355" s="173"/>
      <c r="P355" s="174">
        <f>P356+P364</f>
        <v>0</v>
      </c>
      <c r="Q355" s="173"/>
      <c r="R355" s="174">
        <f>R356+R364</f>
        <v>3.2375000000000001E-2</v>
      </c>
      <c r="S355" s="173"/>
      <c r="T355" s="175">
        <f>T356+T364</f>
        <v>0</v>
      </c>
      <c r="AR355" s="176" t="s">
        <v>81</v>
      </c>
      <c r="AT355" s="177" t="s">
        <v>71</v>
      </c>
      <c r="AU355" s="177" t="s">
        <v>72</v>
      </c>
      <c r="AY355" s="176" t="s">
        <v>168</v>
      </c>
      <c r="BK355" s="178">
        <f>BK356+BK364</f>
        <v>0</v>
      </c>
    </row>
    <row r="356" spans="1:65" s="12" customFormat="1" ht="22.9" customHeight="1">
      <c r="B356" s="165"/>
      <c r="C356" s="166"/>
      <c r="D356" s="167" t="s">
        <v>71</v>
      </c>
      <c r="E356" s="179" t="s">
        <v>1007</v>
      </c>
      <c r="F356" s="179" t="s">
        <v>1008</v>
      </c>
      <c r="G356" s="166"/>
      <c r="H356" s="166"/>
      <c r="I356" s="169"/>
      <c r="J356" s="180">
        <f>BK356</f>
        <v>0</v>
      </c>
      <c r="K356" s="166"/>
      <c r="L356" s="171"/>
      <c r="M356" s="172"/>
      <c r="N356" s="173"/>
      <c r="O356" s="173"/>
      <c r="P356" s="174">
        <f>SUM(P357:P363)</f>
        <v>0</v>
      </c>
      <c r="Q356" s="173"/>
      <c r="R356" s="174">
        <f>SUM(R357:R363)</f>
        <v>3.2375000000000001E-2</v>
      </c>
      <c r="S356" s="173"/>
      <c r="T356" s="175">
        <f>SUM(T357:T363)</f>
        <v>0</v>
      </c>
      <c r="AR356" s="176" t="s">
        <v>81</v>
      </c>
      <c r="AT356" s="177" t="s">
        <v>71</v>
      </c>
      <c r="AU356" s="177" t="s">
        <v>79</v>
      </c>
      <c r="AY356" s="176" t="s">
        <v>168</v>
      </c>
      <c r="BK356" s="178">
        <f>SUM(BK357:BK363)</f>
        <v>0</v>
      </c>
    </row>
    <row r="357" spans="1:65" s="2" customFormat="1" ht="33" customHeight="1">
      <c r="A357" s="37"/>
      <c r="B357" s="38"/>
      <c r="C357" s="181" t="s">
        <v>1009</v>
      </c>
      <c r="D357" s="181" t="s">
        <v>170</v>
      </c>
      <c r="E357" s="182" t="s">
        <v>1010</v>
      </c>
      <c r="F357" s="183" t="s">
        <v>1011</v>
      </c>
      <c r="G357" s="184" t="s">
        <v>173</v>
      </c>
      <c r="H357" s="185">
        <v>87.5</v>
      </c>
      <c r="I357" s="186"/>
      <c r="J357" s="187">
        <f>ROUND(I357*H357,2)</f>
        <v>0</v>
      </c>
      <c r="K357" s="183" t="s">
        <v>174</v>
      </c>
      <c r="L357" s="42"/>
      <c r="M357" s="188" t="s">
        <v>19</v>
      </c>
      <c r="N357" s="189" t="s">
        <v>43</v>
      </c>
      <c r="O357" s="67"/>
      <c r="P357" s="190">
        <f>O357*H357</f>
        <v>0</v>
      </c>
      <c r="Q357" s="190">
        <v>4.0000000000000003E-5</v>
      </c>
      <c r="R357" s="190">
        <f>Q357*H357</f>
        <v>3.5000000000000001E-3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226</v>
      </c>
      <c r="AT357" s="192" t="s">
        <v>170</v>
      </c>
      <c r="AU357" s="192" t="s">
        <v>81</v>
      </c>
      <c r="AY357" s="20" t="s">
        <v>168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79</v>
      </c>
      <c r="BK357" s="193">
        <f>ROUND(I357*H357,2)</f>
        <v>0</v>
      </c>
      <c r="BL357" s="20" t="s">
        <v>226</v>
      </c>
      <c r="BM357" s="192" t="s">
        <v>1012</v>
      </c>
    </row>
    <row r="358" spans="1:65" s="13" customFormat="1" ht="22.5">
      <c r="B358" s="194"/>
      <c r="C358" s="195"/>
      <c r="D358" s="196" t="s">
        <v>177</v>
      </c>
      <c r="E358" s="197" t="s">
        <v>19</v>
      </c>
      <c r="F358" s="198" t="s">
        <v>728</v>
      </c>
      <c r="G358" s="195"/>
      <c r="H358" s="197" t="s">
        <v>19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177</v>
      </c>
      <c r="AU358" s="204" t="s">
        <v>81</v>
      </c>
      <c r="AV358" s="13" t="s">
        <v>79</v>
      </c>
      <c r="AW358" s="13" t="s">
        <v>33</v>
      </c>
      <c r="AX358" s="13" t="s">
        <v>72</v>
      </c>
      <c r="AY358" s="204" t="s">
        <v>168</v>
      </c>
    </row>
    <row r="359" spans="1:65" s="13" customFormat="1">
      <c r="B359" s="194"/>
      <c r="C359" s="195"/>
      <c r="D359" s="196" t="s">
        <v>177</v>
      </c>
      <c r="E359" s="197" t="s">
        <v>19</v>
      </c>
      <c r="F359" s="198" t="s">
        <v>1013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177</v>
      </c>
      <c r="AU359" s="204" t="s">
        <v>81</v>
      </c>
      <c r="AV359" s="13" t="s">
        <v>79</v>
      </c>
      <c r="AW359" s="13" t="s">
        <v>33</v>
      </c>
      <c r="AX359" s="13" t="s">
        <v>72</v>
      </c>
      <c r="AY359" s="204" t="s">
        <v>168</v>
      </c>
    </row>
    <row r="360" spans="1:65" s="14" customFormat="1">
      <c r="B360" s="205"/>
      <c r="C360" s="206"/>
      <c r="D360" s="196" t="s">
        <v>177</v>
      </c>
      <c r="E360" s="207" t="s">
        <v>19</v>
      </c>
      <c r="F360" s="208" t="s">
        <v>1014</v>
      </c>
      <c r="G360" s="206"/>
      <c r="H360" s="209">
        <v>87.5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177</v>
      </c>
      <c r="AU360" s="215" t="s">
        <v>81</v>
      </c>
      <c r="AV360" s="14" t="s">
        <v>81</v>
      </c>
      <c r="AW360" s="14" t="s">
        <v>33</v>
      </c>
      <c r="AX360" s="14" t="s">
        <v>79</v>
      </c>
      <c r="AY360" s="215" t="s">
        <v>168</v>
      </c>
    </row>
    <row r="361" spans="1:65" s="2" customFormat="1" ht="24">
      <c r="A361" s="37"/>
      <c r="B361" s="38"/>
      <c r="C361" s="259" t="s">
        <v>1015</v>
      </c>
      <c r="D361" s="259" t="s">
        <v>636</v>
      </c>
      <c r="E361" s="260" t="s">
        <v>1016</v>
      </c>
      <c r="F361" s="261" t="s">
        <v>1017</v>
      </c>
      <c r="G361" s="262" t="s">
        <v>173</v>
      </c>
      <c r="H361" s="263">
        <v>96.25</v>
      </c>
      <c r="I361" s="264"/>
      <c r="J361" s="265">
        <f>ROUND(I361*H361,2)</f>
        <v>0</v>
      </c>
      <c r="K361" s="261" t="s">
        <v>174</v>
      </c>
      <c r="L361" s="266"/>
      <c r="M361" s="267" t="s">
        <v>19</v>
      </c>
      <c r="N361" s="268" t="s">
        <v>43</v>
      </c>
      <c r="O361" s="67"/>
      <c r="P361" s="190">
        <f>O361*H361</f>
        <v>0</v>
      </c>
      <c r="Q361" s="190">
        <v>2.9999999999999997E-4</v>
      </c>
      <c r="R361" s="190">
        <f>Q361*H361</f>
        <v>2.8874999999999998E-2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505</v>
      </c>
      <c r="AT361" s="192" t="s">
        <v>636</v>
      </c>
      <c r="AU361" s="192" t="s">
        <v>81</v>
      </c>
      <c r="AY361" s="20" t="s">
        <v>168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79</v>
      </c>
      <c r="BK361" s="193">
        <f>ROUND(I361*H361,2)</f>
        <v>0</v>
      </c>
      <c r="BL361" s="20" t="s">
        <v>226</v>
      </c>
      <c r="BM361" s="192" t="s">
        <v>1018</v>
      </c>
    </row>
    <row r="362" spans="1:65" s="14" customFormat="1">
      <c r="B362" s="205"/>
      <c r="C362" s="206"/>
      <c r="D362" s="196" t="s">
        <v>177</v>
      </c>
      <c r="E362" s="206"/>
      <c r="F362" s="208" t="s">
        <v>1019</v>
      </c>
      <c r="G362" s="206"/>
      <c r="H362" s="209">
        <v>96.25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177</v>
      </c>
      <c r="AU362" s="215" t="s">
        <v>81</v>
      </c>
      <c r="AV362" s="14" t="s">
        <v>81</v>
      </c>
      <c r="AW362" s="14" t="s">
        <v>4</v>
      </c>
      <c r="AX362" s="14" t="s">
        <v>79</v>
      </c>
      <c r="AY362" s="215" t="s">
        <v>168</v>
      </c>
    </row>
    <row r="363" spans="1:65" s="2" customFormat="1" ht="44.25" customHeight="1">
      <c r="A363" s="37"/>
      <c r="B363" s="38"/>
      <c r="C363" s="181" t="s">
        <v>1020</v>
      </c>
      <c r="D363" s="181" t="s">
        <v>170</v>
      </c>
      <c r="E363" s="182" t="s">
        <v>1021</v>
      </c>
      <c r="F363" s="183" t="s">
        <v>1022</v>
      </c>
      <c r="G363" s="184" t="s">
        <v>1023</v>
      </c>
      <c r="H363" s="269"/>
      <c r="I363" s="186"/>
      <c r="J363" s="187">
        <f>ROUND(I363*H363,2)</f>
        <v>0</v>
      </c>
      <c r="K363" s="183" t="s">
        <v>174</v>
      </c>
      <c r="L363" s="42"/>
      <c r="M363" s="188" t="s">
        <v>19</v>
      </c>
      <c r="N363" s="189" t="s">
        <v>43</v>
      </c>
      <c r="O363" s="67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226</v>
      </c>
      <c r="AT363" s="192" t="s">
        <v>170</v>
      </c>
      <c r="AU363" s="192" t="s">
        <v>81</v>
      </c>
      <c r="AY363" s="20" t="s">
        <v>168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79</v>
      </c>
      <c r="BK363" s="193">
        <f>ROUND(I363*H363,2)</f>
        <v>0</v>
      </c>
      <c r="BL363" s="20" t="s">
        <v>226</v>
      </c>
      <c r="BM363" s="192" t="s">
        <v>1024</v>
      </c>
    </row>
    <row r="364" spans="1:65" s="12" customFormat="1" ht="22.9" customHeight="1">
      <c r="B364" s="165"/>
      <c r="C364" s="166"/>
      <c r="D364" s="167" t="s">
        <v>71</v>
      </c>
      <c r="E364" s="179" t="s">
        <v>1025</v>
      </c>
      <c r="F364" s="179" t="s">
        <v>1026</v>
      </c>
      <c r="G364" s="166"/>
      <c r="H364" s="166"/>
      <c r="I364" s="169"/>
      <c r="J364" s="180">
        <f>BK364</f>
        <v>0</v>
      </c>
      <c r="K364" s="166"/>
      <c r="L364" s="171"/>
      <c r="M364" s="172"/>
      <c r="N364" s="173"/>
      <c r="O364" s="173"/>
      <c r="P364" s="174">
        <f>SUM(P365:P367)</f>
        <v>0</v>
      </c>
      <c r="Q364" s="173"/>
      <c r="R364" s="174">
        <f>SUM(R365:R367)</f>
        <v>0</v>
      </c>
      <c r="S364" s="173"/>
      <c r="T364" s="175">
        <f>SUM(T365:T367)</f>
        <v>0</v>
      </c>
      <c r="AR364" s="176" t="s">
        <v>81</v>
      </c>
      <c r="AT364" s="177" t="s">
        <v>71</v>
      </c>
      <c r="AU364" s="177" t="s">
        <v>79</v>
      </c>
      <c r="AY364" s="176" t="s">
        <v>168</v>
      </c>
      <c r="BK364" s="178">
        <f>SUM(BK365:BK367)</f>
        <v>0</v>
      </c>
    </row>
    <row r="365" spans="1:65" s="2" customFormat="1" ht="33" customHeight="1">
      <c r="A365" s="37"/>
      <c r="B365" s="38"/>
      <c r="C365" s="181" t="s">
        <v>1027</v>
      </c>
      <c r="D365" s="181" t="s">
        <v>170</v>
      </c>
      <c r="E365" s="182" t="s">
        <v>1028</v>
      </c>
      <c r="F365" s="183" t="s">
        <v>1029</v>
      </c>
      <c r="G365" s="184" t="s">
        <v>444</v>
      </c>
      <c r="H365" s="185">
        <v>54</v>
      </c>
      <c r="I365" s="186"/>
      <c r="J365" s="187">
        <f>ROUND(I365*H365,2)</f>
        <v>0</v>
      </c>
      <c r="K365" s="183" t="s">
        <v>19</v>
      </c>
      <c r="L365" s="42"/>
      <c r="M365" s="188" t="s">
        <v>19</v>
      </c>
      <c r="N365" s="189" t="s">
        <v>43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226</v>
      </c>
      <c r="AT365" s="192" t="s">
        <v>170</v>
      </c>
      <c r="AU365" s="192" t="s">
        <v>81</v>
      </c>
      <c r="AY365" s="20" t="s">
        <v>168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79</v>
      </c>
      <c r="BK365" s="193">
        <f>ROUND(I365*H365,2)</f>
        <v>0</v>
      </c>
      <c r="BL365" s="20" t="s">
        <v>226</v>
      </c>
      <c r="BM365" s="192" t="s">
        <v>1030</v>
      </c>
    </row>
    <row r="366" spans="1:65" s="13" customFormat="1" ht="22.5">
      <c r="B366" s="194"/>
      <c r="C366" s="195"/>
      <c r="D366" s="196" t="s">
        <v>177</v>
      </c>
      <c r="E366" s="197" t="s">
        <v>19</v>
      </c>
      <c r="F366" s="198" t="s">
        <v>678</v>
      </c>
      <c r="G366" s="195"/>
      <c r="H366" s="197" t="s">
        <v>19</v>
      </c>
      <c r="I366" s="199"/>
      <c r="J366" s="195"/>
      <c r="K366" s="195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177</v>
      </c>
      <c r="AU366" s="204" t="s">
        <v>81</v>
      </c>
      <c r="AV366" s="13" t="s">
        <v>79</v>
      </c>
      <c r="AW366" s="13" t="s">
        <v>33</v>
      </c>
      <c r="AX366" s="13" t="s">
        <v>72</v>
      </c>
      <c r="AY366" s="204" t="s">
        <v>168</v>
      </c>
    </row>
    <row r="367" spans="1:65" s="14" customFormat="1">
      <c r="B367" s="205"/>
      <c r="C367" s="206"/>
      <c r="D367" s="196" t="s">
        <v>177</v>
      </c>
      <c r="E367" s="207" t="s">
        <v>19</v>
      </c>
      <c r="F367" s="208" t="s">
        <v>1031</v>
      </c>
      <c r="G367" s="206"/>
      <c r="H367" s="209">
        <v>54</v>
      </c>
      <c r="I367" s="210"/>
      <c r="J367" s="206"/>
      <c r="K367" s="206"/>
      <c r="L367" s="211"/>
      <c r="M367" s="270"/>
      <c r="N367" s="271"/>
      <c r="O367" s="271"/>
      <c r="P367" s="271"/>
      <c r="Q367" s="271"/>
      <c r="R367" s="271"/>
      <c r="S367" s="271"/>
      <c r="T367" s="272"/>
      <c r="AT367" s="215" t="s">
        <v>177</v>
      </c>
      <c r="AU367" s="215" t="s">
        <v>81</v>
      </c>
      <c r="AV367" s="14" t="s">
        <v>81</v>
      </c>
      <c r="AW367" s="14" t="s">
        <v>33</v>
      </c>
      <c r="AX367" s="14" t="s">
        <v>79</v>
      </c>
      <c r="AY367" s="215" t="s">
        <v>168</v>
      </c>
    </row>
    <row r="368" spans="1:65" s="2" customFormat="1" ht="6.95" customHeight="1">
      <c r="A368" s="37"/>
      <c r="B368" s="50"/>
      <c r="C368" s="51"/>
      <c r="D368" s="51"/>
      <c r="E368" s="51"/>
      <c r="F368" s="51"/>
      <c r="G368" s="51"/>
      <c r="H368" s="51"/>
      <c r="I368" s="51"/>
      <c r="J368" s="51"/>
      <c r="K368" s="51"/>
      <c r="L368" s="42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</sheetData>
  <sheetProtection algorithmName="SHA-512" hashValue="SkKZ5d8UIfcEREF3qw0HEuvqi/KVcSp3+MWg3esb5eKZSiYJGDo2UMRFKq2iDf3qsMCVm2dg0N1OfCfMe27Lrg==" saltValue="DueE/3ngRBmB/nQCxmitb2QfjaZxoA5RHU7yp1UHzQ4OsmIz4rm5sTboX9pUKUp0UAm1x2yIPrS0xD6w/GZv/A==" spinCount="100000" sheet="1" objects="1" scenarios="1" formatColumns="0" formatRows="0" autoFilter="0"/>
  <autoFilter ref="C95:K367" xr:uid="{00000000-0009-0000-0000-000004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593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42"/>
      <c r="C11" s="37"/>
      <c r="D11" s="37"/>
      <c r="E11" s="406" t="s">
        <v>1032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ROUND((SUM(BE90:BE136)),  2)</f>
        <v>0</v>
      </c>
      <c r="G35" s="37"/>
      <c r="H35" s="37"/>
      <c r="I35" s="127">
        <v>0.21</v>
      </c>
      <c r="J35" s="126">
        <f>ROUND(((SUM(BE90:BE136))*I35),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ROUND((SUM(BF90:BF136)),  2)</f>
        <v>0</v>
      </c>
      <c r="G36" s="37"/>
      <c r="H36" s="37"/>
      <c r="I36" s="127">
        <v>0.15</v>
      </c>
      <c r="J36" s="126">
        <f>ROUND(((SUM(BF90:BF136))*I36),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ROUND((SUM(BG90:BG136)),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ROUND((SUM(BH90:BH136)),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ROUND((SUM(BI90:BI136)),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593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30" customHeight="1">
      <c r="A54" s="37"/>
      <c r="B54" s="38"/>
      <c r="C54" s="39"/>
      <c r="D54" s="39"/>
      <c r="E54" s="396" t="str">
        <f>E11</f>
        <v>SO 101b - Větev A - skladba chodníku vč. obrubníku bez zemního tělesa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597</v>
      </c>
      <c r="E66" s="151"/>
      <c r="F66" s="151"/>
      <c r="G66" s="151"/>
      <c r="H66" s="151"/>
      <c r="I66" s="151"/>
      <c r="J66" s="152">
        <f>J96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150</v>
      </c>
      <c r="E67" s="151"/>
      <c r="F67" s="151"/>
      <c r="G67" s="151"/>
      <c r="H67" s="151"/>
      <c r="I67" s="151"/>
      <c r="J67" s="152">
        <f>J131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598</v>
      </c>
      <c r="E68" s="151"/>
      <c r="F68" s="151"/>
      <c r="G68" s="151"/>
      <c r="H68" s="151"/>
      <c r="I68" s="151"/>
      <c r="J68" s="152">
        <f>J135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1" t="str">
        <f>E7</f>
        <v>KRÁLŮV DVŮR - OBCHVAT - II. část - PDPS</v>
      </c>
      <c r="F78" s="402"/>
      <c r="G78" s="402"/>
      <c r="H78" s="402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139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1" t="s">
        <v>593</v>
      </c>
      <c r="F80" s="400"/>
      <c r="G80" s="400"/>
      <c r="H80" s="400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141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30" customHeight="1">
      <c r="A82" s="37"/>
      <c r="B82" s="38"/>
      <c r="C82" s="39"/>
      <c r="D82" s="39"/>
      <c r="E82" s="396" t="str">
        <f>E11</f>
        <v>SO 101b - Větev A - skladba chodníku vč. obrubníku bez zemního tělesa</v>
      </c>
      <c r="F82" s="400"/>
      <c r="G82" s="400"/>
      <c r="H82" s="400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32" t="s">
        <v>23</v>
      </c>
      <c r="J84" s="62">
        <f>IF(J14="","",J14)</f>
        <v>44267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24</v>
      </c>
      <c r="D86" s="39"/>
      <c r="E86" s="39"/>
      <c r="F86" s="30" t="str">
        <f>E17</f>
        <v>Město Králův Dvůr,Nám.Míru 139,26701 Králův Dvůr</v>
      </c>
      <c r="G86" s="39"/>
      <c r="H86" s="39"/>
      <c r="I86" s="32" t="s">
        <v>30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28</v>
      </c>
      <c r="D87" s="39"/>
      <c r="E87" s="39"/>
      <c r="F87" s="30" t="str">
        <f>IF(E20="","",E20)</f>
        <v>Vyplň údaj</v>
      </c>
      <c r="G87" s="39"/>
      <c r="H87" s="39"/>
      <c r="I87" s="32" t="s">
        <v>34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154</v>
      </c>
      <c r="D89" s="157" t="s">
        <v>57</v>
      </c>
      <c r="E89" s="157" t="s">
        <v>53</v>
      </c>
      <c r="F89" s="157" t="s">
        <v>54</v>
      </c>
      <c r="G89" s="157" t="s">
        <v>155</v>
      </c>
      <c r="H89" s="157" t="s">
        <v>156</v>
      </c>
      <c r="I89" s="157" t="s">
        <v>157</v>
      </c>
      <c r="J89" s="157" t="s">
        <v>146</v>
      </c>
      <c r="K89" s="158" t="s">
        <v>158</v>
      </c>
      <c r="L89" s="159"/>
      <c r="M89" s="71" t="s">
        <v>19</v>
      </c>
      <c r="N89" s="72" t="s">
        <v>42</v>
      </c>
      <c r="O89" s="72" t="s">
        <v>159</v>
      </c>
      <c r="P89" s="72" t="s">
        <v>160</v>
      </c>
      <c r="Q89" s="72" t="s">
        <v>161</v>
      </c>
      <c r="R89" s="72" t="s">
        <v>162</v>
      </c>
      <c r="S89" s="72" t="s">
        <v>163</v>
      </c>
      <c r="T89" s="73" t="s">
        <v>164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165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437.61740500000002</v>
      </c>
      <c r="S90" s="75"/>
      <c r="T90" s="163">
        <f>T91</f>
        <v>3.9000000000000004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147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71</v>
      </c>
      <c r="E91" s="168" t="s">
        <v>166</v>
      </c>
      <c r="F91" s="168" t="s">
        <v>167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P92+P96+P131+P135</f>
        <v>0</v>
      </c>
      <c r="Q91" s="173"/>
      <c r="R91" s="174">
        <f>R92+R96+R131+R135</f>
        <v>437.61740500000002</v>
      </c>
      <c r="S91" s="173"/>
      <c r="T91" s="175">
        <f>T92+T96+T131+T135</f>
        <v>3.9000000000000004</v>
      </c>
      <c r="AR91" s="176" t="s">
        <v>79</v>
      </c>
      <c r="AT91" s="177" t="s">
        <v>71</v>
      </c>
      <c r="AU91" s="177" t="s">
        <v>72</v>
      </c>
      <c r="AY91" s="176" t="s">
        <v>168</v>
      </c>
      <c r="BK91" s="178">
        <f>BK92+BK96+BK131+BK135</f>
        <v>0</v>
      </c>
    </row>
    <row r="92" spans="1:65" s="12" customFormat="1" ht="22.9" customHeight="1">
      <c r="B92" s="165"/>
      <c r="C92" s="166"/>
      <c r="D92" s="167" t="s">
        <v>71</v>
      </c>
      <c r="E92" s="179" t="s">
        <v>79</v>
      </c>
      <c r="F92" s="179" t="s">
        <v>169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SUM(P93:P95)</f>
        <v>0</v>
      </c>
      <c r="Q92" s="173"/>
      <c r="R92" s="174">
        <f>SUM(R93:R95)</f>
        <v>0</v>
      </c>
      <c r="S92" s="173"/>
      <c r="T92" s="175">
        <f>SUM(T93:T95)</f>
        <v>3.9000000000000004</v>
      </c>
      <c r="AR92" s="176" t="s">
        <v>79</v>
      </c>
      <c r="AT92" s="177" t="s">
        <v>71</v>
      </c>
      <c r="AU92" s="177" t="s">
        <v>79</v>
      </c>
      <c r="AY92" s="176" t="s">
        <v>168</v>
      </c>
      <c r="BK92" s="178">
        <f>SUM(BK93:BK95)</f>
        <v>0</v>
      </c>
    </row>
    <row r="93" spans="1:65" s="2" customFormat="1" ht="60">
      <c r="A93" s="37"/>
      <c r="B93" s="38"/>
      <c r="C93" s="181" t="s">
        <v>79</v>
      </c>
      <c r="D93" s="181" t="s">
        <v>170</v>
      </c>
      <c r="E93" s="182" t="s">
        <v>1033</v>
      </c>
      <c r="F93" s="183" t="s">
        <v>1034</v>
      </c>
      <c r="G93" s="184" t="s">
        <v>173</v>
      </c>
      <c r="H93" s="185">
        <v>15</v>
      </c>
      <c r="I93" s="186"/>
      <c r="J93" s="187">
        <f>ROUND(I93*H93,2)</f>
        <v>0</v>
      </c>
      <c r="K93" s="183" t="s">
        <v>174</v>
      </c>
      <c r="L93" s="42"/>
      <c r="M93" s="188" t="s">
        <v>19</v>
      </c>
      <c r="N93" s="189" t="s">
        <v>43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0.26</v>
      </c>
      <c r="T93" s="191">
        <f>S93*H93</f>
        <v>3.9000000000000004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175</v>
      </c>
      <c r="AT93" s="192" t="s">
        <v>170</v>
      </c>
      <c r="AU93" s="192" t="s">
        <v>81</v>
      </c>
      <c r="AY93" s="20" t="s">
        <v>168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175</v>
      </c>
      <c r="BM93" s="192" t="s">
        <v>1035</v>
      </c>
    </row>
    <row r="94" spans="1:65" s="13" customFormat="1">
      <c r="B94" s="194"/>
      <c r="C94" s="195"/>
      <c r="D94" s="196" t="s">
        <v>177</v>
      </c>
      <c r="E94" s="197" t="s">
        <v>19</v>
      </c>
      <c r="F94" s="198" t="s">
        <v>1036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177</v>
      </c>
      <c r="AU94" s="204" t="s">
        <v>81</v>
      </c>
      <c r="AV94" s="13" t="s">
        <v>79</v>
      </c>
      <c r="AW94" s="13" t="s">
        <v>33</v>
      </c>
      <c r="AX94" s="13" t="s">
        <v>72</v>
      </c>
      <c r="AY94" s="204" t="s">
        <v>168</v>
      </c>
    </row>
    <row r="95" spans="1:65" s="14" customFormat="1">
      <c r="B95" s="205"/>
      <c r="C95" s="206"/>
      <c r="D95" s="196" t="s">
        <v>177</v>
      </c>
      <c r="E95" s="207" t="s">
        <v>19</v>
      </c>
      <c r="F95" s="208" t="s">
        <v>1037</v>
      </c>
      <c r="G95" s="206"/>
      <c r="H95" s="209">
        <v>15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81</v>
      </c>
      <c r="AV95" s="14" t="s">
        <v>81</v>
      </c>
      <c r="AW95" s="14" t="s">
        <v>33</v>
      </c>
      <c r="AX95" s="14" t="s">
        <v>79</v>
      </c>
      <c r="AY95" s="215" t="s">
        <v>168</v>
      </c>
    </row>
    <row r="96" spans="1:65" s="12" customFormat="1" ht="22.9" customHeight="1">
      <c r="B96" s="165"/>
      <c r="C96" s="166"/>
      <c r="D96" s="167" t="s">
        <v>71</v>
      </c>
      <c r="E96" s="179" t="s">
        <v>195</v>
      </c>
      <c r="F96" s="179" t="s">
        <v>734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SUM(P97:P130)</f>
        <v>0</v>
      </c>
      <c r="Q96" s="173"/>
      <c r="R96" s="174">
        <f>SUM(R97:R130)</f>
        <v>313.43040500000001</v>
      </c>
      <c r="S96" s="173"/>
      <c r="T96" s="175">
        <f>SUM(T97:T130)</f>
        <v>0</v>
      </c>
      <c r="AR96" s="176" t="s">
        <v>79</v>
      </c>
      <c r="AT96" s="177" t="s">
        <v>71</v>
      </c>
      <c r="AU96" s="177" t="s">
        <v>79</v>
      </c>
      <c r="AY96" s="176" t="s">
        <v>168</v>
      </c>
      <c r="BK96" s="178">
        <f>SUM(BK97:BK130)</f>
        <v>0</v>
      </c>
    </row>
    <row r="97" spans="1:65" s="2" customFormat="1" ht="24">
      <c r="A97" s="37"/>
      <c r="B97" s="38"/>
      <c r="C97" s="181" t="s">
        <v>81</v>
      </c>
      <c r="D97" s="181" t="s">
        <v>170</v>
      </c>
      <c r="E97" s="182" t="s">
        <v>1038</v>
      </c>
      <c r="F97" s="183" t="s">
        <v>1039</v>
      </c>
      <c r="G97" s="184" t="s">
        <v>173</v>
      </c>
      <c r="H97" s="185">
        <v>1482.4</v>
      </c>
      <c r="I97" s="186"/>
      <c r="J97" s="187">
        <f>ROUND(I97*H97,2)</f>
        <v>0</v>
      </c>
      <c r="K97" s="183" t="s">
        <v>174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175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175</v>
      </c>
      <c r="BM97" s="192" t="s">
        <v>1040</v>
      </c>
    </row>
    <row r="98" spans="1:65" s="13" customFormat="1">
      <c r="B98" s="194"/>
      <c r="C98" s="195"/>
      <c r="D98" s="196" t="s">
        <v>177</v>
      </c>
      <c r="E98" s="197" t="s">
        <v>19</v>
      </c>
      <c r="F98" s="198" t="s">
        <v>738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177</v>
      </c>
      <c r="AU98" s="204" t="s">
        <v>81</v>
      </c>
      <c r="AV98" s="13" t="s">
        <v>79</v>
      </c>
      <c r="AW98" s="13" t="s">
        <v>33</v>
      </c>
      <c r="AX98" s="13" t="s">
        <v>72</v>
      </c>
      <c r="AY98" s="204" t="s">
        <v>168</v>
      </c>
    </row>
    <row r="99" spans="1:65" s="13" customFormat="1">
      <c r="B99" s="194"/>
      <c r="C99" s="195"/>
      <c r="D99" s="196" t="s">
        <v>177</v>
      </c>
      <c r="E99" s="197" t="s">
        <v>19</v>
      </c>
      <c r="F99" s="198" t="s">
        <v>739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177</v>
      </c>
      <c r="AU99" s="204" t="s">
        <v>81</v>
      </c>
      <c r="AV99" s="13" t="s">
        <v>79</v>
      </c>
      <c r="AW99" s="13" t="s">
        <v>33</v>
      </c>
      <c r="AX99" s="13" t="s">
        <v>72</v>
      </c>
      <c r="AY99" s="204" t="s">
        <v>168</v>
      </c>
    </row>
    <row r="100" spans="1:65" s="13" customFormat="1">
      <c r="B100" s="194"/>
      <c r="C100" s="195"/>
      <c r="D100" s="196" t="s">
        <v>177</v>
      </c>
      <c r="E100" s="197" t="s">
        <v>19</v>
      </c>
      <c r="F100" s="198" t="s">
        <v>1041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177</v>
      </c>
      <c r="AU100" s="204" t="s">
        <v>81</v>
      </c>
      <c r="AV100" s="13" t="s">
        <v>79</v>
      </c>
      <c r="AW100" s="13" t="s">
        <v>33</v>
      </c>
      <c r="AX100" s="13" t="s">
        <v>72</v>
      </c>
      <c r="AY100" s="204" t="s">
        <v>168</v>
      </c>
    </row>
    <row r="101" spans="1:65" s="14" customFormat="1">
      <c r="B101" s="205"/>
      <c r="C101" s="206"/>
      <c r="D101" s="196" t="s">
        <v>177</v>
      </c>
      <c r="E101" s="207" t="s">
        <v>19</v>
      </c>
      <c r="F101" s="208" t="s">
        <v>1042</v>
      </c>
      <c r="G101" s="206"/>
      <c r="H101" s="209">
        <v>1467.4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81</v>
      </c>
      <c r="AV101" s="14" t="s">
        <v>81</v>
      </c>
      <c r="AW101" s="14" t="s">
        <v>33</v>
      </c>
      <c r="AX101" s="14" t="s">
        <v>72</v>
      </c>
      <c r="AY101" s="215" t="s">
        <v>168</v>
      </c>
    </row>
    <row r="102" spans="1:65" s="14" customFormat="1">
      <c r="B102" s="205"/>
      <c r="C102" s="206"/>
      <c r="D102" s="196" t="s">
        <v>177</v>
      </c>
      <c r="E102" s="207" t="s">
        <v>19</v>
      </c>
      <c r="F102" s="208" t="s">
        <v>1043</v>
      </c>
      <c r="G102" s="206"/>
      <c r="H102" s="209">
        <v>15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81</v>
      </c>
      <c r="AV102" s="14" t="s">
        <v>81</v>
      </c>
      <c r="AW102" s="14" t="s">
        <v>33</v>
      </c>
      <c r="AX102" s="14" t="s">
        <v>72</v>
      </c>
      <c r="AY102" s="215" t="s">
        <v>168</v>
      </c>
    </row>
    <row r="103" spans="1:65" s="15" customFormat="1">
      <c r="B103" s="216"/>
      <c r="C103" s="217"/>
      <c r="D103" s="196" t="s">
        <v>177</v>
      </c>
      <c r="E103" s="218" t="s">
        <v>19</v>
      </c>
      <c r="F103" s="219" t="s">
        <v>182</v>
      </c>
      <c r="G103" s="217"/>
      <c r="H103" s="220">
        <v>1482.4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177</v>
      </c>
      <c r="AU103" s="226" t="s">
        <v>81</v>
      </c>
      <c r="AV103" s="15" t="s">
        <v>175</v>
      </c>
      <c r="AW103" s="15" t="s">
        <v>33</v>
      </c>
      <c r="AX103" s="15" t="s">
        <v>79</v>
      </c>
      <c r="AY103" s="226" t="s">
        <v>168</v>
      </c>
    </row>
    <row r="104" spans="1:65" s="2" customFormat="1" ht="78" customHeight="1">
      <c r="A104" s="37"/>
      <c r="B104" s="38"/>
      <c r="C104" s="181" t="s">
        <v>188</v>
      </c>
      <c r="D104" s="181" t="s">
        <v>170</v>
      </c>
      <c r="E104" s="182" t="s">
        <v>1044</v>
      </c>
      <c r="F104" s="183" t="s">
        <v>1045</v>
      </c>
      <c r="G104" s="184" t="s">
        <v>173</v>
      </c>
      <c r="H104" s="185">
        <v>1430.3</v>
      </c>
      <c r="I104" s="186"/>
      <c r="J104" s="187">
        <f>ROUND(I104*H104,2)</f>
        <v>0</v>
      </c>
      <c r="K104" s="183" t="s">
        <v>174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8.4250000000000005E-2</v>
      </c>
      <c r="R104" s="190">
        <f>Q104*H104</f>
        <v>120.502775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1046</v>
      </c>
    </row>
    <row r="105" spans="1:65" s="13" customFormat="1">
      <c r="B105" s="194"/>
      <c r="C105" s="195"/>
      <c r="D105" s="196" t="s">
        <v>177</v>
      </c>
      <c r="E105" s="197" t="s">
        <v>19</v>
      </c>
      <c r="F105" s="198" t="s">
        <v>738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177</v>
      </c>
      <c r="AU105" s="204" t="s">
        <v>81</v>
      </c>
      <c r="AV105" s="13" t="s">
        <v>79</v>
      </c>
      <c r="AW105" s="13" t="s">
        <v>33</v>
      </c>
      <c r="AX105" s="13" t="s">
        <v>72</v>
      </c>
      <c r="AY105" s="204" t="s">
        <v>168</v>
      </c>
    </row>
    <row r="106" spans="1:65" s="13" customFormat="1">
      <c r="B106" s="194"/>
      <c r="C106" s="195"/>
      <c r="D106" s="196" t="s">
        <v>177</v>
      </c>
      <c r="E106" s="197" t="s">
        <v>19</v>
      </c>
      <c r="F106" s="198" t="s">
        <v>739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3" customFormat="1">
      <c r="B107" s="194"/>
      <c r="C107" s="195"/>
      <c r="D107" s="196" t="s">
        <v>177</v>
      </c>
      <c r="E107" s="197" t="s">
        <v>19</v>
      </c>
      <c r="F107" s="198" t="s">
        <v>1047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177</v>
      </c>
      <c r="AU107" s="204" t="s">
        <v>81</v>
      </c>
      <c r="AV107" s="13" t="s">
        <v>79</v>
      </c>
      <c r="AW107" s="13" t="s">
        <v>33</v>
      </c>
      <c r="AX107" s="13" t="s">
        <v>72</v>
      </c>
      <c r="AY107" s="204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1048</v>
      </c>
      <c r="G108" s="206"/>
      <c r="H108" s="209">
        <v>1300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3" customFormat="1">
      <c r="B109" s="194"/>
      <c r="C109" s="195"/>
      <c r="D109" s="196" t="s">
        <v>177</v>
      </c>
      <c r="E109" s="197" t="s">
        <v>19</v>
      </c>
      <c r="F109" s="198" t="s">
        <v>1049</v>
      </c>
      <c r="G109" s="195"/>
      <c r="H109" s="197" t="s">
        <v>19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177</v>
      </c>
      <c r="AU109" s="204" t="s">
        <v>81</v>
      </c>
      <c r="AV109" s="13" t="s">
        <v>79</v>
      </c>
      <c r="AW109" s="13" t="s">
        <v>33</v>
      </c>
      <c r="AX109" s="13" t="s">
        <v>72</v>
      </c>
      <c r="AY109" s="204" t="s">
        <v>168</v>
      </c>
    </row>
    <row r="110" spans="1:65" s="14" customFormat="1">
      <c r="B110" s="205"/>
      <c r="C110" s="206"/>
      <c r="D110" s="196" t="s">
        <v>177</v>
      </c>
      <c r="E110" s="207" t="s">
        <v>19</v>
      </c>
      <c r="F110" s="208" t="s">
        <v>518</v>
      </c>
      <c r="G110" s="206"/>
      <c r="H110" s="209">
        <v>34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177</v>
      </c>
      <c r="AU110" s="215" t="s">
        <v>81</v>
      </c>
      <c r="AV110" s="14" t="s">
        <v>81</v>
      </c>
      <c r="AW110" s="14" t="s">
        <v>33</v>
      </c>
      <c r="AX110" s="14" t="s">
        <v>72</v>
      </c>
      <c r="AY110" s="215" t="s">
        <v>168</v>
      </c>
    </row>
    <row r="111" spans="1:65" s="13" customFormat="1" ht="22.5">
      <c r="B111" s="194"/>
      <c r="C111" s="195"/>
      <c r="D111" s="196" t="s">
        <v>177</v>
      </c>
      <c r="E111" s="197" t="s">
        <v>19</v>
      </c>
      <c r="F111" s="198" t="s">
        <v>1050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177</v>
      </c>
      <c r="AU111" s="204" t="s">
        <v>81</v>
      </c>
      <c r="AV111" s="13" t="s">
        <v>79</v>
      </c>
      <c r="AW111" s="13" t="s">
        <v>33</v>
      </c>
      <c r="AX111" s="13" t="s">
        <v>72</v>
      </c>
      <c r="AY111" s="204" t="s">
        <v>168</v>
      </c>
    </row>
    <row r="112" spans="1:65" s="14" customFormat="1">
      <c r="B112" s="205"/>
      <c r="C112" s="206"/>
      <c r="D112" s="196" t="s">
        <v>177</v>
      </c>
      <c r="E112" s="207" t="s">
        <v>19</v>
      </c>
      <c r="F112" s="208" t="s">
        <v>8</v>
      </c>
      <c r="G112" s="206"/>
      <c r="H112" s="209">
        <v>15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81</v>
      </c>
      <c r="AV112" s="14" t="s">
        <v>81</v>
      </c>
      <c r="AW112" s="14" t="s">
        <v>33</v>
      </c>
      <c r="AX112" s="14" t="s">
        <v>72</v>
      </c>
      <c r="AY112" s="215" t="s">
        <v>168</v>
      </c>
    </row>
    <row r="113" spans="1:65" s="13" customFormat="1">
      <c r="B113" s="194"/>
      <c r="C113" s="195"/>
      <c r="D113" s="196" t="s">
        <v>177</v>
      </c>
      <c r="E113" s="197" t="s">
        <v>19</v>
      </c>
      <c r="F113" s="198" t="s">
        <v>1051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177</v>
      </c>
      <c r="AU113" s="204" t="s">
        <v>81</v>
      </c>
      <c r="AV113" s="13" t="s">
        <v>79</v>
      </c>
      <c r="AW113" s="13" t="s">
        <v>33</v>
      </c>
      <c r="AX113" s="13" t="s">
        <v>72</v>
      </c>
      <c r="AY113" s="204" t="s">
        <v>168</v>
      </c>
    </row>
    <row r="114" spans="1:65" s="14" customFormat="1">
      <c r="B114" s="205"/>
      <c r="C114" s="206"/>
      <c r="D114" s="196" t="s">
        <v>177</v>
      </c>
      <c r="E114" s="207" t="s">
        <v>19</v>
      </c>
      <c r="F114" s="208" t="s">
        <v>1052</v>
      </c>
      <c r="G114" s="206"/>
      <c r="H114" s="209">
        <v>81.3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81</v>
      </c>
      <c r="AV114" s="14" t="s">
        <v>81</v>
      </c>
      <c r="AW114" s="14" t="s">
        <v>33</v>
      </c>
      <c r="AX114" s="14" t="s">
        <v>72</v>
      </c>
      <c r="AY114" s="215" t="s">
        <v>168</v>
      </c>
    </row>
    <row r="115" spans="1:65" s="15" customFormat="1">
      <c r="B115" s="216"/>
      <c r="C115" s="217"/>
      <c r="D115" s="196" t="s">
        <v>177</v>
      </c>
      <c r="E115" s="218" t="s">
        <v>19</v>
      </c>
      <c r="F115" s="219" t="s">
        <v>182</v>
      </c>
      <c r="G115" s="217"/>
      <c r="H115" s="220">
        <v>1430.3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81</v>
      </c>
      <c r="AV115" s="15" t="s">
        <v>175</v>
      </c>
      <c r="AW115" s="15" t="s">
        <v>33</v>
      </c>
      <c r="AX115" s="15" t="s">
        <v>79</v>
      </c>
      <c r="AY115" s="226" t="s">
        <v>168</v>
      </c>
    </row>
    <row r="116" spans="1:65" s="2" customFormat="1" ht="21.75" customHeight="1">
      <c r="A116" s="37"/>
      <c r="B116" s="38"/>
      <c r="C116" s="259" t="s">
        <v>175</v>
      </c>
      <c r="D116" s="259" t="s">
        <v>636</v>
      </c>
      <c r="E116" s="260" t="s">
        <v>1053</v>
      </c>
      <c r="F116" s="261" t="s">
        <v>1054</v>
      </c>
      <c r="G116" s="262" t="s">
        <v>173</v>
      </c>
      <c r="H116" s="263">
        <v>1450.365</v>
      </c>
      <c r="I116" s="264"/>
      <c r="J116" s="265">
        <f>ROUND(I116*H116,2)</f>
        <v>0</v>
      </c>
      <c r="K116" s="261" t="s">
        <v>174</v>
      </c>
      <c r="L116" s="266"/>
      <c r="M116" s="267" t="s">
        <v>19</v>
      </c>
      <c r="N116" s="268" t="s">
        <v>43</v>
      </c>
      <c r="O116" s="67"/>
      <c r="P116" s="190">
        <f>O116*H116</f>
        <v>0</v>
      </c>
      <c r="Q116" s="190">
        <v>0.13100000000000001</v>
      </c>
      <c r="R116" s="190">
        <f>Q116*H116</f>
        <v>189.997815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209</v>
      </c>
      <c r="AT116" s="192" t="s">
        <v>636</v>
      </c>
      <c r="AU116" s="192" t="s">
        <v>81</v>
      </c>
      <c r="AY116" s="20" t="s">
        <v>168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175</v>
      </c>
      <c r="BM116" s="192" t="s">
        <v>1055</v>
      </c>
    </row>
    <row r="117" spans="1:65" s="13" customFormat="1">
      <c r="B117" s="194"/>
      <c r="C117" s="195"/>
      <c r="D117" s="196" t="s">
        <v>177</v>
      </c>
      <c r="E117" s="197" t="s">
        <v>19</v>
      </c>
      <c r="F117" s="198" t="s">
        <v>738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177</v>
      </c>
      <c r="AU117" s="204" t="s">
        <v>81</v>
      </c>
      <c r="AV117" s="13" t="s">
        <v>79</v>
      </c>
      <c r="AW117" s="13" t="s">
        <v>33</v>
      </c>
      <c r="AX117" s="13" t="s">
        <v>72</v>
      </c>
      <c r="AY117" s="204" t="s">
        <v>168</v>
      </c>
    </row>
    <row r="118" spans="1:65" s="13" customFormat="1">
      <c r="B118" s="194"/>
      <c r="C118" s="195"/>
      <c r="D118" s="196" t="s">
        <v>177</v>
      </c>
      <c r="E118" s="197" t="s">
        <v>19</v>
      </c>
      <c r="F118" s="198" t="s">
        <v>739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3" customFormat="1">
      <c r="B119" s="194"/>
      <c r="C119" s="195"/>
      <c r="D119" s="196" t="s">
        <v>177</v>
      </c>
      <c r="E119" s="197" t="s">
        <v>19</v>
      </c>
      <c r="F119" s="198" t="s">
        <v>1047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177</v>
      </c>
      <c r="AU119" s="204" t="s">
        <v>81</v>
      </c>
      <c r="AV119" s="13" t="s">
        <v>79</v>
      </c>
      <c r="AW119" s="13" t="s">
        <v>33</v>
      </c>
      <c r="AX119" s="13" t="s">
        <v>72</v>
      </c>
      <c r="AY119" s="204" t="s">
        <v>168</v>
      </c>
    </row>
    <row r="120" spans="1:65" s="14" customFormat="1">
      <c r="B120" s="205"/>
      <c r="C120" s="206"/>
      <c r="D120" s="196" t="s">
        <v>177</v>
      </c>
      <c r="E120" s="207" t="s">
        <v>19</v>
      </c>
      <c r="F120" s="208" t="s">
        <v>1048</v>
      </c>
      <c r="G120" s="206"/>
      <c r="H120" s="209">
        <v>1300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1:65" s="13" customFormat="1">
      <c r="B121" s="194"/>
      <c r="C121" s="195"/>
      <c r="D121" s="196" t="s">
        <v>177</v>
      </c>
      <c r="E121" s="197" t="s">
        <v>19</v>
      </c>
      <c r="F121" s="198" t="s">
        <v>1051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177</v>
      </c>
      <c r="AU121" s="204" t="s">
        <v>81</v>
      </c>
      <c r="AV121" s="13" t="s">
        <v>79</v>
      </c>
      <c r="AW121" s="13" t="s">
        <v>33</v>
      </c>
      <c r="AX121" s="13" t="s">
        <v>72</v>
      </c>
      <c r="AY121" s="204" t="s">
        <v>168</v>
      </c>
    </row>
    <row r="122" spans="1:65" s="14" customFormat="1">
      <c r="B122" s="205"/>
      <c r="C122" s="206"/>
      <c r="D122" s="196" t="s">
        <v>177</v>
      </c>
      <c r="E122" s="207" t="s">
        <v>19</v>
      </c>
      <c r="F122" s="208" t="s">
        <v>1052</v>
      </c>
      <c r="G122" s="206"/>
      <c r="H122" s="209">
        <v>81.3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1:65" s="15" customFormat="1">
      <c r="B123" s="216"/>
      <c r="C123" s="217"/>
      <c r="D123" s="196" t="s">
        <v>177</v>
      </c>
      <c r="E123" s="218" t="s">
        <v>19</v>
      </c>
      <c r="F123" s="219" t="s">
        <v>182</v>
      </c>
      <c r="G123" s="217"/>
      <c r="H123" s="220">
        <v>1381.3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81</v>
      </c>
      <c r="AV123" s="15" t="s">
        <v>175</v>
      </c>
      <c r="AW123" s="15" t="s">
        <v>33</v>
      </c>
      <c r="AX123" s="15" t="s">
        <v>79</v>
      </c>
      <c r="AY123" s="226" t="s">
        <v>168</v>
      </c>
    </row>
    <row r="124" spans="1:65" s="14" customFormat="1">
      <c r="B124" s="205"/>
      <c r="C124" s="206"/>
      <c r="D124" s="196" t="s">
        <v>177</v>
      </c>
      <c r="E124" s="206"/>
      <c r="F124" s="208" t="s">
        <v>1056</v>
      </c>
      <c r="G124" s="206"/>
      <c r="H124" s="209">
        <v>1450.365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81</v>
      </c>
      <c r="AV124" s="14" t="s">
        <v>81</v>
      </c>
      <c r="AW124" s="14" t="s">
        <v>4</v>
      </c>
      <c r="AX124" s="14" t="s">
        <v>79</v>
      </c>
      <c r="AY124" s="215" t="s">
        <v>168</v>
      </c>
    </row>
    <row r="125" spans="1:65" s="2" customFormat="1" ht="24">
      <c r="A125" s="37"/>
      <c r="B125" s="38"/>
      <c r="C125" s="259" t="s">
        <v>195</v>
      </c>
      <c r="D125" s="259" t="s">
        <v>636</v>
      </c>
      <c r="E125" s="260" t="s">
        <v>1057</v>
      </c>
      <c r="F125" s="261" t="s">
        <v>1058</v>
      </c>
      <c r="G125" s="262" t="s">
        <v>173</v>
      </c>
      <c r="H125" s="263">
        <v>22.364999999999998</v>
      </c>
      <c r="I125" s="264"/>
      <c r="J125" s="265">
        <f>ROUND(I125*H125,2)</f>
        <v>0</v>
      </c>
      <c r="K125" s="261" t="s">
        <v>174</v>
      </c>
      <c r="L125" s="266"/>
      <c r="M125" s="267" t="s">
        <v>19</v>
      </c>
      <c r="N125" s="268" t="s">
        <v>43</v>
      </c>
      <c r="O125" s="67"/>
      <c r="P125" s="190">
        <f>O125*H125</f>
        <v>0</v>
      </c>
      <c r="Q125" s="190">
        <v>0.13100000000000001</v>
      </c>
      <c r="R125" s="190">
        <f>Q125*H125</f>
        <v>2.9298150000000001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209</v>
      </c>
      <c r="AT125" s="192" t="s">
        <v>636</v>
      </c>
      <c r="AU125" s="192" t="s">
        <v>81</v>
      </c>
      <c r="AY125" s="20" t="s">
        <v>168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175</v>
      </c>
      <c r="BM125" s="192" t="s">
        <v>1059</v>
      </c>
    </row>
    <row r="126" spans="1:65" s="13" customFormat="1">
      <c r="B126" s="194"/>
      <c r="C126" s="195"/>
      <c r="D126" s="196" t="s">
        <v>177</v>
      </c>
      <c r="E126" s="197" t="s">
        <v>19</v>
      </c>
      <c r="F126" s="198" t="s">
        <v>738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177</v>
      </c>
      <c r="AU126" s="204" t="s">
        <v>81</v>
      </c>
      <c r="AV126" s="13" t="s">
        <v>79</v>
      </c>
      <c r="AW126" s="13" t="s">
        <v>33</v>
      </c>
      <c r="AX126" s="13" t="s">
        <v>72</v>
      </c>
      <c r="AY126" s="204" t="s">
        <v>168</v>
      </c>
    </row>
    <row r="127" spans="1:65" s="13" customFormat="1">
      <c r="B127" s="194"/>
      <c r="C127" s="195"/>
      <c r="D127" s="196" t="s">
        <v>177</v>
      </c>
      <c r="E127" s="197" t="s">
        <v>19</v>
      </c>
      <c r="F127" s="198" t="s">
        <v>739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177</v>
      </c>
      <c r="AU127" s="204" t="s">
        <v>81</v>
      </c>
      <c r="AV127" s="13" t="s">
        <v>79</v>
      </c>
      <c r="AW127" s="13" t="s">
        <v>33</v>
      </c>
      <c r="AX127" s="13" t="s">
        <v>72</v>
      </c>
      <c r="AY127" s="204" t="s">
        <v>168</v>
      </c>
    </row>
    <row r="128" spans="1:65" s="13" customFormat="1">
      <c r="B128" s="194"/>
      <c r="C128" s="195"/>
      <c r="D128" s="196" t="s">
        <v>177</v>
      </c>
      <c r="E128" s="197" t="s">
        <v>19</v>
      </c>
      <c r="F128" s="198" t="s">
        <v>1049</v>
      </c>
      <c r="G128" s="195"/>
      <c r="H128" s="197" t="s">
        <v>19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177</v>
      </c>
      <c r="AU128" s="204" t="s">
        <v>81</v>
      </c>
      <c r="AV128" s="13" t="s">
        <v>79</v>
      </c>
      <c r="AW128" s="13" t="s">
        <v>33</v>
      </c>
      <c r="AX128" s="13" t="s">
        <v>72</v>
      </c>
      <c r="AY128" s="204" t="s">
        <v>168</v>
      </c>
    </row>
    <row r="129" spans="1:65" s="14" customFormat="1">
      <c r="B129" s="205"/>
      <c r="C129" s="206"/>
      <c r="D129" s="196" t="s">
        <v>177</v>
      </c>
      <c r="E129" s="207" t="s">
        <v>19</v>
      </c>
      <c r="F129" s="208" t="s">
        <v>1060</v>
      </c>
      <c r="G129" s="206"/>
      <c r="H129" s="209">
        <v>21.3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81</v>
      </c>
      <c r="AV129" s="14" t="s">
        <v>81</v>
      </c>
      <c r="AW129" s="14" t="s">
        <v>33</v>
      </c>
      <c r="AX129" s="14" t="s">
        <v>79</v>
      </c>
      <c r="AY129" s="215" t="s">
        <v>168</v>
      </c>
    </row>
    <row r="130" spans="1:65" s="14" customFormat="1">
      <c r="B130" s="205"/>
      <c r="C130" s="206"/>
      <c r="D130" s="196" t="s">
        <v>177</v>
      </c>
      <c r="E130" s="206"/>
      <c r="F130" s="208" t="s">
        <v>1061</v>
      </c>
      <c r="G130" s="206"/>
      <c r="H130" s="209">
        <v>22.364999999999998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81</v>
      </c>
      <c r="AV130" s="14" t="s">
        <v>81</v>
      </c>
      <c r="AW130" s="14" t="s">
        <v>4</v>
      </c>
      <c r="AX130" s="14" t="s">
        <v>79</v>
      </c>
      <c r="AY130" s="215" t="s">
        <v>168</v>
      </c>
    </row>
    <row r="131" spans="1:65" s="12" customFormat="1" ht="22.9" customHeight="1">
      <c r="B131" s="165"/>
      <c r="C131" s="166"/>
      <c r="D131" s="167" t="s">
        <v>71</v>
      </c>
      <c r="E131" s="179" t="s">
        <v>215</v>
      </c>
      <c r="F131" s="179" t="s">
        <v>241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SUM(P132:P134)</f>
        <v>0</v>
      </c>
      <c r="Q131" s="173"/>
      <c r="R131" s="174">
        <f>SUM(R132:R134)</f>
        <v>124.18700000000001</v>
      </c>
      <c r="S131" s="173"/>
      <c r="T131" s="175">
        <f>SUM(T132:T134)</f>
        <v>0</v>
      </c>
      <c r="AR131" s="176" t="s">
        <v>79</v>
      </c>
      <c r="AT131" s="177" t="s">
        <v>71</v>
      </c>
      <c r="AU131" s="177" t="s">
        <v>79</v>
      </c>
      <c r="AY131" s="176" t="s">
        <v>168</v>
      </c>
      <c r="BK131" s="178">
        <f>SUM(BK132:BK134)</f>
        <v>0</v>
      </c>
    </row>
    <row r="132" spans="1:65" s="2" customFormat="1" ht="48">
      <c r="A132" s="37"/>
      <c r="B132" s="38"/>
      <c r="C132" s="181" t="s">
        <v>199</v>
      </c>
      <c r="D132" s="181" t="s">
        <v>170</v>
      </c>
      <c r="E132" s="182" t="s">
        <v>1062</v>
      </c>
      <c r="F132" s="183" t="s">
        <v>1063</v>
      </c>
      <c r="G132" s="184" t="s">
        <v>444</v>
      </c>
      <c r="H132" s="185">
        <v>706</v>
      </c>
      <c r="I132" s="186"/>
      <c r="J132" s="187">
        <f>ROUND(I132*H132,2)</f>
        <v>0</v>
      </c>
      <c r="K132" s="183" t="s">
        <v>174</v>
      </c>
      <c r="L132" s="42"/>
      <c r="M132" s="188" t="s">
        <v>19</v>
      </c>
      <c r="N132" s="189" t="s">
        <v>43</v>
      </c>
      <c r="O132" s="67"/>
      <c r="P132" s="190">
        <f>O132*H132</f>
        <v>0</v>
      </c>
      <c r="Q132" s="190">
        <v>0.1295</v>
      </c>
      <c r="R132" s="190">
        <f>Q132*H132</f>
        <v>91.427000000000007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175</v>
      </c>
      <c r="AT132" s="192" t="s">
        <v>170</v>
      </c>
      <c r="AU132" s="192" t="s">
        <v>81</v>
      </c>
      <c r="AY132" s="20" t="s">
        <v>168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175</v>
      </c>
      <c r="BM132" s="192" t="s">
        <v>1064</v>
      </c>
    </row>
    <row r="133" spans="1:65" s="2" customFormat="1" ht="16.5" customHeight="1">
      <c r="A133" s="37"/>
      <c r="B133" s="38"/>
      <c r="C133" s="259" t="s">
        <v>203</v>
      </c>
      <c r="D133" s="259" t="s">
        <v>636</v>
      </c>
      <c r="E133" s="260" t="s">
        <v>1065</v>
      </c>
      <c r="F133" s="261" t="s">
        <v>1066</v>
      </c>
      <c r="G133" s="262" t="s">
        <v>444</v>
      </c>
      <c r="H133" s="263">
        <v>728</v>
      </c>
      <c r="I133" s="264"/>
      <c r="J133" s="265">
        <f>ROUND(I133*H133,2)</f>
        <v>0</v>
      </c>
      <c r="K133" s="261" t="s">
        <v>174</v>
      </c>
      <c r="L133" s="266"/>
      <c r="M133" s="267" t="s">
        <v>19</v>
      </c>
      <c r="N133" s="268" t="s">
        <v>43</v>
      </c>
      <c r="O133" s="67"/>
      <c r="P133" s="190">
        <f>O133*H133</f>
        <v>0</v>
      </c>
      <c r="Q133" s="190">
        <v>4.4999999999999998E-2</v>
      </c>
      <c r="R133" s="190">
        <f>Q133*H133</f>
        <v>32.76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209</v>
      </c>
      <c r="AT133" s="192" t="s">
        <v>636</v>
      </c>
      <c r="AU133" s="192" t="s">
        <v>81</v>
      </c>
      <c r="AY133" s="20" t="s">
        <v>168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175</v>
      </c>
      <c r="BM133" s="192" t="s">
        <v>1067</v>
      </c>
    </row>
    <row r="134" spans="1:65" s="14" customFormat="1">
      <c r="B134" s="205"/>
      <c r="C134" s="206"/>
      <c r="D134" s="196" t="s">
        <v>177</v>
      </c>
      <c r="E134" s="206"/>
      <c r="F134" s="208" t="s">
        <v>1068</v>
      </c>
      <c r="G134" s="206"/>
      <c r="H134" s="209">
        <v>728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4</v>
      </c>
      <c r="AX134" s="14" t="s">
        <v>79</v>
      </c>
      <c r="AY134" s="215" t="s">
        <v>168</v>
      </c>
    </row>
    <row r="135" spans="1:65" s="12" customFormat="1" ht="22.9" customHeight="1">
      <c r="B135" s="165"/>
      <c r="C135" s="166"/>
      <c r="D135" s="167" t="s">
        <v>71</v>
      </c>
      <c r="E135" s="179" t="s">
        <v>1002</v>
      </c>
      <c r="F135" s="179" t="s">
        <v>243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P136</f>
        <v>0</v>
      </c>
      <c r="Q135" s="173"/>
      <c r="R135" s="174">
        <f>R136</f>
        <v>0</v>
      </c>
      <c r="S135" s="173"/>
      <c r="T135" s="175">
        <f>T136</f>
        <v>0</v>
      </c>
      <c r="AR135" s="176" t="s">
        <v>79</v>
      </c>
      <c r="AT135" s="177" t="s">
        <v>71</v>
      </c>
      <c r="AU135" s="177" t="s">
        <v>79</v>
      </c>
      <c r="AY135" s="176" t="s">
        <v>168</v>
      </c>
      <c r="BK135" s="178">
        <f>BK136</f>
        <v>0</v>
      </c>
    </row>
    <row r="136" spans="1:65" s="2" customFormat="1" ht="44.25" customHeight="1">
      <c r="A136" s="37"/>
      <c r="B136" s="38"/>
      <c r="C136" s="181" t="s">
        <v>209</v>
      </c>
      <c r="D136" s="181" t="s">
        <v>170</v>
      </c>
      <c r="E136" s="182" t="s">
        <v>1004</v>
      </c>
      <c r="F136" s="183" t="s">
        <v>1005</v>
      </c>
      <c r="G136" s="184" t="s">
        <v>233</v>
      </c>
      <c r="H136" s="185">
        <v>437.61700000000002</v>
      </c>
      <c r="I136" s="186"/>
      <c r="J136" s="187">
        <f>ROUND(I136*H136,2)</f>
        <v>0</v>
      </c>
      <c r="K136" s="183" t="s">
        <v>174</v>
      </c>
      <c r="L136" s="42"/>
      <c r="M136" s="240" t="s">
        <v>19</v>
      </c>
      <c r="N136" s="241" t="s">
        <v>43</v>
      </c>
      <c r="O136" s="242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175</v>
      </c>
      <c r="AT136" s="192" t="s">
        <v>170</v>
      </c>
      <c r="AU136" s="192" t="s">
        <v>81</v>
      </c>
      <c r="AY136" s="20" t="s">
        <v>168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175</v>
      </c>
      <c r="BM136" s="192" t="s">
        <v>1006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9OuGdyBzz7gp+eRXOvESfSQK8++O3A2t9Jm7Z6BMYu7brRfAFm11YzSTbGzdm63j9KFhSNNfj80+jvXtlH32CA==" saltValue="uNTb7gr6qc1wE+s1FtBvaAH9AcJCExgot9VToNHk2lWo3NsIbOsk4w4XfqrbOhAbs0Tes4aUJj3qi6lOwX0cLg==" spinCount="100000" sheet="1" objects="1" scenarios="1" formatColumns="0" formatRows="0" autoFilter="0"/>
  <autoFilter ref="C89:K136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593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1069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ROUND((SUM(BE90:BE205)),  2)</f>
        <v>0</v>
      </c>
      <c r="G35" s="37"/>
      <c r="H35" s="37"/>
      <c r="I35" s="127">
        <v>0.21</v>
      </c>
      <c r="J35" s="126">
        <f>ROUND(((SUM(BE90:BE205))*I35),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ROUND((SUM(BF90:BF205)),  2)</f>
        <v>0</v>
      </c>
      <c r="G36" s="37"/>
      <c r="H36" s="37"/>
      <c r="I36" s="127">
        <v>0.15</v>
      </c>
      <c r="J36" s="126">
        <f>ROUND(((SUM(BF90:BF205))*I36),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ROUND((SUM(BG90:BG205)),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ROUND((SUM(BH90:BH205)),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ROUND((SUM(BI90:BI205)),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593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102 - Dopravně inženýrské opatření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1070</v>
      </c>
      <c r="E66" s="151"/>
      <c r="F66" s="151"/>
      <c r="G66" s="151"/>
      <c r="H66" s="151"/>
      <c r="I66" s="151"/>
      <c r="J66" s="152">
        <f>J117</f>
        <v>0</v>
      </c>
      <c r="K66" s="100"/>
      <c r="L66" s="153"/>
    </row>
    <row r="67" spans="1:31" s="10" customFormat="1" ht="14.85" customHeight="1">
      <c r="B67" s="149"/>
      <c r="C67" s="100"/>
      <c r="D67" s="150" t="s">
        <v>151</v>
      </c>
      <c r="E67" s="151"/>
      <c r="F67" s="151"/>
      <c r="G67" s="151"/>
      <c r="H67" s="151"/>
      <c r="I67" s="151"/>
      <c r="J67" s="152">
        <f>J199</f>
        <v>0</v>
      </c>
      <c r="K67" s="100"/>
      <c r="L67" s="153"/>
    </row>
    <row r="68" spans="1:31" s="10" customFormat="1" ht="21.75" customHeight="1">
      <c r="B68" s="149"/>
      <c r="C68" s="100"/>
      <c r="D68" s="150" t="s">
        <v>152</v>
      </c>
      <c r="E68" s="151"/>
      <c r="F68" s="151"/>
      <c r="G68" s="151"/>
      <c r="H68" s="151"/>
      <c r="I68" s="151"/>
      <c r="J68" s="152">
        <f>J201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1" t="str">
        <f>E7</f>
        <v>KRÁLŮV DVŮR - OBCHVAT - II. část - PDPS</v>
      </c>
      <c r="F78" s="402"/>
      <c r="G78" s="402"/>
      <c r="H78" s="402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139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1" t="s">
        <v>593</v>
      </c>
      <c r="F80" s="400"/>
      <c r="G80" s="400"/>
      <c r="H80" s="400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141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96" t="str">
        <f>E11</f>
        <v>SO 102 - Dopravně inženýrské opatření</v>
      </c>
      <c r="F82" s="400"/>
      <c r="G82" s="400"/>
      <c r="H82" s="400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32" t="s">
        <v>23</v>
      </c>
      <c r="J84" s="62">
        <f>IF(J14="","",J14)</f>
        <v>44267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24</v>
      </c>
      <c r="D86" s="39"/>
      <c r="E86" s="39"/>
      <c r="F86" s="30" t="str">
        <f>E17</f>
        <v>Město Králův Dvůr,Nám.Míru 139,26701 Králův Dvůr</v>
      </c>
      <c r="G86" s="39"/>
      <c r="H86" s="39"/>
      <c r="I86" s="32" t="s">
        <v>30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28</v>
      </c>
      <c r="D87" s="39"/>
      <c r="E87" s="39"/>
      <c r="F87" s="30" t="str">
        <f>IF(E20="","",E20)</f>
        <v>Vyplň údaj</v>
      </c>
      <c r="G87" s="39"/>
      <c r="H87" s="39"/>
      <c r="I87" s="32" t="s">
        <v>34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154</v>
      </c>
      <c r="D89" s="157" t="s">
        <v>57</v>
      </c>
      <c r="E89" s="157" t="s">
        <v>53</v>
      </c>
      <c r="F89" s="157" t="s">
        <v>54</v>
      </c>
      <c r="G89" s="157" t="s">
        <v>155</v>
      </c>
      <c r="H89" s="157" t="s">
        <v>156</v>
      </c>
      <c r="I89" s="157" t="s">
        <v>157</v>
      </c>
      <c r="J89" s="157" t="s">
        <v>146</v>
      </c>
      <c r="K89" s="158" t="s">
        <v>158</v>
      </c>
      <c r="L89" s="159"/>
      <c r="M89" s="71" t="s">
        <v>19</v>
      </c>
      <c r="N89" s="72" t="s">
        <v>42</v>
      </c>
      <c r="O89" s="72" t="s">
        <v>159</v>
      </c>
      <c r="P89" s="72" t="s">
        <v>160</v>
      </c>
      <c r="Q89" s="72" t="s">
        <v>161</v>
      </c>
      <c r="R89" s="72" t="s">
        <v>162</v>
      </c>
      <c r="S89" s="72" t="s">
        <v>163</v>
      </c>
      <c r="T89" s="73" t="s">
        <v>164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165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2.5803099999999999</v>
      </c>
      <c r="S90" s="75"/>
      <c r="T90" s="163">
        <f>T91</f>
        <v>14.456000000000001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147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71</v>
      </c>
      <c r="E91" s="168" t="s">
        <v>166</v>
      </c>
      <c r="F91" s="168" t="s">
        <v>167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P92+P117</f>
        <v>0</v>
      </c>
      <c r="Q91" s="173"/>
      <c r="R91" s="174">
        <f>R92+R117</f>
        <v>2.5803099999999999</v>
      </c>
      <c r="S91" s="173"/>
      <c r="T91" s="175">
        <f>T92+T117</f>
        <v>14.456000000000001</v>
      </c>
      <c r="AR91" s="176" t="s">
        <v>79</v>
      </c>
      <c r="AT91" s="177" t="s">
        <v>71</v>
      </c>
      <c r="AU91" s="177" t="s">
        <v>72</v>
      </c>
      <c r="AY91" s="176" t="s">
        <v>168</v>
      </c>
      <c r="BK91" s="178">
        <f>BK92+BK117</f>
        <v>0</v>
      </c>
    </row>
    <row r="92" spans="1:65" s="12" customFormat="1" ht="22.9" customHeight="1">
      <c r="B92" s="165"/>
      <c r="C92" s="166"/>
      <c r="D92" s="167" t="s">
        <v>71</v>
      </c>
      <c r="E92" s="179" t="s">
        <v>79</v>
      </c>
      <c r="F92" s="179" t="s">
        <v>169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SUM(P93:P116)</f>
        <v>0</v>
      </c>
      <c r="Q92" s="173"/>
      <c r="R92" s="174">
        <f>SUM(R93:R116)</f>
        <v>2.1449999999999997E-2</v>
      </c>
      <c r="S92" s="173"/>
      <c r="T92" s="175">
        <f>SUM(T93:T116)</f>
        <v>0</v>
      </c>
      <c r="AR92" s="176" t="s">
        <v>79</v>
      </c>
      <c r="AT92" s="177" t="s">
        <v>71</v>
      </c>
      <c r="AU92" s="177" t="s">
        <v>79</v>
      </c>
      <c r="AY92" s="176" t="s">
        <v>168</v>
      </c>
      <c r="BK92" s="178">
        <f>SUM(BK93:BK116)</f>
        <v>0</v>
      </c>
    </row>
    <row r="93" spans="1:65" s="2" customFormat="1" ht="55.5" customHeight="1">
      <c r="A93" s="37"/>
      <c r="B93" s="38"/>
      <c r="C93" s="181" t="s">
        <v>79</v>
      </c>
      <c r="D93" s="181" t="s">
        <v>170</v>
      </c>
      <c r="E93" s="182" t="s">
        <v>1071</v>
      </c>
      <c r="F93" s="183" t="s">
        <v>1072</v>
      </c>
      <c r="G93" s="184" t="s">
        <v>444</v>
      </c>
      <c r="H93" s="185">
        <v>71.5</v>
      </c>
      <c r="I93" s="186"/>
      <c r="J93" s="187">
        <f>ROUND(I93*H93,2)</f>
        <v>0</v>
      </c>
      <c r="K93" s="183" t="s">
        <v>174</v>
      </c>
      <c r="L93" s="42"/>
      <c r="M93" s="188" t="s">
        <v>19</v>
      </c>
      <c r="N93" s="189" t="s">
        <v>43</v>
      </c>
      <c r="O93" s="67"/>
      <c r="P93" s="190">
        <f>O93*H93</f>
        <v>0</v>
      </c>
      <c r="Q93" s="190">
        <v>2.9999999999999997E-4</v>
      </c>
      <c r="R93" s="190">
        <f>Q93*H93</f>
        <v>2.1449999999999997E-2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175</v>
      </c>
      <c r="AT93" s="192" t="s">
        <v>170</v>
      </c>
      <c r="AU93" s="192" t="s">
        <v>81</v>
      </c>
      <c r="AY93" s="20" t="s">
        <v>168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175</v>
      </c>
      <c r="BM93" s="192" t="s">
        <v>1073</v>
      </c>
    </row>
    <row r="94" spans="1:65" s="13" customFormat="1" ht="22.5">
      <c r="B94" s="194"/>
      <c r="C94" s="195"/>
      <c r="D94" s="196" t="s">
        <v>177</v>
      </c>
      <c r="E94" s="197" t="s">
        <v>19</v>
      </c>
      <c r="F94" s="198" t="s">
        <v>1074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177</v>
      </c>
      <c r="AU94" s="204" t="s">
        <v>81</v>
      </c>
      <c r="AV94" s="13" t="s">
        <v>79</v>
      </c>
      <c r="AW94" s="13" t="s">
        <v>33</v>
      </c>
      <c r="AX94" s="13" t="s">
        <v>72</v>
      </c>
      <c r="AY94" s="204" t="s">
        <v>168</v>
      </c>
    </row>
    <row r="95" spans="1:65" s="14" customFormat="1">
      <c r="B95" s="205"/>
      <c r="C95" s="206"/>
      <c r="D95" s="196" t="s">
        <v>177</v>
      </c>
      <c r="E95" s="207" t="s">
        <v>19</v>
      </c>
      <c r="F95" s="208" t="s">
        <v>1075</v>
      </c>
      <c r="G95" s="206"/>
      <c r="H95" s="209">
        <v>13.5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81</v>
      </c>
      <c r="AV95" s="14" t="s">
        <v>81</v>
      </c>
      <c r="AW95" s="14" t="s">
        <v>33</v>
      </c>
      <c r="AX95" s="14" t="s">
        <v>72</v>
      </c>
      <c r="AY95" s="215" t="s">
        <v>168</v>
      </c>
    </row>
    <row r="96" spans="1:65" s="13" customFormat="1">
      <c r="B96" s="194"/>
      <c r="C96" s="195"/>
      <c r="D96" s="196" t="s">
        <v>177</v>
      </c>
      <c r="E96" s="197" t="s">
        <v>19</v>
      </c>
      <c r="F96" s="198" t="s">
        <v>1076</v>
      </c>
      <c r="G96" s="195"/>
      <c r="H96" s="197" t="s">
        <v>19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177</v>
      </c>
      <c r="AU96" s="204" t="s">
        <v>81</v>
      </c>
      <c r="AV96" s="13" t="s">
        <v>79</v>
      </c>
      <c r="AW96" s="13" t="s">
        <v>33</v>
      </c>
      <c r="AX96" s="13" t="s">
        <v>72</v>
      </c>
      <c r="AY96" s="204" t="s">
        <v>168</v>
      </c>
    </row>
    <row r="97" spans="1:65" s="14" customFormat="1" ht="22.5">
      <c r="B97" s="205"/>
      <c r="C97" s="206"/>
      <c r="D97" s="196" t="s">
        <v>177</v>
      </c>
      <c r="E97" s="207" t="s">
        <v>19</v>
      </c>
      <c r="F97" s="208" t="s">
        <v>1077</v>
      </c>
      <c r="G97" s="206"/>
      <c r="H97" s="209">
        <v>58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177</v>
      </c>
      <c r="AU97" s="215" t="s">
        <v>81</v>
      </c>
      <c r="AV97" s="14" t="s">
        <v>81</v>
      </c>
      <c r="AW97" s="14" t="s">
        <v>33</v>
      </c>
      <c r="AX97" s="14" t="s">
        <v>72</v>
      </c>
      <c r="AY97" s="215" t="s">
        <v>168</v>
      </c>
    </row>
    <row r="98" spans="1:65" s="15" customFormat="1">
      <c r="B98" s="216"/>
      <c r="C98" s="217"/>
      <c r="D98" s="196" t="s">
        <v>177</v>
      </c>
      <c r="E98" s="218" t="s">
        <v>19</v>
      </c>
      <c r="F98" s="219" t="s">
        <v>182</v>
      </c>
      <c r="G98" s="217"/>
      <c r="H98" s="220">
        <v>71.5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177</v>
      </c>
      <c r="AU98" s="226" t="s">
        <v>81</v>
      </c>
      <c r="AV98" s="15" t="s">
        <v>175</v>
      </c>
      <c r="AW98" s="15" t="s">
        <v>33</v>
      </c>
      <c r="AX98" s="15" t="s">
        <v>79</v>
      </c>
      <c r="AY98" s="226" t="s">
        <v>168</v>
      </c>
    </row>
    <row r="99" spans="1:65" s="2" customFormat="1" ht="36">
      <c r="A99" s="37"/>
      <c r="B99" s="38"/>
      <c r="C99" s="181" t="s">
        <v>81</v>
      </c>
      <c r="D99" s="181" t="s">
        <v>170</v>
      </c>
      <c r="E99" s="182" t="s">
        <v>1078</v>
      </c>
      <c r="F99" s="183" t="s">
        <v>1079</v>
      </c>
      <c r="G99" s="184" t="s">
        <v>444</v>
      </c>
      <c r="H99" s="185">
        <v>71.5</v>
      </c>
      <c r="I99" s="186"/>
      <c r="J99" s="187">
        <f>ROUND(I99*H99,2)</f>
        <v>0</v>
      </c>
      <c r="K99" s="183" t="s">
        <v>174</v>
      </c>
      <c r="L99" s="42"/>
      <c r="M99" s="188" t="s">
        <v>19</v>
      </c>
      <c r="N99" s="189" t="s">
        <v>43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175</v>
      </c>
      <c r="AT99" s="192" t="s">
        <v>170</v>
      </c>
      <c r="AU99" s="192" t="s">
        <v>81</v>
      </c>
      <c r="AY99" s="20" t="s">
        <v>168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175</v>
      </c>
      <c r="BM99" s="192" t="s">
        <v>1080</v>
      </c>
    </row>
    <row r="100" spans="1:65" s="2" customFormat="1" ht="44.25" customHeight="1">
      <c r="A100" s="37"/>
      <c r="B100" s="38"/>
      <c r="C100" s="181" t="s">
        <v>188</v>
      </c>
      <c r="D100" s="181" t="s">
        <v>170</v>
      </c>
      <c r="E100" s="182" t="s">
        <v>1081</v>
      </c>
      <c r="F100" s="183" t="s">
        <v>1082</v>
      </c>
      <c r="G100" s="184" t="s">
        <v>185</v>
      </c>
      <c r="H100" s="185">
        <v>25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43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175</v>
      </c>
      <c r="AT100" s="192" t="s">
        <v>170</v>
      </c>
      <c r="AU100" s="192" t="s">
        <v>81</v>
      </c>
      <c r="AY100" s="20" t="s">
        <v>168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175</v>
      </c>
      <c r="BM100" s="192" t="s">
        <v>1083</v>
      </c>
    </row>
    <row r="101" spans="1:65" s="13" customFormat="1" ht="22.5">
      <c r="B101" s="194"/>
      <c r="C101" s="195"/>
      <c r="D101" s="196" t="s">
        <v>177</v>
      </c>
      <c r="E101" s="197" t="s">
        <v>19</v>
      </c>
      <c r="F101" s="198" t="s">
        <v>1074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177</v>
      </c>
      <c r="AU101" s="204" t="s">
        <v>81</v>
      </c>
      <c r="AV101" s="13" t="s">
        <v>79</v>
      </c>
      <c r="AW101" s="13" t="s">
        <v>33</v>
      </c>
      <c r="AX101" s="13" t="s">
        <v>72</v>
      </c>
      <c r="AY101" s="204" t="s">
        <v>168</v>
      </c>
    </row>
    <row r="102" spans="1:65" s="14" customFormat="1">
      <c r="B102" s="205"/>
      <c r="C102" s="206"/>
      <c r="D102" s="196" t="s">
        <v>177</v>
      </c>
      <c r="E102" s="207" t="s">
        <v>19</v>
      </c>
      <c r="F102" s="208" t="s">
        <v>1084</v>
      </c>
      <c r="G102" s="206"/>
      <c r="H102" s="209">
        <v>1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81</v>
      </c>
      <c r="AV102" s="14" t="s">
        <v>81</v>
      </c>
      <c r="AW102" s="14" t="s">
        <v>33</v>
      </c>
      <c r="AX102" s="14" t="s">
        <v>72</v>
      </c>
      <c r="AY102" s="215" t="s">
        <v>168</v>
      </c>
    </row>
    <row r="103" spans="1:65" s="14" customFormat="1">
      <c r="B103" s="205"/>
      <c r="C103" s="206"/>
      <c r="D103" s="196" t="s">
        <v>177</v>
      </c>
      <c r="E103" s="207" t="s">
        <v>19</v>
      </c>
      <c r="F103" s="208" t="s">
        <v>1085</v>
      </c>
      <c r="G103" s="206"/>
      <c r="H103" s="209">
        <v>3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177</v>
      </c>
      <c r="AU103" s="215" t="s">
        <v>81</v>
      </c>
      <c r="AV103" s="14" t="s">
        <v>81</v>
      </c>
      <c r="AW103" s="14" t="s">
        <v>33</v>
      </c>
      <c r="AX103" s="14" t="s">
        <v>72</v>
      </c>
      <c r="AY103" s="215" t="s">
        <v>168</v>
      </c>
    </row>
    <row r="104" spans="1:65" s="14" customFormat="1">
      <c r="B104" s="205"/>
      <c r="C104" s="206"/>
      <c r="D104" s="196" t="s">
        <v>177</v>
      </c>
      <c r="E104" s="207" t="s">
        <v>19</v>
      </c>
      <c r="F104" s="208" t="s">
        <v>1086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177</v>
      </c>
      <c r="AU104" s="215" t="s">
        <v>81</v>
      </c>
      <c r="AV104" s="14" t="s">
        <v>81</v>
      </c>
      <c r="AW104" s="14" t="s">
        <v>33</v>
      </c>
      <c r="AX104" s="14" t="s">
        <v>72</v>
      </c>
      <c r="AY104" s="215" t="s">
        <v>168</v>
      </c>
    </row>
    <row r="105" spans="1:65" s="14" customFormat="1">
      <c r="B105" s="205"/>
      <c r="C105" s="206"/>
      <c r="D105" s="196" t="s">
        <v>177</v>
      </c>
      <c r="E105" s="207" t="s">
        <v>19</v>
      </c>
      <c r="F105" s="208" t="s">
        <v>1087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81</v>
      </c>
      <c r="AV105" s="14" t="s">
        <v>81</v>
      </c>
      <c r="AW105" s="14" t="s">
        <v>33</v>
      </c>
      <c r="AX105" s="14" t="s">
        <v>72</v>
      </c>
      <c r="AY105" s="215" t="s">
        <v>168</v>
      </c>
    </row>
    <row r="106" spans="1:65" s="13" customFormat="1">
      <c r="B106" s="194"/>
      <c r="C106" s="195"/>
      <c r="D106" s="196" t="s">
        <v>177</v>
      </c>
      <c r="E106" s="197" t="s">
        <v>19</v>
      </c>
      <c r="F106" s="198" t="s">
        <v>1076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4" customFormat="1">
      <c r="B107" s="205"/>
      <c r="C107" s="206"/>
      <c r="D107" s="196" t="s">
        <v>177</v>
      </c>
      <c r="E107" s="207" t="s">
        <v>19</v>
      </c>
      <c r="F107" s="208" t="s">
        <v>1084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72</v>
      </c>
      <c r="AY107" s="215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1085</v>
      </c>
      <c r="G108" s="206"/>
      <c r="H108" s="209">
        <v>3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4" customFormat="1">
      <c r="B109" s="205"/>
      <c r="C109" s="206"/>
      <c r="D109" s="196" t="s">
        <v>177</v>
      </c>
      <c r="E109" s="207" t="s">
        <v>19</v>
      </c>
      <c r="F109" s="208" t="s">
        <v>1086</v>
      </c>
      <c r="G109" s="206"/>
      <c r="H109" s="209">
        <v>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81</v>
      </c>
      <c r="AV109" s="14" t="s">
        <v>81</v>
      </c>
      <c r="AW109" s="14" t="s">
        <v>33</v>
      </c>
      <c r="AX109" s="14" t="s">
        <v>72</v>
      </c>
      <c r="AY109" s="215" t="s">
        <v>168</v>
      </c>
    </row>
    <row r="110" spans="1:65" s="14" customFormat="1">
      <c r="B110" s="205"/>
      <c r="C110" s="206"/>
      <c r="D110" s="196" t="s">
        <v>177</v>
      </c>
      <c r="E110" s="207" t="s">
        <v>19</v>
      </c>
      <c r="F110" s="208" t="s">
        <v>1087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177</v>
      </c>
      <c r="AU110" s="215" t="s">
        <v>81</v>
      </c>
      <c r="AV110" s="14" t="s">
        <v>81</v>
      </c>
      <c r="AW110" s="14" t="s">
        <v>33</v>
      </c>
      <c r="AX110" s="14" t="s">
        <v>72</v>
      </c>
      <c r="AY110" s="215" t="s">
        <v>168</v>
      </c>
    </row>
    <row r="111" spans="1:65" s="13" customFormat="1">
      <c r="B111" s="194"/>
      <c r="C111" s="195"/>
      <c r="D111" s="196" t="s">
        <v>177</v>
      </c>
      <c r="E111" s="197" t="s">
        <v>19</v>
      </c>
      <c r="F111" s="198" t="s">
        <v>1088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177</v>
      </c>
      <c r="AU111" s="204" t="s">
        <v>81</v>
      </c>
      <c r="AV111" s="13" t="s">
        <v>79</v>
      </c>
      <c r="AW111" s="13" t="s">
        <v>33</v>
      </c>
      <c r="AX111" s="13" t="s">
        <v>72</v>
      </c>
      <c r="AY111" s="204" t="s">
        <v>168</v>
      </c>
    </row>
    <row r="112" spans="1:65" s="14" customFormat="1">
      <c r="B112" s="205"/>
      <c r="C112" s="206"/>
      <c r="D112" s="196" t="s">
        <v>177</v>
      </c>
      <c r="E112" s="207" t="s">
        <v>19</v>
      </c>
      <c r="F112" s="208" t="s">
        <v>1089</v>
      </c>
      <c r="G112" s="206"/>
      <c r="H112" s="209">
        <v>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81</v>
      </c>
      <c r="AV112" s="14" t="s">
        <v>81</v>
      </c>
      <c r="AW112" s="14" t="s">
        <v>33</v>
      </c>
      <c r="AX112" s="14" t="s">
        <v>72</v>
      </c>
      <c r="AY112" s="215" t="s">
        <v>168</v>
      </c>
    </row>
    <row r="113" spans="1:65" s="14" customFormat="1">
      <c r="B113" s="205"/>
      <c r="C113" s="206"/>
      <c r="D113" s="196" t="s">
        <v>177</v>
      </c>
      <c r="E113" s="207" t="s">
        <v>19</v>
      </c>
      <c r="F113" s="208" t="s">
        <v>1090</v>
      </c>
      <c r="G113" s="206"/>
      <c r="H113" s="209">
        <v>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81</v>
      </c>
      <c r="AV113" s="14" t="s">
        <v>81</v>
      </c>
      <c r="AW113" s="14" t="s">
        <v>33</v>
      </c>
      <c r="AX113" s="14" t="s">
        <v>72</v>
      </c>
      <c r="AY113" s="215" t="s">
        <v>168</v>
      </c>
    </row>
    <row r="114" spans="1:65" s="14" customFormat="1">
      <c r="B114" s="205"/>
      <c r="C114" s="206"/>
      <c r="D114" s="196" t="s">
        <v>177</v>
      </c>
      <c r="E114" s="207" t="s">
        <v>19</v>
      </c>
      <c r="F114" s="208" t="s">
        <v>1091</v>
      </c>
      <c r="G114" s="206"/>
      <c r="H114" s="209">
        <v>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81</v>
      </c>
      <c r="AV114" s="14" t="s">
        <v>81</v>
      </c>
      <c r="AW114" s="14" t="s">
        <v>33</v>
      </c>
      <c r="AX114" s="14" t="s">
        <v>72</v>
      </c>
      <c r="AY114" s="215" t="s">
        <v>168</v>
      </c>
    </row>
    <row r="115" spans="1:65" s="14" customFormat="1">
      <c r="B115" s="205"/>
      <c r="C115" s="206"/>
      <c r="D115" s="196" t="s">
        <v>177</v>
      </c>
      <c r="E115" s="207" t="s">
        <v>19</v>
      </c>
      <c r="F115" s="208" t="s">
        <v>1092</v>
      </c>
      <c r="G115" s="206"/>
      <c r="H115" s="209">
        <v>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33</v>
      </c>
      <c r="AX115" s="14" t="s">
        <v>72</v>
      </c>
      <c r="AY115" s="215" t="s">
        <v>168</v>
      </c>
    </row>
    <row r="116" spans="1:65" s="15" customFormat="1">
      <c r="B116" s="216"/>
      <c r="C116" s="217"/>
      <c r="D116" s="196" t="s">
        <v>177</v>
      </c>
      <c r="E116" s="218" t="s">
        <v>19</v>
      </c>
      <c r="F116" s="219" t="s">
        <v>182</v>
      </c>
      <c r="G116" s="217"/>
      <c r="H116" s="220">
        <v>25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81</v>
      </c>
      <c r="AV116" s="15" t="s">
        <v>175</v>
      </c>
      <c r="AW116" s="15" t="s">
        <v>33</v>
      </c>
      <c r="AX116" s="15" t="s">
        <v>79</v>
      </c>
      <c r="AY116" s="226" t="s">
        <v>168</v>
      </c>
    </row>
    <row r="117" spans="1:65" s="12" customFormat="1" ht="22.9" customHeight="1">
      <c r="B117" s="165"/>
      <c r="C117" s="166"/>
      <c r="D117" s="167" t="s">
        <v>71</v>
      </c>
      <c r="E117" s="179" t="s">
        <v>215</v>
      </c>
      <c r="F117" s="179" t="s">
        <v>1093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P118+SUM(P119:P199)</f>
        <v>0</v>
      </c>
      <c r="Q117" s="173"/>
      <c r="R117" s="174">
        <f>R118+SUM(R119:R199)</f>
        <v>2.5588599999999997</v>
      </c>
      <c r="S117" s="173"/>
      <c r="T117" s="175">
        <f>T118+SUM(T119:T199)</f>
        <v>14.456000000000001</v>
      </c>
      <c r="AR117" s="176" t="s">
        <v>79</v>
      </c>
      <c r="AT117" s="177" t="s">
        <v>71</v>
      </c>
      <c r="AU117" s="177" t="s">
        <v>79</v>
      </c>
      <c r="AY117" s="176" t="s">
        <v>168</v>
      </c>
      <c r="BK117" s="178">
        <f>BK118+SUM(BK119:BK199)</f>
        <v>0</v>
      </c>
    </row>
    <row r="118" spans="1:65" s="2" customFormat="1" ht="33" customHeight="1">
      <c r="A118" s="37"/>
      <c r="B118" s="38"/>
      <c r="C118" s="181" t="s">
        <v>175</v>
      </c>
      <c r="D118" s="181" t="s">
        <v>170</v>
      </c>
      <c r="E118" s="182" t="s">
        <v>1094</v>
      </c>
      <c r="F118" s="183" t="s">
        <v>1095</v>
      </c>
      <c r="G118" s="184" t="s">
        <v>444</v>
      </c>
      <c r="H118" s="185">
        <v>26</v>
      </c>
      <c r="I118" s="186"/>
      <c r="J118" s="187">
        <f>ROUND(I118*H118,2)</f>
        <v>0</v>
      </c>
      <c r="K118" s="183" t="s">
        <v>174</v>
      </c>
      <c r="L118" s="42"/>
      <c r="M118" s="188" t="s">
        <v>19</v>
      </c>
      <c r="N118" s="189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0.55600000000000005</v>
      </c>
      <c r="T118" s="191">
        <f>S118*H118</f>
        <v>14.456000000000001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175</v>
      </c>
      <c r="AT118" s="192" t="s">
        <v>170</v>
      </c>
      <c r="AU118" s="192" t="s">
        <v>81</v>
      </c>
      <c r="AY118" s="20" t="s">
        <v>168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175</v>
      </c>
      <c r="BM118" s="192" t="s">
        <v>1096</v>
      </c>
    </row>
    <row r="119" spans="1:65" s="13" customFormat="1">
      <c r="B119" s="194"/>
      <c r="C119" s="195"/>
      <c r="D119" s="196" t="s">
        <v>177</v>
      </c>
      <c r="E119" s="197" t="s">
        <v>19</v>
      </c>
      <c r="F119" s="198" t="s">
        <v>1097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177</v>
      </c>
      <c r="AU119" s="204" t="s">
        <v>81</v>
      </c>
      <c r="AV119" s="13" t="s">
        <v>79</v>
      </c>
      <c r="AW119" s="13" t="s">
        <v>33</v>
      </c>
      <c r="AX119" s="13" t="s">
        <v>72</v>
      </c>
      <c r="AY119" s="204" t="s">
        <v>168</v>
      </c>
    </row>
    <row r="120" spans="1:65" s="14" customFormat="1">
      <c r="B120" s="205"/>
      <c r="C120" s="206"/>
      <c r="D120" s="196" t="s">
        <v>177</v>
      </c>
      <c r="E120" s="207" t="s">
        <v>19</v>
      </c>
      <c r="F120" s="208" t="s">
        <v>1098</v>
      </c>
      <c r="G120" s="206"/>
      <c r="H120" s="209">
        <v>4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1:65" s="14" customFormat="1">
      <c r="B121" s="205"/>
      <c r="C121" s="206"/>
      <c r="D121" s="196" t="s">
        <v>177</v>
      </c>
      <c r="E121" s="207" t="s">
        <v>19</v>
      </c>
      <c r="F121" s="208" t="s">
        <v>1099</v>
      </c>
      <c r="G121" s="206"/>
      <c r="H121" s="209">
        <v>16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81</v>
      </c>
      <c r="AV121" s="14" t="s">
        <v>81</v>
      </c>
      <c r="AW121" s="14" t="s">
        <v>33</v>
      </c>
      <c r="AX121" s="14" t="s">
        <v>72</v>
      </c>
      <c r="AY121" s="215" t="s">
        <v>168</v>
      </c>
    </row>
    <row r="122" spans="1:65" s="14" customFormat="1">
      <c r="B122" s="205"/>
      <c r="C122" s="206"/>
      <c r="D122" s="196" t="s">
        <v>177</v>
      </c>
      <c r="E122" s="207" t="s">
        <v>19</v>
      </c>
      <c r="F122" s="208" t="s">
        <v>1100</v>
      </c>
      <c r="G122" s="206"/>
      <c r="H122" s="209">
        <v>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1:65" s="15" customFormat="1">
      <c r="B123" s="216"/>
      <c r="C123" s="217"/>
      <c r="D123" s="196" t="s">
        <v>177</v>
      </c>
      <c r="E123" s="218" t="s">
        <v>19</v>
      </c>
      <c r="F123" s="219" t="s">
        <v>182</v>
      </c>
      <c r="G123" s="217"/>
      <c r="H123" s="220">
        <v>26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81</v>
      </c>
      <c r="AV123" s="15" t="s">
        <v>175</v>
      </c>
      <c r="AW123" s="15" t="s">
        <v>33</v>
      </c>
      <c r="AX123" s="15" t="s">
        <v>79</v>
      </c>
      <c r="AY123" s="226" t="s">
        <v>168</v>
      </c>
    </row>
    <row r="124" spans="1:65" s="2" customFormat="1" ht="33" customHeight="1">
      <c r="A124" s="37"/>
      <c r="B124" s="38"/>
      <c r="C124" s="181" t="s">
        <v>195</v>
      </c>
      <c r="D124" s="181" t="s">
        <v>170</v>
      </c>
      <c r="E124" s="182" t="s">
        <v>1101</v>
      </c>
      <c r="F124" s="183" t="s">
        <v>1102</v>
      </c>
      <c r="G124" s="184" t="s">
        <v>185</v>
      </c>
      <c r="H124" s="185">
        <v>4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43</v>
      </c>
      <c r="O124" s="67"/>
      <c r="P124" s="190">
        <f>O124*H124</f>
        <v>0</v>
      </c>
      <c r="Q124" s="190">
        <v>2.5000000000000001E-4</v>
      </c>
      <c r="R124" s="190">
        <f>Q124*H124</f>
        <v>1E-3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175</v>
      </c>
      <c r="AT124" s="192" t="s">
        <v>170</v>
      </c>
      <c r="AU124" s="192" t="s">
        <v>81</v>
      </c>
      <c r="AY124" s="20" t="s">
        <v>168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175</v>
      </c>
      <c r="BM124" s="192" t="s">
        <v>1103</v>
      </c>
    </row>
    <row r="125" spans="1:65" s="13" customFormat="1" ht="22.5">
      <c r="B125" s="194"/>
      <c r="C125" s="195"/>
      <c r="D125" s="196" t="s">
        <v>177</v>
      </c>
      <c r="E125" s="197" t="s">
        <v>19</v>
      </c>
      <c r="F125" s="198" t="s">
        <v>1074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177</v>
      </c>
      <c r="AU125" s="204" t="s">
        <v>81</v>
      </c>
      <c r="AV125" s="13" t="s">
        <v>79</v>
      </c>
      <c r="AW125" s="13" t="s">
        <v>33</v>
      </c>
      <c r="AX125" s="13" t="s">
        <v>72</v>
      </c>
      <c r="AY125" s="204" t="s">
        <v>168</v>
      </c>
    </row>
    <row r="126" spans="1:65" s="14" customFormat="1" ht="22.5">
      <c r="B126" s="205"/>
      <c r="C126" s="206"/>
      <c r="D126" s="196" t="s">
        <v>177</v>
      </c>
      <c r="E126" s="207" t="s">
        <v>19</v>
      </c>
      <c r="F126" s="208" t="s">
        <v>1104</v>
      </c>
      <c r="G126" s="206"/>
      <c r="H126" s="209">
        <v>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72</v>
      </c>
      <c r="AY126" s="215" t="s">
        <v>168</v>
      </c>
    </row>
    <row r="127" spans="1:65" s="13" customFormat="1">
      <c r="B127" s="194"/>
      <c r="C127" s="195"/>
      <c r="D127" s="196" t="s">
        <v>177</v>
      </c>
      <c r="E127" s="197" t="s">
        <v>19</v>
      </c>
      <c r="F127" s="198" t="s">
        <v>1076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177</v>
      </c>
      <c r="AU127" s="204" t="s">
        <v>81</v>
      </c>
      <c r="AV127" s="13" t="s">
        <v>79</v>
      </c>
      <c r="AW127" s="13" t="s">
        <v>33</v>
      </c>
      <c r="AX127" s="13" t="s">
        <v>72</v>
      </c>
      <c r="AY127" s="204" t="s">
        <v>168</v>
      </c>
    </row>
    <row r="128" spans="1:65" s="14" customFormat="1" ht="22.5">
      <c r="B128" s="205"/>
      <c r="C128" s="206"/>
      <c r="D128" s="196" t="s">
        <v>177</v>
      </c>
      <c r="E128" s="207" t="s">
        <v>19</v>
      </c>
      <c r="F128" s="208" t="s">
        <v>1104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33</v>
      </c>
      <c r="AX128" s="14" t="s">
        <v>72</v>
      </c>
      <c r="AY128" s="215" t="s">
        <v>168</v>
      </c>
    </row>
    <row r="129" spans="1:65" s="15" customFormat="1">
      <c r="B129" s="216"/>
      <c r="C129" s="217"/>
      <c r="D129" s="196" t="s">
        <v>177</v>
      </c>
      <c r="E129" s="218" t="s">
        <v>19</v>
      </c>
      <c r="F129" s="219" t="s">
        <v>182</v>
      </c>
      <c r="G129" s="217"/>
      <c r="H129" s="220">
        <v>4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177</v>
      </c>
      <c r="AU129" s="226" t="s">
        <v>81</v>
      </c>
      <c r="AV129" s="15" t="s">
        <v>175</v>
      </c>
      <c r="AW129" s="15" t="s">
        <v>33</v>
      </c>
      <c r="AX129" s="15" t="s">
        <v>79</v>
      </c>
      <c r="AY129" s="226" t="s">
        <v>168</v>
      </c>
    </row>
    <row r="130" spans="1:65" s="2" customFormat="1" ht="16.5" customHeight="1">
      <c r="A130" s="37"/>
      <c r="B130" s="38"/>
      <c r="C130" s="259" t="s">
        <v>199</v>
      </c>
      <c r="D130" s="259" t="s">
        <v>636</v>
      </c>
      <c r="E130" s="260" t="s">
        <v>1105</v>
      </c>
      <c r="F130" s="261" t="s">
        <v>1106</v>
      </c>
      <c r="G130" s="262" t="s">
        <v>185</v>
      </c>
      <c r="H130" s="263">
        <v>4</v>
      </c>
      <c r="I130" s="264"/>
      <c r="J130" s="265">
        <f>ROUND(I130*H130,2)</f>
        <v>0</v>
      </c>
      <c r="K130" s="261" t="s">
        <v>174</v>
      </c>
      <c r="L130" s="266"/>
      <c r="M130" s="267" t="s">
        <v>19</v>
      </c>
      <c r="N130" s="268" t="s">
        <v>43</v>
      </c>
      <c r="O130" s="67"/>
      <c r="P130" s="190">
        <f>O130*H130</f>
        <v>0</v>
      </c>
      <c r="Q130" s="190">
        <v>5.0000000000000001E-3</v>
      </c>
      <c r="R130" s="190">
        <f>Q130*H130</f>
        <v>0.02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209</v>
      </c>
      <c r="AT130" s="192" t="s">
        <v>636</v>
      </c>
      <c r="AU130" s="192" t="s">
        <v>81</v>
      </c>
      <c r="AY130" s="20" t="s">
        <v>168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175</v>
      </c>
      <c r="BM130" s="192" t="s">
        <v>1107</v>
      </c>
    </row>
    <row r="131" spans="1:65" s="2" customFormat="1" ht="21.75" customHeight="1">
      <c r="A131" s="37"/>
      <c r="B131" s="38"/>
      <c r="C131" s="259" t="s">
        <v>203</v>
      </c>
      <c r="D131" s="259" t="s">
        <v>636</v>
      </c>
      <c r="E131" s="260" t="s">
        <v>850</v>
      </c>
      <c r="F131" s="261" t="s">
        <v>851</v>
      </c>
      <c r="G131" s="262" t="s">
        <v>185</v>
      </c>
      <c r="H131" s="263">
        <v>8</v>
      </c>
      <c r="I131" s="264"/>
      <c r="J131" s="265">
        <f>ROUND(I131*H131,2)</f>
        <v>0</v>
      </c>
      <c r="K131" s="261" t="s">
        <v>174</v>
      </c>
      <c r="L131" s="266"/>
      <c r="M131" s="267" t="s">
        <v>19</v>
      </c>
      <c r="N131" s="268" t="s">
        <v>43</v>
      </c>
      <c r="O131" s="67"/>
      <c r="P131" s="190">
        <f>O131*H131</f>
        <v>0</v>
      </c>
      <c r="Q131" s="190">
        <v>3.5E-4</v>
      </c>
      <c r="R131" s="190">
        <f>Q131*H131</f>
        <v>2.8E-3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209</v>
      </c>
      <c r="AT131" s="192" t="s">
        <v>636</v>
      </c>
      <c r="AU131" s="192" t="s">
        <v>81</v>
      </c>
      <c r="AY131" s="20" t="s">
        <v>168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175</v>
      </c>
      <c r="BM131" s="192" t="s">
        <v>1108</v>
      </c>
    </row>
    <row r="132" spans="1:65" s="2" customFormat="1" ht="24">
      <c r="A132" s="37"/>
      <c r="B132" s="38"/>
      <c r="C132" s="181" t="s">
        <v>209</v>
      </c>
      <c r="D132" s="181" t="s">
        <v>170</v>
      </c>
      <c r="E132" s="182" t="s">
        <v>826</v>
      </c>
      <c r="F132" s="183" t="s">
        <v>827</v>
      </c>
      <c r="G132" s="184" t="s">
        <v>185</v>
      </c>
      <c r="H132" s="185">
        <v>25</v>
      </c>
      <c r="I132" s="186"/>
      <c r="J132" s="187">
        <f>ROUND(I132*H132,2)</f>
        <v>0</v>
      </c>
      <c r="K132" s="183" t="s">
        <v>174</v>
      </c>
      <c r="L132" s="42"/>
      <c r="M132" s="188" t="s">
        <v>19</v>
      </c>
      <c r="N132" s="189" t="s">
        <v>43</v>
      </c>
      <c r="O132" s="67"/>
      <c r="P132" s="190">
        <f>O132*H132</f>
        <v>0</v>
      </c>
      <c r="Q132" s="190">
        <v>6.9999999999999999E-4</v>
      </c>
      <c r="R132" s="190">
        <f>Q132*H132</f>
        <v>1.7499999999999998E-2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175</v>
      </c>
      <c r="AT132" s="192" t="s">
        <v>170</v>
      </c>
      <c r="AU132" s="192" t="s">
        <v>81</v>
      </c>
      <c r="AY132" s="20" t="s">
        <v>168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175</v>
      </c>
      <c r="BM132" s="192" t="s">
        <v>1109</v>
      </c>
    </row>
    <row r="133" spans="1:65" s="13" customFormat="1" ht="22.5">
      <c r="B133" s="194"/>
      <c r="C133" s="195"/>
      <c r="D133" s="196" t="s">
        <v>177</v>
      </c>
      <c r="E133" s="197" t="s">
        <v>19</v>
      </c>
      <c r="F133" s="198" t="s">
        <v>1074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177</v>
      </c>
      <c r="AU133" s="204" t="s">
        <v>81</v>
      </c>
      <c r="AV133" s="13" t="s">
        <v>79</v>
      </c>
      <c r="AW133" s="13" t="s">
        <v>33</v>
      </c>
      <c r="AX133" s="13" t="s">
        <v>72</v>
      </c>
      <c r="AY133" s="204" t="s">
        <v>168</v>
      </c>
    </row>
    <row r="134" spans="1:65" s="14" customFormat="1">
      <c r="B134" s="205"/>
      <c r="C134" s="206"/>
      <c r="D134" s="196" t="s">
        <v>177</v>
      </c>
      <c r="E134" s="207" t="s">
        <v>19</v>
      </c>
      <c r="F134" s="208" t="s">
        <v>1084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33</v>
      </c>
      <c r="AX134" s="14" t="s">
        <v>72</v>
      </c>
      <c r="AY134" s="215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1085</v>
      </c>
      <c r="G135" s="206"/>
      <c r="H135" s="209">
        <v>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1086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4" customFormat="1">
      <c r="B137" s="205"/>
      <c r="C137" s="206"/>
      <c r="D137" s="196" t="s">
        <v>177</v>
      </c>
      <c r="E137" s="207" t="s">
        <v>19</v>
      </c>
      <c r="F137" s="208" t="s">
        <v>1087</v>
      </c>
      <c r="G137" s="206"/>
      <c r="H137" s="209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177</v>
      </c>
      <c r="AU137" s="215" t="s">
        <v>81</v>
      </c>
      <c r="AV137" s="14" t="s">
        <v>81</v>
      </c>
      <c r="AW137" s="14" t="s">
        <v>33</v>
      </c>
      <c r="AX137" s="14" t="s">
        <v>72</v>
      </c>
      <c r="AY137" s="215" t="s">
        <v>168</v>
      </c>
    </row>
    <row r="138" spans="1:65" s="13" customFormat="1">
      <c r="B138" s="194"/>
      <c r="C138" s="195"/>
      <c r="D138" s="196" t="s">
        <v>177</v>
      </c>
      <c r="E138" s="197" t="s">
        <v>19</v>
      </c>
      <c r="F138" s="198" t="s">
        <v>1076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177</v>
      </c>
      <c r="AU138" s="204" t="s">
        <v>81</v>
      </c>
      <c r="AV138" s="13" t="s">
        <v>79</v>
      </c>
      <c r="AW138" s="13" t="s">
        <v>33</v>
      </c>
      <c r="AX138" s="13" t="s">
        <v>72</v>
      </c>
      <c r="AY138" s="204" t="s">
        <v>168</v>
      </c>
    </row>
    <row r="139" spans="1:65" s="14" customFormat="1">
      <c r="B139" s="205"/>
      <c r="C139" s="206"/>
      <c r="D139" s="196" t="s">
        <v>177</v>
      </c>
      <c r="E139" s="207" t="s">
        <v>19</v>
      </c>
      <c r="F139" s="208" t="s">
        <v>1084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81</v>
      </c>
      <c r="AV139" s="14" t="s">
        <v>81</v>
      </c>
      <c r="AW139" s="14" t="s">
        <v>33</v>
      </c>
      <c r="AX139" s="14" t="s">
        <v>72</v>
      </c>
      <c r="AY139" s="215" t="s">
        <v>168</v>
      </c>
    </row>
    <row r="140" spans="1:65" s="14" customFormat="1">
      <c r="B140" s="205"/>
      <c r="C140" s="206"/>
      <c r="D140" s="196" t="s">
        <v>177</v>
      </c>
      <c r="E140" s="207" t="s">
        <v>19</v>
      </c>
      <c r="F140" s="208" t="s">
        <v>1085</v>
      </c>
      <c r="G140" s="206"/>
      <c r="H140" s="209">
        <v>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177</v>
      </c>
      <c r="AU140" s="215" t="s">
        <v>81</v>
      </c>
      <c r="AV140" s="14" t="s">
        <v>81</v>
      </c>
      <c r="AW140" s="14" t="s">
        <v>33</v>
      </c>
      <c r="AX140" s="14" t="s">
        <v>72</v>
      </c>
      <c r="AY140" s="215" t="s">
        <v>168</v>
      </c>
    </row>
    <row r="141" spans="1:65" s="14" customFormat="1">
      <c r="B141" s="205"/>
      <c r="C141" s="206"/>
      <c r="D141" s="196" t="s">
        <v>177</v>
      </c>
      <c r="E141" s="207" t="s">
        <v>19</v>
      </c>
      <c r="F141" s="208" t="s">
        <v>1086</v>
      </c>
      <c r="G141" s="206"/>
      <c r="H141" s="209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81</v>
      </c>
      <c r="AV141" s="14" t="s">
        <v>81</v>
      </c>
      <c r="AW141" s="14" t="s">
        <v>33</v>
      </c>
      <c r="AX141" s="14" t="s">
        <v>72</v>
      </c>
      <c r="AY141" s="215" t="s">
        <v>168</v>
      </c>
    </row>
    <row r="142" spans="1:65" s="14" customFormat="1">
      <c r="B142" s="205"/>
      <c r="C142" s="206"/>
      <c r="D142" s="196" t="s">
        <v>177</v>
      </c>
      <c r="E142" s="207" t="s">
        <v>19</v>
      </c>
      <c r="F142" s="208" t="s">
        <v>1087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177</v>
      </c>
      <c r="AU142" s="215" t="s">
        <v>81</v>
      </c>
      <c r="AV142" s="14" t="s">
        <v>81</v>
      </c>
      <c r="AW142" s="14" t="s">
        <v>33</v>
      </c>
      <c r="AX142" s="14" t="s">
        <v>72</v>
      </c>
      <c r="AY142" s="215" t="s">
        <v>168</v>
      </c>
    </row>
    <row r="143" spans="1:65" s="13" customFormat="1">
      <c r="B143" s="194"/>
      <c r="C143" s="195"/>
      <c r="D143" s="196" t="s">
        <v>177</v>
      </c>
      <c r="E143" s="197" t="s">
        <v>19</v>
      </c>
      <c r="F143" s="198" t="s">
        <v>1088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177</v>
      </c>
      <c r="AU143" s="204" t="s">
        <v>81</v>
      </c>
      <c r="AV143" s="13" t="s">
        <v>79</v>
      </c>
      <c r="AW143" s="13" t="s">
        <v>33</v>
      </c>
      <c r="AX143" s="13" t="s">
        <v>72</v>
      </c>
      <c r="AY143" s="204" t="s">
        <v>168</v>
      </c>
    </row>
    <row r="144" spans="1:65" s="14" customFormat="1">
      <c r="B144" s="205"/>
      <c r="C144" s="206"/>
      <c r="D144" s="196" t="s">
        <v>177</v>
      </c>
      <c r="E144" s="207" t="s">
        <v>19</v>
      </c>
      <c r="F144" s="208" t="s">
        <v>1089</v>
      </c>
      <c r="G144" s="206"/>
      <c r="H144" s="209">
        <v>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81</v>
      </c>
      <c r="AV144" s="14" t="s">
        <v>81</v>
      </c>
      <c r="AW144" s="14" t="s">
        <v>33</v>
      </c>
      <c r="AX144" s="14" t="s">
        <v>72</v>
      </c>
      <c r="AY144" s="215" t="s">
        <v>168</v>
      </c>
    </row>
    <row r="145" spans="1:65" s="14" customFormat="1">
      <c r="B145" s="205"/>
      <c r="C145" s="206"/>
      <c r="D145" s="196" t="s">
        <v>177</v>
      </c>
      <c r="E145" s="207" t="s">
        <v>19</v>
      </c>
      <c r="F145" s="208" t="s">
        <v>1090</v>
      </c>
      <c r="G145" s="206"/>
      <c r="H145" s="209">
        <v>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177</v>
      </c>
      <c r="AU145" s="215" t="s">
        <v>81</v>
      </c>
      <c r="AV145" s="14" t="s">
        <v>81</v>
      </c>
      <c r="AW145" s="14" t="s">
        <v>33</v>
      </c>
      <c r="AX145" s="14" t="s">
        <v>72</v>
      </c>
      <c r="AY145" s="215" t="s">
        <v>168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1091</v>
      </c>
      <c r="G146" s="206"/>
      <c r="H146" s="209">
        <v>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72</v>
      </c>
      <c r="AY146" s="215" t="s">
        <v>168</v>
      </c>
    </row>
    <row r="147" spans="1:65" s="14" customFormat="1">
      <c r="B147" s="205"/>
      <c r="C147" s="206"/>
      <c r="D147" s="196" t="s">
        <v>177</v>
      </c>
      <c r="E147" s="207" t="s">
        <v>19</v>
      </c>
      <c r="F147" s="208" t="s">
        <v>1092</v>
      </c>
      <c r="G147" s="206"/>
      <c r="H147" s="209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177</v>
      </c>
      <c r="AU147" s="215" t="s">
        <v>81</v>
      </c>
      <c r="AV147" s="14" t="s">
        <v>81</v>
      </c>
      <c r="AW147" s="14" t="s">
        <v>33</v>
      </c>
      <c r="AX147" s="14" t="s">
        <v>72</v>
      </c>
      <c r="AY147" s="215" t="s">
        <v>168</v>
      </c>
    </row>
    <row r="148" spans="1:65" s="15" customFormat="1">
      <c r="B148" s="216"/>
      <c r="C148" s="217"/>
      <c r="D148" s="196" t="s">
        <v>177</v>
      </c>
      <c r="E148" s="218" t="s">
        <v>19</v>
      </c>
      <c r="F148" s="219" t="s">
        <v>182</v>
      </c>
      <c r="G148" s="217"/>
      <c r="H148" s="220">
        <v>25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177</v>
      </c>
      <c r="AU148" s="226" t="s">
        <v>81</v>
      </c>
      <c r="AV148" s="15" t="s">
        <v>175</v>
      </c>
      <c r="AW148" s="15" t="s">
        <v>33</v>
      </c>
      <c r="AX148" s="15" t="s">
        <v>79</v>
      </c>
      <c r="AY148" s="226" t="s">
        <v>168</v>
      </c>
    </row>
    <row r="149" spans="1:65" s="2" customFormat="1" ht="16.5" customHeight="1">
      <c r="A149" s="37"/>
      <c r="B149" s="38"/>
      <c r="C149" s="259" t="s">
        <v>215</v>
      </c>
      <c r="D149" s="259" t="s">
        <v>636</v>
      </c>
      <c r="E149" s="260" t="s">
        <v>1110</v>
      </c>
      <c r="F149" s="261" t="s">
        <v>1111</v>
      </c>
      <c r="G149" s="262" t="s">
        <v>185</v>
      </c>
      <c r="H149" s="263">
        <v>4</v>
      </c>
      <c r="I149" s="264"/>
      <c r="J149" s="265">
        <f>ROUND(I149*H149,2)</f>
        <v>0</v>
      </c>
      <c r="K149" s="261" t="s">
        <v>19</v>
      </c>
      <c r="L149" s="266"/>
      <c r="M149" s="267" t="s">
        <v>19</v>
      </c>
      <c r="N149" s="268" t="s">
        <v>43</v>
      </c>
      <c r="O149" s="67"/>
      <c r="P149" s="190">
        <f>O149*H149</f>
        <v>0</v>
      </c>
      <c r="Q149" s="190">
        <v>1.2999999999999999E-3</v>
      </c>
      <c r="R149" s="190">
        <f>Q149*H149</f>
        <v>5.1999999999999998E-3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209</v>
      </c>
      <c r="AT149" s="192" t="s">
        <v>636</v>
      </c>
      <c r="AU149" s="192" t="s">
        <v>81</v>
      </c>
      <c r="AY149" s="20" t="s">
        <v>168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79</v>
      </c>
      <c r="BK149" s="193">
        <f>ROUND(I149*H149,2)</f>
        <v>0</v>
      </c>
      <c r="BL149" s="20" t="s">
        <v>175</v>
      </c>
      <c r="BM149" s="192" t="s">
        <v>1112</v>
      </c>
    </row>
    <row r="150" spans="1:65" s="13" customFormat="1" ht="22.5">
      <c r="B150" s="194"/>
      <c r="C150" s="195"/>
      <c r="D150" s="196" t="s">
        <v>177</v>
      </c>
      <c r="E150" s="197" t="s">
        <v>19</v>
      </c>
      <c r="F150" s="198" t="s">
        <v>1074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177</v>
      </c>
      <c r="AU150" s="204" t="s">
        <v>81</v>
      </c>
      <c r="AV150" s="13" t="s">
        <v>79</v>
      </c>
      <c r="AW150" s="13" t="s">
        <v>33</v>
      </c>
      <c r="AX150" s="13" t="s">
        <v>72</v>
      </c>
      <c r="AY150" s="204" t="s">
        <v>168</v>
      </c>
    </row>
    <row r="151" spans="1:65" s="14" customFormat="1">
      <c r="B151" s="205"/>
      <c r="C151" s="206"/>
      <c r="D151" s="196" t="s">
        <v>177</v>
      </c>
      <c r="E151" s="207" t="s">
        <v>19</v>
      </c>
      <c r="F151" s="208" t="s">
        <v>1084</v>
      </c>
      <c r="G151" s="206"/>
      <c r="H151" s="209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177</v>
      </c>
      <c r="AU151" s="215" t="s">
        <v>81</v>
      </c>
      <c r="AV151" s="14" t="s">
        <v>81</v>
      </c>
      <c r="AW151" s="14" t="s">
        <v>33</v>
      </c>
      <c r="AX151" s="14" t="s">
        <v>72</v>
      </c>
      <c r="AY151" s="215" t="s">
        <v>168</v>
      </c>
    </row>
    <row r="152" spans="1:65" s="13" customFormat="1">
      <c r="B152" s="194"/>
      <c r="C152" s="195"/>
      <c r="D152" s="196" t="s">
        <v>177</v>
      </c>
      <c r="E152" s="197" t="s">
        <v>19</v>
      </c>
      <c r="F152" s="198" t="s">
        <v>1076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177</v>
      </c>
      <c r="AU152" s="204" t="s">
        <v>81</v>
      </c>
      <c r="AV152" s="13" t="s">
        <v>79</v>
      </c>
      <c r="AW152" s="13" t="s">
        <v>33</v>
      </c>
      <c r="AX152" s="13" t="s">
        <v>72</v>
      </c>
      <c r="AY152" s="204" t="s">
        <v>168</v>
      </c>
    </row>
    <row r="153" spans="1:65" s="14" customFormat="1">
      <c r="B153" s="205"/>
      <c r="C153" s="206"/>
      <c r="D153" s="196" t="s">
        <v>177</v>
      </c>
      <c r="E153" s="207" t="s">
        <v>19</v>
      </c>
      <c r="F153" s="208" t="s">
        <v>1084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177</v>
      </c>
      <c r="AU153" s="215" t="s">
        <v>81</v>
      </c>
      <c r="AV153" s="14" t="s">
        <v>81</v>
      </c>
      <c r="AW153" s="14" t="s">
        <v>33</v>
      </c>
      <c r="AX153" s="14" t="s">
        <v>72</v>
      </c>
      <c r="AY153" s="215" t="s">
        <v>168</v>
      </c>
    </row>
    <row r="154" spans="1:65" s="13" customFormat="1">
      <c r="B154" s="194"/>
      <c r="C154" s="195"/>
      <c r="D154" s="196" t="s">
        <v>177</v>
      </c>
      <c r="E154" s="197" t="s">
        <v>19</v>
      </c>
      <c r="F154" s="198" t="s">
        <v>1088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177</v>
      </c>
      <c r="AU154" s="204" t="s">
        <v>81</v>
      </c>
      <c r="AV154" s="13" t="s">
        <v>79</v>
      </c>
      <c r="AW154" s="13" t="s">
        <v>33</v>
      </c>
      <c r="AX154" s="13" t="s">
        <v>72</v>
      </c>
      <c r="AY154" s="204" t="s">
        <v>168</v>
      </c>
    </row>
    <row r="155" spans="1:65" s="14" customFormat="1">
      <c r="B155" s="205"/>
      <c r="C155" s="206"/>
      <c r="D155" s="196" t="s">
        <v>177</v>
      </c>
      <c r="E155" s="207" t="s">
        <v>19</v>
      </c>
      <c r="F155" s="208" t="s">
        <v>1089</v>
      </c>
      <c r="G155" s="206"/>
      <c r="H155" s="209">
        <v>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177</v>
      </c>
      <c r="AU155" s="215" t="s">
        <v>81</v>
      </c>
      <c r="AV155" s="14" t="s">
        <v>81</v>
      </c>
      <c r="AW155" s="14" t="s">
        <v>33</v>
      </c>
      <c r="AX155" s="14" t="s">
        <v>72</v>
      </c>
      <c r="AY155" s="215" t="s">
        <v>168</v>
      </c>
    </row>
    <row r="156" spans="1:65" s="15" customFormat="1">
      <c r="B156" s="216"/>
      <c r="C156" s="217"/>
      <c r="D156" s="196" t="s">
        <v>177</v>
      </c>
      <c r="E156" s="218" t="s">
        <v>19</v>
      </c>
      <c r="F156" s="219" t="s">
        <v>182</v>
      </c>
      <c r="G156" s="217"/>
      <c r="H156" s="220">
        <v>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177</v>
      </c>
      <c r="AU156" s="226" t="s">
        <v>81</v>
      </c>
      <c r="AV156" s="15" t="s">
        <v>175</v>
      </c>
      <c r="AW156" s="15" t="s">
        <v>33</v>
      </c>
      <c r="AX156" s="15" t="s">
        <v>79</v>
      </c>
      <c r="AY156" s="226" t="s">
        <v>168</v>
      </c>
    </row>
    <row r="157" spans="1:65" s="2" customFormat="1" ht="24">
      <c r="A157" s="37"/>
      <c r="B157" s="38"/>
      <c r="C157" s="259" t="s">
        <v>221</v>
      </c>
      <c r="D157" s="259" t="s">
        <v>636</v>
      </c>
      <c r="E157" s="260" t="s">
        <v>1113</v>
      </c>
      <c r="F157" s="261" t="s">
        <v>1114</v>
      </c>
      <c r="G157" s="262" t="s">
        <v>185</v>
      </c>
      <c r="H157" s="263">
        <v>4</v>
      </c>
      <c r="I157" s="264"/>
      <c r="J157" s="265">
        <f>ROUND(I157*H157,2)</f>
        <v>0</v>
      </c>
      <c r="K157" s="261" t="s">
        <v>19</v>
      </c>
      <c r="L157" s="266"/>
      <c r="M157" s="267" t="s">
        <v>19</v>
      </c>
      <c r="N157" s="268" t="s">
        <v>43</v>
      </c>
      <c r="O157" s="67"/>
      <c r="P157" s="190">
        <f>O157*H157</f>
        <v>0</v>
      </c>
      <c r="Q157" s="190">
        <v>1.2999999999999999E-3</v>
      </c>
      <c r="R157" s="190">
        <f>Q157*H157</f>
        <v>5.1999999999999998E-3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209</v>
      </c>
      <c r="AT157" s="192" t="s">
        <v>636</v>
      </c>
      <c r="AU157" s="192" t="s">
        <v>81</v>
      </c>
      <c r="AY157" s="20" t="s">
        <v>168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175</v>
      </c>
      <c r="BM157" s="192" t="s">
        <v>1115</v>
      </c>
    </row>
    <row r="158" spans="1:65" s="13" customFormat="1" ht="22.5">
      <c r="B158" s="194"/>
      <c r="C158" s="195"/>
      <c r="D158" s="196" t="s">
        <v>177</v>
      </c>
      <c r="E158" s="197" t="s">
        <v>19</v>
      </c>
      <c r="F158" s="198" t="s">
        <v>1074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177</v>
      </c>
      <c r="AU158" s="204" t="s">
        <v>81</v>
      </c>
      <c r="AV158" s="13" t="s">
        <v>79</v>
      </c>
      <c r="AW158" s="13" t="s">
        <v>33</v>
      </c>
      <c r="AX158" s="13" t="s">
        <v>72</v>
      </c>
      <c r="AY158" s="204" t="s">
        <v>168</v>
      </c>
    </row>
    <row r="159" spans="1:65" s="14" customFormat="1">
      <c r="B159" s="205"/>
      <c r="C159" s="206"/>
      <c r="D159" s="196" t="s">
        <v>177</v>
      </c>
      <c r="E159" s="207" t="s">
        <v>19</v>
      </c>
      <c r="F159" s="208" t="s">
        <v>1086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81</v>
      </c>
      <c r="AV159" s="14" t="s">
        <v>81</v>
      </c>
      <c r="AW159" s="14" t="s">
        <v>33</v>
      </c>
      <c r="AX159" s="14" t="s">
        <v>72</v>
      </c>
      <c r="AY159" s="215" t="s">
        <v>168</v>
      </c>
    </row>
    <row r="160" spans="1:65" s="14" customFormat="1">
      <c r="B160" s="205"/>
      <c r="C160" s="206"/>
      <c r="D160" s="196" t="s">
        <v>177</v>
      </c>
      <c r="E160" s="207" t="s">
        <v>19</v>
      </c>
      <c r="F160" s="208" t="s">
        <v>1087</v>
      </c>
      <c r="G160" s="206"/>
      <c r="H160" s="209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72</v>
      </c>
      <c r="AY160" s="215" t="s">
        <v>168</v>
      </c>
    </row>
    <row r="161" spans="1:65" s="13" customFormat="1">
      <c r="B161" s="194"/>
      <c r="C161" s="195"/>
      <c r="D161" s="196" t="s">
        <v>177</v>
      </c>
      <c r="E161" s="197" t="s">
        <v>19</v>
      </c>
      <c r="F161" s="198" t="s">
        <v>1076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177</v>
      </c>
      <c r="AU161" s="204" t="s">
        <v>81</v>
      </c>
      <c r="AV161" s="13" t="s">
        <v>79</v>
      </c>
      <c r="AW161" s="13" t="s">
        <v>33</v>
      </c>
      <c r="AX161" s="13" t="s">
        <v>72</v>
      </c>
      <c r="AY161" s="204" t="s">
        <v>168</v>
      </c>
    </row>
    <row r="162" spans="1:65" s="14" customFormat="1">
      <c r="B162" s="205"/>
      <c r="C162" s="206"/>
      <c r="D162" s="196" t="s">
        <v>177</v>
      </c>
      <c r="E162" s="207" t="s">
        <v>19</v>
      </c>
      <c r="F162" s="208" t="s">
        <v>1086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81</v>
      </c>
      <c r="AV162" s="14" t="s">
        <v>81</v>
      </c>
      <c r="AW162" s="14" t="s">
        <v>33</v>
      </c>
      <c r="AX162" s="14" t="s">
        <v>72</v>
      </c>
      <c r="AY162" s="215" t="s">
        <v>168</v>
      </c>
    </row>
    <row r="163" spans="1:65" s="14" customFormat="1">
      <c r="B163" s="205"/>
      <c r="C163" s="206"/>
      <c r="D163" s="196" t="s">
        <v>177</v>
      </c>
      <c r="E163" s="207" t="s">
        <v>19</v>
      </c>
      <c r="F163" s="208" t="s">
        <v>1087</v>
      </c>
      <c r="G163" s="206"/>
      <c r="H163" s="209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81</v>
      </c>
      <c r="AV163" s="14" t="s">
        <v>81</v>
      </c>
      <c r="AW163" s="14" t="s">
        <v>33</v>
      </c>
      <c r="AX163" s="14" t="s">
        <v>72</v>
      </c>
      <c r="AY163" s="215" t="s">
        <v>168</v>
      </c>
    </row>
    <row r="164" spans="1:65" s="15" customFormat="1">
      <c r="B164" s="216"/>
      <c r="C164" s="217"/>
      <c r="D164" s="196" t="s">
        <v>177</v>
      </c>
      <c r="E164" s="218" t="s">
        <v>19</v>
      </c>
      <c r="F164" s="219" t="s">
        <v>182</v>
      </c>
      <c r="G164" s="217"/>
      <c r="H164" s="220">
        <v>4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177</v>
      </c>
      <c r="AU164" s="226" t="s">
        <v>81</v>
      </c>
      <c r="AV164" s="15" t="s">
        <v>175</v>
      </c>
      <c r="AW164" s="15" t="s">
        <v>33</v>
      </c>
      <c r="AX164" s="15" t="s">
        <v>79</v>
      </c>
      <c r="AY164" s="226" t="s">
        <v>168</v>
      </c>
    </row>
    <row r="165" spans="1:65" s="2" customFormat="1" ht="16.5" customHeight="1">
      <c r="A165" s="37"/>
      <c r="B165" s="38"/>
      <c r="C165" s="259" t="s">
        <v>230</v>
      </c>
      <c r="D165" s="259" t="s">
        <v>636</v>
      </c>
      <c r="E165" s="260" t="s">
        <v>1116</v>
      </c>
      <c r="F165" s="261" t="s">
        <v>1117</v>
      </c>
      <c r="G165" s="262" t="s">
        <v>185</v>
      </c>
      <c r="H165" s="263">
        <v>7</v>
      </c>
      <c r="I165" s="264"/>
      <c r="J165" s="265">
        <f>ROUND(I165*H165,2)</f>
        <v>0</v>
      </c>
      <c r="K165" s="261" t="s">
        <v>19</v>
      </c>
      <c r="L165" s="266"/>
      <c r="M165" s="267" t="s">
        <v>19</v>
      </c>
      <c r="N165" s="268" t="s">
        <v>43</v>
      </c>
      <c r="O165" s="67"/>
      <c r="P165" s="190">
        <f>O165*H165</f>
        <v>0</v>
      </c>
      <c r="Q165" s="190">
        <v>1.6999999999999999E-3</v>
      </c>
      <c r="R165" s="190">
        <f>Q165*H165</f>
        <v>1.1899999999999999E-2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209</v>
      </c>
      <c r="AT165" s="192" t="s">
        <v>636</v>
      </c>
      <c r="AU165" s="192" t="s">
        <v>81</v>
      </c>
      <c r="AY165" s="20" t="s">
        <v>168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175</v>
      </c>
      <c r="BM165" s="192" t="s">
        <v>1118</v>
      </c>
    </row>
    <row r="166" spans="1:65" s="13" customFormat="1" ht="22.5">
      <c r="B166" s="194"/>
      <c r="C166" s="195"/>
      <c r="D166" s="196" t="s">
        <v>177</v>
      </c>
      <c r="E166" s="197" t="s">
        <v>19</v>
      </c>
      <c r="F166" s="198" t="s">
        <v>1074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177</v>
      </c>
      <c r="AU166" s="204" t="s">
        <v>81</v>
      </c>
      <c r="AV166" s="13" t="s">
        <v>79</v>
      </c>
      <c r="AW166" s="13" t="s">
        <v>33</v>
      </c>
      <c r="AX166" s="13" t="s">
        <v>72</v>
      </c>
      <c r="AY166" s="204" t="s">
        <v>168</v>
      </c>
    </row>
    <row r="167" spans="1:65" s="14" customFormat="1">
      <c r="B167" s="205"/>
      <c r="C167" s="206"/>
      <c r="D167" s="196" t="s">
        <v>177</v>
      </c>
      <c r="E167" s="207" t="s">
        <v>19</v>
      </c>
      <c r="F167" s="208" t="s">
        <v>1085</v>
      </c>
      <c r="G167" s="206"/>
      <c r="H167" s="209">
        <v>3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81</v>
      </c>
      <c r="AV167" s="14" t="s">
        <v>81</v>
      </c>
      <c r="AW167" s="14" t="s">
        <v>33</v>
      </c>
      <c r="AX167" s="14" t="s">
        <v>72</v>
      </c>
      <c r="AY167" s="215" t="s">
        <v>168</v>
      </c>
    </row>
    <row r="168" spans="1:65" s="13" customFormat="1">
      <c r="B168" s="194"/>
      <c r="C168" s="195"/>
      <c r="D168" s="196" t="s">
        <v>177</v>
      </c>
      <c r="E168" s="197" t="s">
        <v>19</v>
      </c>
      <c r="F168" s="198" t="s">
        <v>1076</v>
      </c>
      <c r="G168" s="195"/>
      <c r="H168" s="197" t="s">
        <v>19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177</v>
      </c>
      <c r="AU168" s="204" t="s">
        <v>81</v>
      </c>
      <c r="AV168" s="13" t="s">
        <v>79</v>
      </c>
      <c r="AW168" s="13" t="s">
        <v>33</v>
      </c>
      <c r="AX168" s="13" t="s">
        <v>72</v>
      </c>
      <c r="AY168" s="204" t="s">
        <v>168</v>
      </c>
    </row>
    <row r="169" spans="1:65" s="14" customFormat="1">
      <c r="B169" s="205"/>
      <c r="C169" s="206"/>
      <c r="D169" s="196" t="s">
        <v>177</v>
      </c>
      <c r="E169" s="207" t="s">
        <v>19</v>
      </c>
      <c r="F169" s="208" t="s">
        <v>1085</v>
      </c>
      <c r="G169" s="206"/>
      <c r="H169" s="209">
        <v>3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177</v>
      </c>
      <c r="AU169" s="215" t="s">
        <v>81</v>
      </c>
      <c r="AV169" s="14" t="s">
        <v>81</v>
      </c>
      <c r="AW169" s="14" t="s">
        <v>33</v>
      </c>
      <c r="AX169" s="14" t="s">
        <v>72</v>
      </c>
      <c r="AY169" s="215" t="s">
        <v>168</v>
      </c>
    </row>
    <row r="170" spans="1:65" s="13" customFormat="1">
      <c r="B170" s="194"/>
      <c r="C170" s="195"/>
      <c r="D170" s="196" t="s">
        <v>177</v>
      </c>
      <c r="E170" s="197" t="s">
        <v>19</v>
      </c>
      <c r="F170" s="198" t="s">
        <v>1088</v>
      </c>
      <c r="G170" s="195"/>
      <c r="H170" s="197" t="s">
        <v>19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177</v>
      </c>
      <c r="AU170" s="204" t="s">
        <v>81</v>
      </c>
      <c r="AV170" s="13" t="s">
        <v>79</v>
      </c>
      <c r="AW170" s="13" t="s">
        <v>33</v>
      </c>
      <c r="AX170" s="13" t="s">
        <v>72</v>
      </c>
      <c r="AY170" s="204" t="s">
        <v>168</v>
      </c>
    </row>
    <row r="171" spans="1:65" s="14" customFormat="1">
      <c r="B171" s="205"/>
      <c r="C171" s="206"/>
      <c r="D171" s="196" t="s">
        <v>177</v>
      </c>
      <c r="E171" s="207" t="s">
        <v>19</v>
      </c>
      <c r="F171" s="208" t="s">
        <v>1119</v>
      </c>
      <c r="G171" s="206"/>
      <c r="H171" s="209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177</v>
      </c>
      <c r="AU171" s="215" t="s">
        <v>81</v>
      </c>
      <c r="AV171" s="14" t="s">
        <v>81</v>
      </c>
      <c r="AW171" s="14" t="s">
        <v>33</v>
      </c>
      <c r="AX171" s="14" t="s">
        <v>72</v>
      </c>
      <c r="AY171" s="215" t="s">
        <v>168</v>
      </c>
    </row>
    <row r="172" spans="1:65" s="15" customFormat="1">
      <c r="B172" s="216"/>
      <c r="C172" s="217"/>
      <c r="D172" s="196" t="s">
        <v>177</v>
      </c>
      <c r="E172" s="218" t="s">
        <v>19</v>
      </c>
      <c r="F172" s="219" t="s">
        <v>182</v>
      </c>
      <c r="G172" s="217"/>
      <c r="H172" s="220">
        <v>7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177</v>
      </c>
      <c r="AU172" s="226" t="s">
        <v>81</v>
      </c>
      <c r="AV172" s="15" t="s">
        <v>175</v>
      </c>
      <c r="AW172" s="15" t="s">
        <v>33</v>
      </c>
      <c r="AX172" s="15" t="s">
        <v>79</v>
      </c>
      <c r="AY172" s="226" t="s">
        <v>168</v>
      </c>
    </row>
    <row r="173" spans="1:65" s="2" customFormat="1" ht="21.75" customHeight="1">
      <c r="A173" s="37"/>
      <c r="B173" s="38"/>
      <c r="C173" s="259" t="s">
        <v>236</v>
      </c>
      <c r="D173" s="259" t="s">
        <v>636</v>
      </c>
      <c r="E173" s="260" t="s">
        <v>1120</v>
      </c>
      <c r="F173" s="261" t="s">
        <v>1121</v>
      </c>
      <c r="G173" s="262" t="s">
        <v>185</v>
      </c>
      <c r="H173" s="263">
        <v>8</v>
      </c>
      <c r="I173" s="264"/>
      <c r="J173" s="265">
        <f>ROUND(I173*H173,2)</f>
        <v>0</v>
      </c>
      <c r="K173" s="261" t="s">
        <v>19</v>
      </c>
      <c r="L173" s="266"/>
      <c r="M173" s="267" t="s">
        <v>19</v>
      </c>
      <c r="N173" s="268" t="s">
        <v>43</v>
      </c>
      <c r="O173" s="67"/>
      <c r="P173" s="190">
        <f>O173*H173</f>
        <v>0</v>
      </c>
      <c r="Q173" s="190">
        <v>4.4999999999999997E-3</v>
      </c>
      <c r="R173" s="190">
        <f>Q173*H173</f>
        <v>3.5999999999999997E-2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209</v>
      </c>
      <c r="AT173" s="192" t="s">
        <v>636</v>
      </c>
      <c r="AU173" s="192" t="s">
        <v>81</v>
      </c>
      <c r="AY173" s="20" t="s">
        <v>168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79</v>
      </c>
      <c r="BK173" s="193">
        <f>ROUND(I173*H173,2)</f>
        <v>0</v>
      </c>
      <c r="BL173" s="20" t="s">
        <v>175</v>
      </c>
      <c r="BM173" s="192" t="s">
        <v>1122</v>
      </c>
    </row>
    <row r="174" spans="1:65" s="13" customFormat="1">
      <c r="B174" s="194"/>
      <c r="C174" s="195"/>
      <c r="D174" s="196" t="s">
        <v>177</v>
      </c>
      <c r="E174" s="197" t="s">
        <v>19</v>
      </c>
      <c r="F174" s="198" t="s">
        <v>1088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177</v>
      </c>
      <c r="AU174" s="204" t="s">
        <v>81</v>
      </c>
      <c r="AV174" s="13" t="s">
        <v>79</v>
      </c>
      <c r="AW174" s="13" t="s">
        <v>33</v>
      </c>
      <c r="AX174" s="13" t="s">
        <v>72</v>
      </c>
      <c r="AY174" s="204" t="s">
        <v>168</v>
      </c>
    </row>
    <row r="175" spans="1:65" s="14" customFormat="1">
      <c r="B175" s="205"/>
      <c r="C175" s="206"/>
      <c r="D175" s="196" t="s">
        <v>177</v>
      </c>
      <c r="E175" s="207" t="s">
        <v>19</v>
      </c>
      <c r="F175" s="208" t="s">
        <v>1090</v>
      </c>
      <c r="G175" s="206"/>
      <c r="H175" s="209">
        <v>8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177</v>
      </c>
      <c r="AU175" s="215" t="s">
        <v>81</v>
      </c>
      <c r="AV175" s="14" t="s">
        <v>81</v>
      </c>
      <c r="AW175" s="14" t="s">
        <v>33</v>
      </c>
      <c r="AX175" s="14" t="s">
        <v>79</v>
      </c>
      <c r="AY175" s="215" t="s">
        <v>168</v>
      </c>
    </row>
    <row r="176" spans="1:65" s="2" customFormat="1" ht="16.5" customHeight="1">
      <c r="A176" s="37"/>
      <c r="B176" s="38"/>
      <c r="C176" s="259" t="s">
        <v>246</v>
      </c>
      <c r="D176" s="259" t="s">
        <v>636</v>
      </c>
      <c r="E176" s="260" t="s">
        <v>1123</v>
      </c>
      <c r="F176" s="261" t="s">
        <v>1124</v>
      </c>
      <c r="G176" s="262" t="s">
        <v>185</v>
      </c>
      <c r="H176" s="263">
        <v>2</v>
      </c>
      <c r="I176" s="264"/>
      <c r="J176" s="265">
        <f>ROUND(I176*H176,2)</f>
        <v>0</v>
      </c>
      <c r="K176" s="261" t="s">
        <v>19</v>
      </c>
      <c r="L176" s="266"/>
      <c r="M176" s="267" t="s">
        <v>19</v>
      </c>
      <c r="N176" s="268" t="s">
        <v>43</v>
      </c>
      <c r="O176" s="67"/>
      <c r="P176" s="190">
        <f>O176*H176</f>
        <v>0</v>
      </c>
      <c r="Q176" s="190">
        <v>2.5999999999999999E-3</v>
      </c>
      <c r="R176" s="190">
        <f>Q176*H176</f>
        <v>5.1999999999999998E-3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209</v>
      </c>
      <c r="AT176" s="192" t="s">
        <v>636</v>
      </c>
      <c r="AU176" s="192" t="s">
        <v>81</v>
      </c>
      <c r="AY176" s="20" t="s">
        <v>168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79</v>
      </c>
      <c r="BK176" s="193">
        <f>ROUND(I176*H176,2)</f>
        <v>0</v>
      </c>
      <c r="BL176" s="20" t="s">
        <v>175</v>
      </c>
      <c r="BM176" s="192" t="s">
        <v>1125</v>
      </c>
    </row>
    <row r="177" spans="1:65" s="13" customFormat="1">
      <c r="B177" s="194"/>
      <c r="C177" s="195"/>
      <c r="D177" s="196" t="s">
        <v>177</v>
      </c>
      <c r="E177" s="197" t="s">
        <v>19</v>
      </c>
      <c r="F177" s="198" t="s">
        <v>1126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177</v>
      </c>
      <c r="AU177" s="204" t="s">
        <v>81</v>
      </c>
      <c r="AV177" s="13" t="s">
        <v>79</v>
      </c>
      <c r="AW177" s="13" t="s">
        <v>33</v>
      </c>
      <c r="AX177" s="13" t="s">
        <v>72</v>
      </c>
      <c r="AY177" s="204" t="s">
        <v>168</v>
      </c>
    </row>
    <row r="178" spans="1:65" s="13" customFormat="1">
      <c r="B178" s="194"/>
      <c r="C178" s="195"/>
      <c r="D178" s="196" t="s">
        <v>177</v>
      </c>
      <c r="E178" s="197" t="s">
        <v>19</v>
      </c>
      <c r="F178" s="198" t="s">
        <v>1088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177</v>
      </c>
      <c r="AU178" s="204" t="s">
        <v>81</v>
      </c>
      <c r="AV178" s="13" t="s">
        <v>79</v>
      </c>
      <c r="AW178" s="13" t="s">
        <v>33</v>
      </c>
      <c r="AX178" s="13" t="s">
        <v>72</v>
      </c>
      <c r="AY178" s="204" t="s">
        <v>168</v>
      </c>
    </row>
    <row r="179" spans="1:65" s="14" customFormat="1">
      <c r="B179" s="205"/>
      <c r="C179" s="206"/>
      <c r="D179" s="196" t="s">
        <v>177</v>
      </c>
      <c r="E179" s="207" t="s">
        <v>19</v>
      </c>
      <c r="F179" s="208" t="s">
        <v>1091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177</v>
      </c>
      <c r="AU179" s="215" t="s">
        <v>81</v>
      </c>
      <c r="AV179" s="14" t="s">
        <v>81</v>
      </c>
      <c r="AW179" s="14" t="s">
        <v>33</v>
      </c>
      <c r="AX179" s="14" t="s">
        <v>79</v>
      </c>
      <c r="AY179" s="215" t="s">
        <v>168</v>
      </c>
    </row>
    <row r="180" spans="1:65" s="2" customFormat="1" ht="24">
      <c r="A180" s="37"/>
      <c r="B180" s="38"/>
      <c r="C180" s="181" t="s">
        <v>250</v>
      </c>
      <c r="D180" s="181" t="s">
        <v>170</v>
      </c>
      <c r="E180" s="182" t="s">
        <v>855</v>
      </c>
      <c r="F180" s="183" t="s">
        <v>856</v>
      </c>
      <c r="G180" s="184" t="s">
        <v>185</v>
      </c>
      <c r="H180" s="185">
        <v>21</v>
      </c>
      <c r="I180" s="186"/>
      <c r="J180" s="187">
        <f>ROUND(I180*H180,2)</f>
        <v>0</v>
      </c>
      <c r="K180" s="183" t="s">
        <v>174</v>
      </c>
      <c r="L180" s="42"/>
      <c r="M180" s="188" t="s">
        <v>19</v>
      </c>
      <c r="N180" s="189" t="s">
        <v>43</v>
      </c>
      <c r="O180" s="67"/>
      <c r="P180" s="190">
        <f>O180*H180</f>
        <v>0</v>
      </c>
      <c r="Q180" s="190">
        <v>0.10940999999999999</v>
      </c>
      <c r="R180" s="190">
        <f>Q180*H180</f>
        <v>2.2976099999999997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175</v>
      </c>
      <c r="AT180" s="192" t="s">
        <v>170</v>
      </c>
      <c r="AU180" s="192" t="s">
        <v>81</v>
      </c>
      <c r="AY180" s="20" t="s">
        <v>168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79</v>
      </c>
      <c r="BK180" s="193">
        <f>ROUND(I180*H180,2)</f>
        <v>0</v>
      </c>
      <c r="BL180" s="20" t="s">
        <v>175</v>
      </c>
      <c r="BM180" s="192" t="s">
        <v>1127</v>
      </c>
    </row>
    <row r="181" spans="1:65" s="13" customFormat="1" ht="22.5">
      <c r="B181" s="194"/>
      <c r="C181" s="195"/>
      <c r="D181" s="196" t="s">
        <v>177</v>
      </c>
      <c r="E181" s="197" t="s">
        <v>19</v>
      </c>
      <c r="F181" s="198" t="s">
        <v>1074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177</v>
      </c>
      <c r="AU181" s="204" t="s">
        <v>81</v>
      </c>
      <c r="AV181" s="13" t="s">
        <v>79</v>
      </c>
      <c r="AW181" s="13" t="s">
        <v>33</v>
      </c>
      <c r="AX181" s="13" t="s">
        <v>72</v>
      </c>
      <c r="AY181" s="204" t="s">
        <v>168</v>
      </c>
    </row>
    <row r="182" spans="1:65" s="14" customFormat="1">
      <c r="B182" s="205"/>
      <c r="C182" s="206"/>
      <c r="D182" s="196" t="s">
        <v>177</v>
      </c>
      <c r="E182" s="207" t="s">
        <v>19</v>
      </c>
      <c r="F182" s="208" t="s">
        <v>1128</v>
      </c>
      <c r="G182" s="206"/>
      <c r="H182" s="209">
        <v>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72</v>
      </c>
      <c r="AY182" s="215" t="s">
        <v>168</v>
      </c>
    </row>
    <row r="183" spans="1:65" s="14" customFormat="1">
      <c r="B183" s="205"/>
      <c r="C183" s="206"/>
      <c r="D183" s="196" t="s">
        <v>177</v>
      </c>
      <c r="E183" s="207" t="s">
        <v>19</v>
      </c>
      <c r="F183" s="208" t="s">
        <v>1086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177</v>
      </c>
      <c r="AU183" s="215" t="s">
        <v>81</v>
      </c>
      <c r="AV183" s="14" t="s">
        <v>81</v>
      </c>
      <c r="AW183" s="14" t="s">
        <v>33</v>
      </c>
      <c r="AX183" s="14" t="s">
        <v>72</v>
      </c>
      <c r="AY183" s="215" t="s">
        <v>168</v>
      </c>
    </row>
    <row r="184" spans="1:65" s="14" customFormat="1">
      <c r="B184" s="205"/>
      <c r="C184" s="206"/>
      <c r="D184" s="196" t="s">
        <v>177</v>
      </c>
      <c r="E184" s="207" t="s">
        <v>19</v>
      </c>
      <c r="F184" s="208" t="s">
        <v>1087</v>
      </c>
      <c r="G184" s="206"/>
      <c r="H184" s="209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81</v>
      </c>
      <c r="AV184" s="14" t="s">
        <v>81</v>
      </c>
      <c r="AW184" s="14" t="s">
        <v>33</v>
      </c>
      <c r="AX184" s="14" t="s">
        <v>72</v>
      </c>
      <c r="AY184" s="215" t="s">
        <v>168</v>
      </c>
    </row>
    <row r="185" spans="1:65" s="13" customFormat="1">
      <c r="B185" s="194"/>
      <c r="C185" s="195"/>
      <c r="D185" s="196" t="s">
        <v>177</v>
      </c>
      <c r="E185" s="197" t="s">
        <v>19</v>
      </c>
      <c r="F185" s="198" t="s">
        <v>1076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177</v>
      </c>
      <c r="AU185" s="204" t="s">
        <v>81</v>
      </c>
      <c r="AV185" s="13" t="s">
        <v>79</v>
      </c>
      <c r="AW185" s="13" t="s">
        <v>33</v>
      </c>
      <c r="AX185" s="13" t="s">
        <v>72</v>
      </c>
      <c r="AY185" s="204" t="s">
        <v>168</v>
      </c>
    </row>
    <row r="186" spans="1:65" s="14" customFormat="1">
      <c r="B186" s="205"/>
      <c r="C186" s="206"/>
      <c r="D186" s="196" t="s">
        <v>177</v>
      </c>
      <c r="E186" s="207" t="s">
        <v>19</v>
      </c>
      <c r="F186" s="208" t="s">
        <v>1128</v>
      </c>
      <c r="G186" s="206"/>
      <c r="H186" s="209">
        <v>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33</v>
      </c>
      <c r="AX186" s="14" t="s">
        <v>72</v>
      </c>
      <c r="AY186" s="215" t="s">
        <v>168</v>
      </c>
    </row>
    <row r="187" spans="1:65" s="14" customFormat="1">
      <c r="B187" s="205"/>
      <c r="C187" s="206"/>
      <c r="D187" s="196" t="s">
        <v>177</v>
      </c>
      <c r="E187" s="207" t="s">
        <v>19</v>
      </c>
      <c r="F187" s="208" t="s">
        <v>1086</v>
      </c>
      <c r="G187" s="206"/>
      <c r="H187" s="209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81</v>
      </c>
      <c r="AV187" s="14" t="s">
        <v>81</v>
      </c>
      <c r="AW187" s="14" t="s">
        <v>33</v>
      </c>
      <c r="AX187" s="14" t="s">
        <v>72</v>
      </c>
      <c r="AY187" s="215" t="s">
        <v>168</v>
      </c>
    </row>
    <row r="188" spans="1:65" s="14" customFormat="1">
      <c r="B188" s="205"/>
      <c r="C188" s="206"/>
      <c r="D188" s="196" t="s">
        <v>177</v>
      </c>
      <c r="E188" s="207" t="s">
        <v>19</v>
      </c>
      <c r="F188" s="208" t="s">
        <v>1087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72</v>
      </c>
      <c r="AY188" s="215" t="s">
        <v>168</v>
      </c>
    </row>
    <row r="189" spans="1:65" s="13" customFormat="1">
      <c r="B189" s="194"/>
      <c r="C189" s="195"/>
      <c r="D189" s="196" t="s">
        <v>177</v>
      </c>
      <c r="E189" s="197" t="s">
        <v>19</v>
      </c>
      <c r="F189" s="198" t="s">
        <v>1088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177</v>
      </c>
      <c r="AU189" s="204" t="s">
        <v>81</v>
      </c>
      <c r="AV189" s="13" t="s">
        <v>79</v>
      </c>
      <c r="AW189" s="13" t="s">
        <v>33</v>
      </c>
      <c r="AX189" s="13" t="s">
        <v>72</v>
      </c>
      <c r="AY189" s="204" t="s">
        <v>168</v>
      </c>
    </row>
    <row r="190" spans="1:65" s="14" customFormat="1">
      <c r="B190" s="205"/>
      <c r="C190" s="206"/>
      <c r="D190" s="196" t="s">
        <v>177</v>
      </c>
      <c r="E190" s="207" t="s">
        <v>19</v>
      </c>
      <c r="F190" s="208" t="s">
        <v>1089</v>
      </c>
      <c r="G190" s="206"/>
      <c r="H190" s="209">
        <v>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177</v>
      </c>
      <c r="AU190" s="215" t="s">
        <v>81</v>
      </c>
      <c r="AV190" s="14" t="s">
        <v>81</v>
      </c>
      <c r="AW190" s="14" t="s">
        <v>33</v>
      </c>
      <c r="AX190" s="14" t="s">
        <v>72</v>
      </c>
      <c r="AY190" s="215" t="s">
        <v>168</v>
      </c>
    </row>
    <row r="191" spans="1:65" s="14" customFormat="1">
      <c r="B191" s="205"/>
      <c r="C191" s="206"/>
      <c r="D191" s="196" t="s">
        <v>177</v>
      </c>
      <c r="E191" s="207" t="s">
        <v>19</v>
      </c>
      <c r="F191" s="208" t="s">
        <v>1090</v>
      </c>
      <c r="G191" s="206"/>
      <c r="H191" s="209">
        <v>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81</v>
      </c>
      <c r="AV191" s="14" t="s">
        <v>81</v>
      </c>
      <c r="AW191" s="14" t="s">
        <v>33</v>
      </c>
      <c r="AX191" s="14" t="s">
        <v>72</v>
      </c>
      <c r="AY191" s="215" t="s">
        <v>168</v>
      </c>
    </row>
    <row r="192" spans="1:65" s="14" customFormat="1">
      <c r="B192" s="205"/>
      <c r="C192" s="206"/>
      <c r="D192" s="196" t="s">
        <v>177</v>
      </c>
      <c r="E192" s="207" t="s">
        <v>19</v>
      </c>
      <c r="F192" s="208" t="s">
        <v>1091</v>
      </c>
      <c r="G192" s="206"/>
      <c r="H192" s="209">
        <v>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177</v>
      </c>
      <c r="AU192" s="215" t="s">
        <v>81</v>
      </c>
      <c r="AV192" s="14" t="s">
        <v>81</v>
      </c>
      <c r="AW192" s="14" t="s">
        <v>33</v>
      </c>
      <c r="AX192" s="14" t="s">
        <v>72</v>
      </c>
      <c r="AY192" s="215" t="s">
        <v>168</v>
      </c>
    </row>
    <row r="193" spans="1:65" s="14" customFormat="1">
      <c r="B193" s="205"/>
      <c r="C193" s="206"/>
      <c r="D193" s="196" t="s">
        <v>177</v>
      </c>
      <c r="E193" s="207" t="s">
        <v>19</v>
      </c>
      <c r="F193" s="208" t="s">
        <v>1092</v>
      </c>
      <c r="G193" s="206"/>
      <c r="H193" s="209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177</v>
      </c>
      <c r="AU193" s="215" t="s">
        <v>81</v>
      </c>
      <c r="AV193" s="14" t="s">
        <v>81</v>
      </c>
      <c r="AW193" s="14" t="s">
        <v>33</v>
      </c>
      <c r="AX193" s="14" t="s">
        <v>72</v>
      </c>
      <c r="AY193" s="215" t="s">
        <v>168</v>
      </c>
    </row>
    <row r="194" spans="1:65" s="15" customFormat="1">
      <c r="B194" s="216"/>
      <c r="C194" s="217"/>
      <c r="D194" s="196" t="s">
        <v>177</v>
      </c>
      <c r="E194" s="218" t="s">
        <v>19</v>
      </c>
      <c r="F194" s="219" t="s">
        <v>182</v>
      </c>
      <c r="G194" s="217"/>
      <c r="H194" s="220">
        <v>21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177</v>
      </c>
      <c r="AU194" s="226" t="s">
        <v>81</v>
      </c>
      <c r="AV194" s="15" t="s">
        <v>175</v>
      </c>
      <c r="AW194" s="15" t="s">
        <v>33</v>
      </c>
      <c r="AX194" s="15" t="s">
        <v>79</v>
      </c>
      <c r="AY194" s="226" t="s">
        <v>168</v>
      </c>
    </row>
    <row r="195" spans="1:65" s="2" customFormat="1" ht="21.75" customHeight="1">
      <c r="A195" s="37"/>
      <c r="B195" s="38"/>
      <c r="C195" s="259" t="s">
        <v>8</v>
      </c>
      <c r="D195" s="259" t="s">
        <v>636</v>
      </c>
      <c r="E195" s="260" t="s">
        <v>1129</v>
      </c>
      <c r="F195" s="261" t="s">
        <v>1130</v>
      </c>
      <c r="G195" s="262" t="s">
        <v>185</v>
      </c>
      <c r="H195" s="263">
        <v>21</v>
      </c>
      <c r="I195" s="264"/>
      <c r="J195" s="265">
        <f>ROUND(I195*H195,2)</f>
        <v>0</v>
      </c>
      <c r="K195" s="261" t="s">
        <v>174</v>
      </c>
      <c r="L195" s="266"/>
      <c r="M195" s="267" t="s">
        <v>19</v>
      </c>
      <c r="N195" s="268" t="s">
        <v>43</v>
      </c>
      <c r="O195" s="67"/>
      <c r="P195" s="190">
        <f>O195*H195</f>
        <v>0</v>
      </c>
      <c r="Q195" s="190">
        <v>6.4999999999999997E-3</v>
      </c>
      <c r="R195" s="190">
        <f>Q195*H195</f>
        <v>0.13649999999999998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209</v>
      </c>
      <c r="AT195" s="192" t="s">
        <v>636</v>
      </c>
      <c r="AU195" s="192" t="s">
        <v>81</v>
      </c>
      <c r="AY195" s="20" t="s">
        <v>168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175</v>
      </c>
      <c r="BM195" s="192" t="s">
        <v>1131</v>
      </c>
    </row>
    <row r="196" spans="1:65" s="2" customFormat="1" ht="16.5" customHeight="1">
      <c r="A196" s="37"/>
      <c r="B196" s="38"/>
      <c r="C196" s="259" t="s">
        <v>226</v>
      </c>
      <c r="D196" s="259" t="s">
        <v>636</v>
      </c>
      <c r="E196" s="260" t="s">
        <v>1132</v>
      </c>
      <c r="F196" s="261" t="s">
        <v>1133</v>
      </c>
      <c r="G196" s="262" t="s">
        <v>185</v>
      </c>
      <c r="H196" s="263">
        <v>21</v>
      </c>
      <c r="I196" s="264"/>
      <c r="J196" s="265">
        <f>ROUND(I196*H196,2)</f>
        <v>0</v>
      </c>
      <c r="K196" s="261" t="s">
        <v>174</v>
      </c>
      <c r="L196" s="266"/>
      <c r="M196" s="267" t="s">
        <v>19</v>
      </c>
      <c r="N196" s="268" t="s">
        <v>43</v>
      </c>
      <c r="O196" s="67"/>
      <c r="P196" s="190">
        <f>O196*H196</f>
        <v>0</v>
      </c>
      <c r="Q196" s="190">
        <v>1.4999999999999999E-4</v>
      </c>
      <c r="R196" s="190">
        <f>Q196*H196</f>
        <v>3.1499999999999996E-3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209</v>
      </c>
      <c r="AT196" s="192" t="s">
        <v>636</v>
      </c>
      <c r="AU196" s="192" t="s">
        <v>81</v>
      </c>
      <c r="AY196" s="20" t="s">
        <v>168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79</v>
      </c>
      <c r="BK196" s="193">
        <f>ROUND(I196*H196,2)</f>
        <v>0</v>
      </c>
      <c r="BL196" s="20" t="s">
        <v>175</v>
      </c>
      <c r="BM196" s="192" t="s">
        <v>1134</v>
      </c>
    </row>
    <row r="197" spans="1:65" s="2" customFormat="1" ht="16.5" customHeight="1">
      <c r="A197" s="37"/>
      <c r="B197" s="38"/>
      <c r="C197" s="259" t="s">
        <v>423</v>
      </c>
      <c r="D197" s="259" t="s">
        <v>636</v>
      </c>
      <c r="E197" s="260" t="s">
        <v>1135</v>
      </c>
      <c r="F197" s="261" t="s">
        <v>1136</v>
      </c>
      <c r="G197" s="262" t="s">
        <v>185</v>
      </c>
      <c r="H197" s="263">
        <v>42</v>
      </c>
      <c r="I197" s="264"/>
      <c r="J197" s="265">
        <f>ROUND(I197*H197,2)</f>
        <v>0</v>
      </c>
      <c r="K197" s="261" t="s">
        <v>174</v>
      </c>
      <c r="L197" s="266"/>
      <c r="M197" s="267" t="s">
        <v>19</v>
      </c>
      <c r="N197" s="268" t="s">
        <v>43</v>
      </c>
      <c r="O197" s="67"/>
      <c r="P197" s="190">
        <f>O197*H197</f>
        <v>0</v>
      </c>
      <c r="Q197" s="190">
        <v>4.0000000000000002E-4</v>
      </c>
      <c r="R197" s="190">
        <f>Q197*H197</f>
        <v>1.6800000000000002E-2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209</v>
      </c>
      <c r="AT197" s="192" t="s">
        <v>636</v>
      </c>
      <c r="AU197" s="192" t="s">
        <v>81</v>
      </c>
      <c r="AY197" s="20" t="s">
        <v>168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175</v>
      </c>
      <c r="BM197" s="192" t="s">
        <v>1137</v>
      </c>
    </row>
    <row r="198" spans="1:65" s="14" customFormat="1">
      <c r="B198" s="205"/>
      <c r="C198" s="206"/>
      <c r="D198" s="196" t="s">
        <v>177</v>
      </c>
      <c r="E198" s="206"/>
      <c r="F198" s="208" t="s">
        <v>1138</v>
      </c>
      <c r="G198" s="206"/>
      <c r="H198" s="209">
        <v>42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177</v>
      </c>
      <c r="AU198" s="215" t="s">
        <v>81</v>
      </c>
      <c r="AV198" s="14" t="s">
        <v>81</v>
      </c>
      <c r="AW198" s="14" t="s">
        <v>4</v>
      </c>
      <c r="AX198" s="14" t="s">
        <v>79</v>
      </c>
      <c r="AY198" s="215" t="s">
        <v>168</v>
      </c>
    </row>
    <row r="199" spans="1:65" s="12" customFormat="1" ht="20.85" customHeight="1">
      <c r="B199" s="165"/>
      <c r="C199" s="166"/>
      <c r="D199" s="167" t="s">
        <v>71</v>
      </c>
      <c r="E199" s="179" t="s">
        <v>242</v>
      </c>
      <c r="F199" s="179" t="s">
        <v>243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P200+P201</f>
        <v>0</v>
      </c>
      <c r="Q199" s="173"/>
      <c r="R199" s="174">
        <f>R200+R201</f>
        <v>0</v>
      </c>
      <c r="S199" s="173"/>
      <c r="T199" s="175">
        <f>T200+T201</f>
        <v>0</v>
      </c>
      <c r="AR199" s="176" t="s">
        <v>79</v>
      </c>
      <c r="AT199" s="177" t="s">
        <v>71</v>
      </c>
      <c r="AU199" s="177" t="s">
        <v>81</v>
      </c>
      <c r="AY199" s="176" t="s">
        <v>168</v>
      </c>
      <c r="BK199" s="178">
        <f>BK200+BK201</f>
        <v>0</v>
      </c>
    </row>
    <row r="200" spans="1:65" s="2" customFormat="1" ht="44.25" customHeight="1">
      <c r="A200" s="37"/>
      <c r="B200" s="38"/>
      <c r="C200" s="181" t="s">
        <v>428</v>
      </c>
      <c r="D200" s="181" t="s">
        <v>170</v>
      </c>
      <c r="E200" s="182" t="s">
        <v>1004</v>
      </c>
      <c r="F200" s="183" t="s">
        <v>1005</v>
      </c>
      <c r="G200" s="184" t="s">
        <v>233</v>
      </c>
      <c r="H200" s="185">
        <v>2.58</v>
      </c>
      <c r="I200" s="186"/>
      <c r="J200" s="187">
        <f>ROUND(I200*H200,2)</f>
        <v>0</v>
      </c>
      <c r="K200" s="183" t="s">
        <v>174</v>
      </c>
      <c r="L200" s="42"/>
      <c r="M200" s="188" t="s">
        <v>19</v>
      </c>
      <c r="N200" s="189" t="s">
        <v>43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175</v>
      </c>
      <c r="AT200" s="192" t="s">
        <v>170</v>
      </c>
      <c r="AU200" s="192" t="s">
        <v>188</v>
      </c>
      <c r="AY200" s="20" t="s">
        <v>168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175</v>
      </c>
      <c r="BM200" s="192" t="s">
        <v>1139</v>
      </c>
    </row>
    <row r="201" spans="1:65" s="16" customFormat="1" ht="20.85" customHeight="1">
      <c r="B201" s="227"/>
      <c r="C201" s="228"/>
      <c r="D201" s="229" t="s">
        <v>71</v>
      </c>
      <c r="E201" s="229" t="s">
        <v>244</v>
      </c>
      <c r="F201" s="229" t="s">
        <v>245</v>
      </c>
      <c r="G201" s="228"/>
      <c r="H201" s="228"/>
      <c r="I201" s="230"/>
      <c r="J201" s="231">
        <f>BK201</f>
        <v>0</v>
      </c>
      <c r="K201" s="228"/>
      <c r="L201" s="232"/>
      <c r="M201" s="233"/>
      <c r="N201" s="234"/>
      <c r="O201" s="234"/>
      <c r="P201" s="235">
        <f>SUM(P202:P205)</f>
        <v>0</v>
      </c>
      <c r="Q201" s="234"/>
      <c r="R201" s="235">
        <f>SUM(R202:R205)</f>
        <v>0</v>
      </c>
      <c r="S201" s="234"/>
      <c r="T201" s="236">
        <f>SUM(T202:T205)</f>
        <v>0</v>
      </c>
      <c r="AR201" s="237" t="s">
        <v>79</v>
      </c>
      <c r="AT201" s="238" t="s">
        <v>71</v>
      </c>
      <c r="AU201" s="238" t="s">
        <v>188</v>
      </c>
      <c r="AY201" s="237" t="s">
        <v>168</v>
      </c>
      <c r="BK201" s="239">
        <f>SUM(BK202:BK205)</f>
        <v>0</v>
      </c>
    </row>
    <row r="202" spans="1:65" s="2" customFormat="1" ht="33" customHeight="1">
      <c r="A202" s="37"/>
      <c r="B202" s="38"/>
      <c r="C202" s="181" t="s">
        <v>435</v>
      </c>
      <c r="D202" s="181" t="s">
        <v>170</v>
      </c>
      <c r="E202" s="182" t="s">
        <v>247</v>
      </c>
      <c r="F202" s="183" t="s">
        <v>248</v>
      </c>
      <c r="G202" s="184" t="s">
        <v>233</v>
      </c>
      <c r="H202" s="185">
        <v>14.456</v>
      </c>
      <c r="I202" s="186"/>
      <c r="J202" s="187">
        <f>ROUND(I202*H202,2)</f>
        <v>0</v>
      </c>
      <c r="K202" s="183" t="s">
        <v>174</v>
      </c>
      <c r="L202" s="42"/>
      <c r="M202" s="188" t="s">
        <v>19</v>
      </c>
      <c r="N202" s="189" t="s">
        <v>43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175</v>
      </c>
      <c r="AT202" s="192" t="s">
        <v>170</v>
      </c>
      <c r="AU202" s="192" t="s">
        <v>175</v>
      </c>
      <c r="AY202" s="20" t="s">
        <v>168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175</v>
      </c>
      <c r="BM202" s="192" t="s">
        <v>1140</v>
      </c>
    </row>
    <row r="203" spans="1:65" s="2" customFormat="1" ht="44.25" customHeight="1">
      <c r="A203" s="37"/>
      <c r="B203" s="38"/>
      <c r="C203" s="181" t="s">
        <v>441</v>
      </c>
      <c r="D203" s="181" t="s">
        <v>170</v>
      </c>
      <c r="E203" s="182" t="s">
        <v>251</v>
      </c>
      <c r="F203" s="183" t="s">
        <v>252</v>
      </c>
      <c r="G203" s="184" t="s">
        <v>233</v>
      </c>
      <c r="H203" s="185">
        <v>130.10400000000001</v>
      </c>
      <c r="I203" s="186"/>
      <c r="J203" s="187">
        <f>ROUND(I203*H203,2)</f>
        <v>0</v>
      </c>
      <c r="K203" s="183" t="s">
        <v>174</v>
      </c>
      <c r="L203" s="42"/>
      <c r="M203" s="188" t="s">
        <v>19</v>
      </c>
      <c r="N203" s="189" t="s">
        <v>43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175</v>
      </c>
      <c r="AT203" s="192" t="s">
        <v>170</v>
      </c>
      <c r="AU203" s="192" t="s">
        <v>175</v>
      </c>
      <c r="AY203" s="20" t="s">
        <v>168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79</v>
      </c>
      <c r="BK203" s="193">
        <f>ROUND(I203*H203,2)</f>
        <v>0</v>
      </c>
      <c r="BL203" s="20" t="s">
        <v>175</v>
      </c>
      <c r="BM203" s="192" t="s">
        <v>1141</v>
      </c>
    </row>
    <row r="204" spans="1:65" s="14" customFormat="1">
      <c r="B204" s="205"/>
      <c r="C204" s="206"/>
      <c r="D204" s="196" t="s">
        <v>177</v>
      </c>
      <c r="E204" s="206"/>
      <c r="F204" s="208" t="s">
        <v>1142</v>
      </c>
      <c r="G204" s="206"/>
      <c r="H204" s="209">
        <v>130.10400000000001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177</v>
      </c>
      <c r="AU204" s="215" t="s">
        <v>175</v>
      </c>
      <c r="AV204" s="14" t="s">
        <v>81</v>
      </c>
      <c r="AW204" s="14" t="s">
        <v>4</v>
      </c>
      <c r="AX204" s="14" t="s">
        <v>79</v>
      </c>
      <c r="AY204" s="215" t="s">
        <v>168</v>
      </c>
    </row>
    <row r="205" spans="1:65" s="2" customFormat="1" ht="44.25" customHeight="1">
      <c r="A205" s="37"/>
      <c r="B205" s="38"/>
      <c r="C205" s="181" t="s">
        <v>7</v>
      </c>
      <c r="D205" s="181" t="s">
        <v>170</v>
      </c>
      <c r="E205" s="182" t="s">
        <v>1143</v>
      </c>
      <c r="F205" s="183" t="s">
        <v>1144</v>
      </c>
      <c r="G205" s="184" t="s">
        <v>233</v>
      </c>
      <c r="H205" s="185">
        <v>14.456</v>
      </c>
      <c r="I205" s="186"/>
      <c r="J205" s="187">
        <f>ROUND(I205*H205,2)</f>
        <v>0</v>
      </c>
      <c r="K205" s="183" t="s">
        <v>174</v>
      </c>
      <c r="L205" s="42"/>
      <c r="M205" s="240" t="s">
        <v>19</v>
      </c>
      <c r="N205" s="241" t="s">
        <v>43</v>
      </c>
      <c r="O205" s="242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175</v>
      </c>
      <c r="AT205" s="192" t="s">
        <v>170</v>
      </c>
      <c r="AU205" s="192" t="s">
        <v>175</v>
      </c>
      <c r="AY205" s="20" t="s">
        <v>168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175</v>
      </c>
      <c r="BM205" s="192" t="s">
        <v>1145</v>
      </c>
    </row>
    <row r="206" spans="1:65" s="2" customFormat="1" ht="6.95" customHeight="1">
      <c r="A206" s="37"/>
      <c r="B206" s="50"/>
      <c r="C206" s="51"/>
      <c r="D206" s="51"/>
      <c r="E206" s="51"/>
      <c r="F206" s="51"/>
      <c r="G206" s="51"/>
      <c r="H206" s="51"/>
      <c r="I206" s="51"/>
      <c r="J206" s="51"/>
      <c r="K206" s="51"/>
      <c r="L206" s="42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algorithmName="SHA-512" hashValue="6YIqms8Ba+RXRlV1RoZBdz0v/n2vb1eGO5DjlZCIM61eu/xA7kx1HDgTS9lhb5f7fwdeS4ZyuIjrsqQ5vRhrrQ==" saltValue="V/zg5mXaBNSM+O+aP/4/LUXhqKIzF5nUujKTqCIuEMYpK5K/53HHvcgTSGsexPCecLj2RlucJboEV7aGPBGxcA==" spinCount="100000" sheet="1" objects="1" scenarios="1" formatColumns="0" formatRows="0" autoFilter="0"/>
  <autoFilter ref="C89:K205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110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1146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1147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ROUND((SUM(BE94:BE322)),  2)</f>
        <v>0</v>
      </c>
      <c r="G35" s="37"/>
      <c r="H35" s="37"/>
      <c r="I35" s="127">
        <v>0.21</v>
      </c>
      <c r="J35" s="126">
        <f>ROUND(((SUM(BE94:BE322))*I35),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ROUND((SUM(BF94:BF322)),  2)</f>
        <v>0</v>
      </c>
      <c r="G36" s="37"/>
      <c r="H36" s="37"/>
      <c r="I36" s="127">
        <v>0.15</v>
      </c>
      <c r="J36" s="126">
        <f>ROUND(((SUM(BF94:BF322))*I36),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ROUND((SUM(BG94:BG322)),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ROUND((SUM(BH94:BH322)),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ROUND((SUM(BI94:BI322)),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1146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201 - Úhlová zeď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595</v>
      </c>
      <c r="E66" s="151"/>
      <c r="F66" s="151"/>
      <c r="G66" s="151"/>
      <c r="H66" s="151"/>
      <c r="I66" s="151"/>
      <c r="J66" s="152">
        <f>J185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596</v>
      </c>
      <c r="E67" s="151"/>
      <c r="F67" s="151"/>
      <c r="G67" s="151"/>
      <c r="H67" s="151"/>
      <c r="I67" s="151"/>
      <c r="J67" s="152">
        <f>J225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1148</v>
      </c>
      <c r="E68" s="151"/>
      <c r="F68" s="151"/>
      <c r="G68" s="151"/>
      <c r="H68" s="151"/>
      <c r="I68" s="151"/>
      <c r="J68" s="152">
        <f>J257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150</v>
      </c>
      <c r="E69" s="151"/>
      <c r="F69" s="151"/>
      <c r="G69" s="151"/>
      <c r="H69" s="151"/>
      <c r="I69" s="151"/>
      <c r="J69" s="152">
        <f>J272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598</v>
      </c>
      <c r="E70" s="151"/>
      <c r="F70" s="151"/>
      <c r="G70" s="151"/>
      <c r="H70" s="151"/>
      <c r="I70" s="151"/>
      <c r="J70" s="152">
        <f>J289</f>
        <v>0</v>
      </c>
      <c r="K70" s="100"/>
      <c r="L70" s="153"/>
    </row>
    <row r="71" spans="1:31" s="9" customFormat="1" ht="24.95" customHeight="1">
      <c r="B71" s="143"/>
      <c r="C71" s="144"/>
      <c r="D71" s="145" t="s">
        <v>259</v>
      </c>
      <c r="E71" s="146"/>
      <c r="F71" s="146"/>
      <c r="G71" s="146"/>
      <c r="H71" s="146"/>
      <c r="I71" s="146"/>
      <c r="J71" s="147">
        <f>J291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599</v>
      </c>
      <c r="E72" s="151"/>
      <c r="F72" s="151"/>
      <c r="G72" s="151"/>
      <c r="H72" s="151"/>
      <c r="I72" s="151"/>
      <c r="J72" s="152">
        <f>J292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153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401" t="str">
        <f>E7</f>
        <v>KRÁLŮV DVŮR - OBCHVAT - II. část - PDPS</v>
      </c>
      <c r="F82" s="402"/>
      <c r="G82" s="402"/>
      <c r="H82" s="402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139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01" t="s">
        <v>1146</v>
      </c>
      <c r="F84" s="400"/>
      <c r="G84" s="400"/>
      <c r="H84" s="400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141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96" t="str">
        <f>E11</f>
        <v>SO 201 - Úhlová zeď</v>
      </c>
      <c r="F86" s="400"/>
      <c r="G86" s="400"/>
      <c r="H86" s="400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>Králův Dvůr</v>
      </c>
      <c r="G88" s="39"/>
      <c r="H88" s="39"/>
      <c r="I88" s="32" t="s">
        <v>23</v>
      </c>
      <c r="J88" s="62">
        <f>IF(J14="","",J14)</f>
        <v>44267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40.15" customHeight="1">
      <c r="A90" s="37"/>
      <c r="B90" s="38"/>
      <c r="C90" s="32" t="s">
        <v>24</v>
      </c>
      <c r="D90" s="39"/>
      <c r="E90" s="39"/>
      <c r="F90" s="30" t="str">
        <f>E17</f>
        <v>Město Králův Dvůr,Nám.Míru 139,26701 Králův Dvůr</v>
      </c>
      <c r="G90" s="39"/>
      <c r="H90" s="39"/>
      <c r="I90" s="32" t="s">
        <v>30</v>
      </c>
      <c r="J90" s="35" t="str">
        <f>E23</f>
        <v>SPEKTRA PRO s.r.o.,V Hlinkách 1548,26601 Beroun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28</v>
      </c>
      <c r="D91" s="39"/>
      <c r="E91" s="39"/>
      <c r="F91" s="30" t="str">
        <f>IF(E20="","",E20)</f>
        <v>Vyplň údaj</v>
      </c>
      <c r="G91" s="39"/>
      <c r="H91" s="39"/>
      <c r="I91" s="32" t="s">
        <v>34</v>
      </c>
      <c r="J91" s="35" t="str">
        <f>E26</f>
        <v>p. Lenka Dejdarová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154</v>
      </c>
      <c r="D93" s="157" t="s">
        <v>57</v>
      </c>
      <c r="E93" s="157" t="s">
        <v>53</v>
      </c>
      <c r="F93" s="157" t="s">
        <v>54</v>
      </c>
      <c r="G93" s="157" t="s">
        <v>155</v>
      </c>
      <c r="H93" s="157" t="s">
        <v>156</v>
      </c>
      <c r="I93" s="157" t="s">
        <v>157</v>
      </c>
      <c r="J93" s="157" t="s">
        <v>146</v>
      </c>
      <c r="K93" s="158" t="s">
        <v>158</v>
      </c>
      <c r="L93" s="159"/>
      <c r="M93" s="71" t="s">
        <v>19</v>
      </c>
      <c r="N93" s="72" t="s">
        <v>42</v>
      </c>
      <c r="O93" s="72" t="s">
        <v>159</v>
      </c>
      <c r="P93" s="72" t="s">
        <v>160</v>
      </c>
      <c r="Q93" s="72" t="s">
        <v>161</v>
      </c>
      <c r="R93" s="72" t="s">
        <v>162</v>
      </c>
      <c r="S93" s="72" t="s">
        <v>163</v>
      </c>
      <c r="T93" s="73" t="s">
        <v>164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165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P95+P291</f>
        <v>0</v>
      </c>
      <c r="Q94" s="75"/>
      <c r="R94" s="162">
        <f>R95+R291</f>
        <v>990.16962551000006</v>
      </c>
      <c r="S94" s="75"/>
      <c r="T94" s="163">
        <f>T95+T291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147</v>
      </c>
      <c r="BK94" s="164">
        <f>BK95+BK291</f>
        <v>0</v>
      </c>
    </row>
    <row r="95" spans="1:63" s="12" customFormat="1" ht="25.9" customHeight="1">
      <c r="B95" s="165"/>
      <c r="C95" s="166"/>
      <c r="D95" s="167" t="s">
        <v>71</v>
      </c>
      <c r="E95" s="168" t="s">
        <v>166</v>
      </c>
      <c r="F95" s="168" t="s">
        <v>167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P96+P185+P225+P257+P272+P289</f>
        <v>0</v>
      </c>
      <c r="Q95" s="173"/>
      <c r="R95" s="174">
        <f>R96+R185+R225+R257+R272+R289</f>
        <v>989.83062551</v>
      </c>
      <c r="S95" s="173"/>
      <c r="T95" s="175">
        <f>T96+T185+T225+T257+T272+T289</f>
        <v>0</v>
      </c>
      <c r="AR95" s="176" t="s">
        <v>79</v>
      </c>
      <c r="AT95" s="177" t="s">
        <v>71</v>
      </c>
      <c r="AU95" s="177" t="s">
        <v>72</v>
      </c>
      <c r="AY95" s="176" t="s">
        <v>168</v>
      </c>
      <c r="BK95" s="178">
        <f>BK96+BK185+BK225+BK257+BK272+BK289</f>
        <v>0</v>
      </c>
    </row>
    <row r="96" spans="1:63" s="12" customFormat="1" ht="22.9" customHeight="1">
      <c r="B96" s="165"/>
      <c r="C96" s="166"/>
      <c r="D96" s="167" t="s">
        <v>71</v>
      </c>
      <c r="E96" s="179" t="s">
        <v>79</v>
      </c>
      <c r="F96" s="179" t="s">
        <v>169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SUM(P97:P184)</f>
        <v>0</v>
      </c>
      <c r="Q96" s="173"/>
      <c r="R96" s="174">
        <f>SUM(R97:R184)</f>
        <v>220.1765384</v>
      </c>
      <c r="S96" s="173"/>
      <c r="T96" s="175">
        <f>SUM(T97:T184)</f>
        <v>0</v>
      </c>
      <c r="AR96" s="176" t="s">
        <v>79</v>
      </c>
      <c r="AT96" s="177" t="s">
        <v>71</v>
      </c>
      <c r="AU96" s="177" t="s">
        <v>79</v>
      </c>
      <c r="AY96" s="176" t="s">
        <v>168</v>
      </c>
      <c r="BK96" s="178">
        <f>SUM(BK97:BK184)</f>
        <v>0</v>
      </c>
    </row>
    <row r="97" spans="1:65" s="2" customFormat="1" ht="48">
      <c r="A97" s="37"/>
      <c r="B97" s="38"/>
      <c r="C97" s="181" t="s">
        <v>79</v>
      </c>
      <c r="D97" s="181" t="s">
        <v>170</v>
      </c>
      <c r="E97" s="182" t="s">
        <v>1149</v>
      </c>
      <c r="F97" s="183" t="s">
        <v>1150</v>
      </c>
      <c r="G97" s="184" t="s">
        <v>206</v>
      </c>
      <c r="H97" s="185">
        <v>449.08</v>
      </c>
      <c r="I97" s="186"/>
      <c r="J97" s="187">
        <f>ROUND(I97*H97,2)</f>
        <v>0</v>
      </c>
      <c r="K97" s="183" t="s">
        <v>174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175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175</v>
      </c>
      <c r="BM97" s="192" t="s">
        <v>1151</v>
      </c>
    </row>
    <row r="98" spans="1:65" s="13" customFormat="1">
      <c r="B98" s="194"/>
      <c r="C98" s="195"/>
      <c r="D98" s="196" t="s">
        <v>177</v>
      </c>
      <c r="E98" s="197" t="s">
        <v>19</v>
      </c>
      <c r="F98" s="198" t="s">
        <v>1152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177</v>
      </c>
      <c r="AU98" s="204" t="s">
        <v>81</v>
      </c>
      <c r="AV98" s="13" t="s">
        <v>79</v>
      </c>
      <c r="AW98" s="13" t="s">
        <v>33</v>
      </c>
      <c r="AX98" s="13" t="s">
        <v>72</v>
      </c>
      <c r="AY98" s="204" t="s">
        <v>168</v>
      </c>
    </row>
    <row r="99" spans="1:65" s="14" customFormat="1">
      <c r="B99" s="205"/>
      <c r="C99" s="206"/>
      <c r="D99" s="196" t="s">
        <v>177</v>
      </c>
      <c r="E99" s="207" t="s">
        <v>19</v>
      </c>
      <c r="F99" s="208" t="s">
        <v>1153</v>
      </c>
      <c r="G99" s="206"/>
      <c r="H99" s="209">
        <v>253.08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177</v>
      </c>
      <c r="AU99" s="215" t="s">
        <v>81</v>
      </c>
      <c r="AV99" s="14" t="s">
        <v>81</v>
      </c>
      <c r="AW99" s="14" t="s">
        <v>33</v>
      </c>
      <c r="AX99" s="14" t="s">
        <v>72</v>
      </c>
      <c r="AY99" s="215" t="s">
        <v>168</v>
      </c>
    </row>
    <row r="100" spans="1:65" s="14" customFormat="1">
      <c r="B100" s="205"/>
      <c r="C100" s="206"/>
      <c r="D100" s="196" t="s">
        <v>177</v>
      </c>
      <c r="E100" s="207" t="s">
        <v>19</v>
      </c>
      <c r="F100" s="208" t="s">
        <v>1154</v>
      </c>
      <c r="G100" s="206"/>
      <c r="H100" s="209">
        <v>121.6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81</v>
      </c>
      <c r="AV100" s="14" t="s">
        <v>81</v>
      </c>
      <c r="AW100" s="14" t="s">
        <v>33</v>
      </c>
      <c r="AX100" s="14" t="s">
        <v>72</v>
      </c>
      <c r="AY100" s="215" t="s">
        <v>168</v>
      </c>
    </row>
    <row r="101" spans="1:65" s="14" customFormat="1">
      <c r="B101" s="205"/>
      <c r="C101" s="206"/>
      <c r="D101" s="196" t="s">
        <v>177</v>
      </c>
      <c r="E101" s="207" t="s">
        <v>19</v>
      </c>
      <c r="F101" s="208" t="s">
        <v>1155</v>
      </c>
      <c r="G101" s="206"/>
      <c r="H101" s="209">
        <v>74.400000000000006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81</v>
      </c>
      <c r="AV101" s="14" t="s">
        <v>81</v>
      </c>
      <c r="AW101" s="14" t="s">
        <v>33</v>
      </c>
      <c r="AX101" s="14" t="s">
        <v>72</v>
      </c>
      <c r="AY101" s="215" t="s">
        <v>168</v>
      </c>
    </row>
    <row r="102" spans="1:65" s="15" customFormat="1">
      <c r="B102" s="216"/>
      <c r="C102" s="217"/>
      <c r="D102" s="196" t="s">
        <v>177</v>
      </c>
      <c r="E102" s="218" t="s">
        <v>19</v>
      </c>
      <c r="F102" s="219" t="s">
        <v>182</v>
      </c>
      <c r="G102" s="217"/>
      <c r="H102" s="220">
        <v>449.08000000000004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177</v>
      </c>
      <c r="AU102" s="226" t="s">
        <v>81</v>
      </c>
      <c r="AV102" s="15" t="s">
        <v>175</v>
      </c>
      <c r="AW102" s="15" t="s">
        <v>33</v>
      </c>
      <c r="AX102" s="15" t="s">
        <v>79</v>
      </c>
      <c r="AY102" s="226" t="s">
        <v>168</v>
      </c>
    </row>
    <row r="103" spans="1:65" s="2" customFormat="1" ht="66.75" customHeight="1">
      <c r="A103" s="37"/>
      <c r="B103" s="38"/>
      <c r="C103" s="181" t="s">
        <v>81</v>
      </c>
      <c r="D103" s="181" t="s">
        <v>170</v>
      </c>
      <c r="E103" s="182" t="s">
        <v>1156</v>
      </c>
      <c r="F103" s="183" t="s">
        <v>1157</v>
      </c>
      <c r="G103" s="184" t="s">
        <v>206</v>
      </c>
      <c r="H103" s="185">
        <v>449.08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1158</v>
      </c>
    </row>
    <row r="104" spans="1:65" s="2" customFormat="1" ht="66.75" customHeight="1">
      <c r="A104" s="37"/>
      <c r="B104" s="38"/>
      <c r="C104" s="181" t="s">
        <v>188</v>
      </c>
      <c r="D104" s="181" t="s">
        <v>170</v>
      </c>
      <c r="E104" s="182" t="s">
        <v>1159</v>
      </c>
      <c r="F104" s="183" t="s">
        <v>1160</v>
      </c>
      <c r="G104" s="184" t="s">
        <v>206</v>
      </c>
      <c r="H104" s="185">
        <v>512.61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1161</v>
      </c>
    </row>
    <row r="105" spans="1:65" s="13" customFormat="1" ht="22.5">
      <c r="B105" s="194"/>
      <c r="C105" s="195"/>
      <c r="D105" s="196" t="s">
        <v>177</v>
      </c>
      <c r="E105" s="197" t="s">
        <v>19</v>
      </c>
      <c r="F105" s="198" t="s">
        <v>1162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177</v>
      </c>
      <c r="AU105" s="204" t="s">
        <v>81</v>
      </c>
      <c r="AV105" s="13" t="s">
        <v>79</v>
      </c>
      <c r="AW105" s="13" t="s">
        <v>33</v>
      </c>
      <c r="AX105" s="13" t="s">
        <v>72</v>
      </c>
      <c r="AY105" s="204" t="s">
        <v>168</v>
      </c>
    </row>
    <row r="106" spans="1:65" s="13" customFormat="1" ht="33.75">
      <c r="B106" s="194"/>
      <c r="C106" s="195"/>
      <c r="D106" s="196" t="s">
        <v>177</v>
      </c>
      <c r="E106" s="197" t="s">
        <v>19</v>
      </c>
      <c r="F106" s="198" t="s">
        <v>1163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4" customFormat="1">
      <c r="B107" s="205"/>
      <c r="C107" s="206"/>
      <c r="D107" s="196" t="s">
        <v>177</v>
      </c>
      <c r="E107" s="207" t="s">
        <v>19</v>
      </c>
      <c r="F107" s="208" t="s">
        <v>1164</v>
      </c>
      <c r="G107" s="206"/>
      <c r="H107" s="209">
        <v>329.76600000000002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72</v>
      </c>
      <c r="AY107" s="215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1165</v>
      </c>
      <c r="G108" s="206"/>
      <c r="H108" s="209">
        <v>182.512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4" customFormat="1">
      <c r="B109" s="205"/>
      <c r="C109" s="206"/>
      <c r="D109" s="196" t="s">
        <v>177</v>
      </c>
      <c r="E109" s="207" t="s">
        <v>19</v>
      </c>
      <c r="F109" s="208" t="s">
        <v>1166</v>
      </c>
      <c r="G109" s="206"/>
      <c r="H109" s="209">
        <v>89.9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81</v>
      </c>
      <c r="AV109" s="14" t="s">
        <v>81</v>
      </c>
      <c r="AW109" s="14" t="s">
        <v>33</v>
      </c>
      <c r="AX109" s="14" t="s">
        <v>72</v>
      </c>
      <c r="AY109" s="215" t="s">
        <v>168</v>
      </c>
    </row>
    <row r="110" spans="1:65" s="14" customFormat="1" ht="45">
      <c r="B110" s="205"/>
      <c r="C110" s="206"/>
      <c r="D110" s="196" t="s">
        <v>177</v>
      </c>
      <c r="E110" s="207" t="s">
        <v>19</v>
      </c>
      <c r="F110" s="208" t="s">
        <v>1167</v>
      </c>
      <c r="G110" s="206"/>
      <c r="H110" s="209">
        <v>-89.567999999999998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177</v>
      </c>
      <c r="AU110" s="215" t="s">
        <v>81</v>
      </c>
      <c r="AV110" s="14" t="s">
        <v>81</v>
      </c>
      <c r="AW110" s="14" t="s">
        <v>33</v>
      </c>
      <c r="AX110" s="14" t="s">
        <v>72</v>
      </c>
      <c r="AY110" s="215" t="s">
        <v>168</v>
      </c>
    </row>
    <row r="111" spans="1:65" s="15" customFormat="1">
      <c r="B111" s="216"/>
      <c r="C111" s="217"/>
      <c r="D111" s="196" t="s">
        <v>177</v>
      </c>
      <c r="E111" s="218" t="s">
        <v>19</v>
      </c>
      <c r="F111" s="219" t="s">
        <v>182</v>
      </c>
      <c r="G111" s="217"/>
      <c r="H111" s="220">
        <v>512.61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177</v>
      </c>
      <c r="AU111" s="226" t="s">
        <v>81</v>
      </c>
      <c r="AV111" s="15" t="s">
        <v>175</v>
      </c>
      <c r="AW111" s="15" t="s">
        <v>33</v>
      </c>
      <c r="AX111" s="15" t="s">
        <v>79</v>
      </c>
      <c r="AY111" s="226" t="s">
        <v>168</v>
      </c>
    </row>
    <row r="112" spans="1:65" s="2" customFormat="1" ht="48">
      <c r="A112" s="37"/>
      <c r="B112" s="38"/>
      <c r="C112" s="181" t="s">
        <v>175</v>
      </c>
      <c r="D112" s="181" t="s">
        <v>170</v>
      </c>
      <c r="E112" s="182" t="s">
        <v>627</v>
      </c>
      <c r="F112" s="183" t="s">
        <v>1168</v>
      </c>
      <c r="G112" s="184" t="s">
        <v>206</v>
      </c>
      <c r="H112" s="185">
        <v>512.61</v>
      </c>
      <c r="I112" s="186"/>
      <c r="J112" s="187">
        <f>ROUND(I112*H112,2)</f>
        <v>0</v>
      </c>
      <c r="K112" s="183" t="s">
        <v>174</v>
      </c>
      <c r="L112" s="42"/>
      <c r="M112" s="188" t="s">
        <v>19</v>
      </c>
      <c r="N112" s="189" t="s">
        <v>43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175</v>
      </c>
      <c r="AT112" s="192" t="s">
        <v>170</v>
      </c>
      <c r="AU112" s="192" t="s">
        <v>81</v>
      </c>
      <c r="AY112" s="20" t="s">
        <v>168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175</v>
      </c>
      <c r="BM112" s="192" t="s">
        <v>1169</v>
      </c>
    </row>
    <row r="113" spans="1:65" s="13" customFormat="1" ht="22.5">
      <c r="B113" s="194"/>
      <c r="C113" s="195"/>
      <c r="D113" s="196" t="s">
        <v>177</v>
      </c>
      <c r="E113" s="197" t="s">
        <v>19</v>
      </c>
      <c r="F113" s="198" t="s">
        <v>1162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177</v>
      </c>
      <c r="AU113" s="204" t="s">
        <v>81</v>
      </c>
      <c r="AV113" s="13" t="s">
        <v>79</v>
      </c>
      <c r="AW113" s="13" t="s">
        <v>33</v>
      </c>
      <c r="AX113" s="13" t="s">
        <v>72</v>
      </c>
      <c r="AY113" s="204" t="s">
        <v>168</v>
      </c>
    </row>
    <row r="114" spans="1:65" s="13" customFormat="1" ht="22.5">
      <c r="B114" s="194"/>
      <c r="C114" s="195"/>
      <c r="D114" s="196" t="s">
        <v>177</v>
      </c>
      <c r="E114" s="197" t="s">
        <v>19</v>
      </c>
      <c r="F114" s="198" t="s">
        <v>1170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177</v>
      </c>
      <c r="AU114" s="204" t="s">
        <v>81</v>
      </c>
      <c r="AV114" s="13" t="s">
        <v>79</v>
      </c>
      <c r="AW114" s="13" t="s">
        <v>33</v>
      </c>
      <c r="AX114" s="13" t="s">
        <v>72</v>
      </c>
      <c r="AY114" s="204" t="s">
        <v>168</v>
      </c>
    </row>
    <row r="115" spans="1:65" s="14" customFormat="1">
      <c r="B115" s="205"/>
      <c r="C115" s="206"/>
      <c r="D115" s="196" t="s">
        <v>177</v>
      </c>
      <c r="E115" s="207" t="s">
        <v>19</v>
      </c>
      <c r="F115" s="208" t="s">
        <v>1164</v>
      </c>
      <c r="G115" s="206"/>
      <c r="H115" s="209">
        <v>329.76600000000002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33</v>
      </c>
      <c r="AX115" s="14" t="s">
        <v>72</v>
      </c>
      <c r="AY115" s="215" t="s">
        <v>168</v>
      </c>
    </row>
    <row r="116" spans="1:65" s="14" customFormat="1">
      <c r="B116" s="205"/>
      <c r="C116" s="206"/>
      <c r="D116" s="196" t="s">
        <v>177</v>
      </c>
      <c r="E116" s="207" t="s">
        <v>19</v>
      </c>
      <c r="F116" s="208" t="s">
        <v>1165</v>
      </c>
      <c r="G116" s="206"/>
      <c r="H116" s="209">
        <v>182.512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177</v>
      </c>
      <c r="AU116" s="215" t="s">
        <v>81</v>
      </c>
      <c r="AV116" s="14" t="s">
        <v>81</v>
      </c>
      <c r="AW116" s="14" t="s">
        <v>33</v>
      </c>
      <c r="AX116" s="14" t="s">
        <v>72</v>
      </c>
      <c r="AY116" s="215" t="s">
        <v>168</v>
      </c>
    </row>
    <row r="117" spans="1:65" s="14" customFormat="1">
      <c r="B117" s="205"/>
      <c r="C117" s="206"/>
      <c r="D117" s="196" t="s">
        <v>177</v>
      </c>
      <c r="E117" s="207" t="s">
        <v>19</v>
      </c>
      <c r="F117" s="208" t="s">
        <v>1166</v>
      </c>
      <c r="G117" s="206"/>
      <c r="H117" s="209">
        <v>89.9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177</v>
      </c>
      <c r="AU117" s="215" t="s">
        <v>81</v>
      </c>
      <c r="AV117" s="14" t="s">
        <v>81</v>
      </c>
      <c r="AW117" s="14" t="s">
        <v>33</v>
      </c>
      <c r="AX117" s="14" t="s">
        <v>72</v>
      </c>
      <c r="AY117" s="215" t="s">
        <v>168</v>
      </c>
    </row>
    <row r="118" spans="1:65" s="14" customFormat="1" ht="45">
      <c r="B118" s="205"/>
      <c r="C118" s="206"/>
      <c r="D118" s="196" t="s">
        <v>177</v>
      </c>
      <c r="E118" s="207" t="s">
        <v>19</v>
      </c>
      <c r="F118" s="208" t="s">
        <v>1167</v>
      </c>
      <c r="G118" s="206"/>
      <c r="H118" s="209">
        <v>-89.567999999999998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81</v>
      </c>
      <c r="AV118" s="14" t="s">
        <v>81</v>
      </c>
      <c r="AW118" s="14" t="s">
        <v>33</v>
      </c>
      <c r="AX118" s="14" t="s">
        <v>72</v>
      </c>
      <c r="AY118" s="215" t="s">
        <v>168</v>
      </c>
    </row>
    <row r="119" spans="1:65" s="15" customFormat="1">
      <c r="B119" s="216"/>
      <c r="C119" s="217"/>
      <c r="D119" s="196" t="s">
        <v>177</v>
      </c>
      <c r="E119" s="218" t="s">
        <v>19</v>
      </c>
      <c r="F119" s="219" t="s">
        <v>182</v>
      </c>
      <c r="G119" s="217"/>
      <c r="H119" s="220">
        <v>512.61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81</v>
      </c>
      <c r="AV119" s="15" t="s">
        <v>175</v>
      </c>
      <c r="AW119" s="15" t="s">
        <v>33</v>
      </c>
      <c r="AX119" s="15" t="s">
        <v>79</v>
      </c>
      <c r="AY119" s="226" t="s">
        <v>168</v>
      </c>
    </row>
    <row r="120" spans="1:65" s="2" customFormat="1" ht="33" customHeight="1">
      <c r="A120" s="37"/>
      <c r="B120" s="38"/>
      <c r="C120" s="181" t="s">
        <v>195</v>
      </c>
      <c r="D120" s="181" t="s">
        <v>170</v>
      </c>
      <c r="E120" s="182" t="s">
        <v>1171</v>
      </c>
      <c r="F120" s="183" t="s">
        <v>1172</v>
      </c>
      <c r="G120" s="184" t="s">
        <v>173</v>
      </c>
      <c r="H120" s="185">
        <v>191.6</v>
      </c>
      <c r="I120" s="186"/>
      <c r="J120" s="187">
        <f>ROUND(I120*H120,2)</f>
        <v>0</v>
      </c>
      <c r="K120" s="183" t="s">
        <v>174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175</v>
      </c>
      <c r="AT120" s="192" t="s">
        <v>170</v>
      </c>
      <c r="AU120" s="192" t="s">
        <v>81</v>
      </c>
      <c r="AY120" s="20" t="s">
        <v>168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175</v>
      </c>
      <c r="BM120" s="192" t="s">
        <v>1173</v>
      </c>
    </row>
    <row r="121" spans="1:65" s="13" customFormat="1">
      <c r="B121" s="194"/>
      <c r="C121" s="195"/>
      <c r="D121" s="196" t="s">
        <v>177</v>
      </c>
      <c r="E121" s="197" t="s">
        <v>19</v>
      </c>
      <c r="F121" s="198" t="s">
        <v>1152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177</v>
      </c>
      <c r="AU121" s="204" t="s">
        <v>81</v>
      </c>
      <c r="AV121" s="13" t="s">
        <v>79</v>
      </c>
      <c r="AW121" s="13" t="s">
        <v>33</v>
      </c>
      <c r="AX121" s="13" t="s">
        <v>72</v>
      </c>
      <c r="AY121" s="204" t="s">
        <v>168</v>
      </c>
    </row>
    <row r="122" spans="1:65" s="14" customFormat="1">
      <c r="B122" s="205"/>
      <c r="C122" s="206"/>
      <c r="D122" s="196" t="s">
        <v>177</v>
      </c>
      <c r="E122" s="207" t="s">
        <v>19</v>
      </c>
      <c r="F122" s="208" t="s">
        <v>1174</v>
      </c>
      <c r="G122" s="206"/>
      <c r="H122" s="209">
        <v>98.4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1:65" s="14" customFormat="1">
      <c r="B123" s="205"/>
      <c r="C123" s="206"/>
      <c r="D123" s="196" t="s">
        <v>177</v>
      </c>
      <c r="E123" s="207" t="s">
        <v>19</v>
      </c>
      <c r="F123" s="208" t="s">
        <v>1175</v>
      </c>
      <c r="G123" s="206"/>
      <c r="H123" s="209">
        <v>56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177</v>
      </c>
      <c r="AU123" s="215" t="s">
        <v>81</v>
      </c>
      <c r="AV123" s="14" t="s">
        <v>81</v>
      </c>
      <c r="AW123" s="14" t="s">
        <v>33</v>
      </c>
      <c r="AX123" s="14" t="s">
        <v>72</v>
      </c>
      <c r="AY123" s="215" t="s">
        <v>168</v>
      </c>
    </row>
    <row r="124" spans="1:65" s="14" customFormat="1">
      <c r="B124" s="205"/>
      <c r="C124" s="206"/>
      <c r="D124" s="196" t="s">
        <v>177</v>
      </c>
      <c r="E124" s="207" t="s">
        <v>19</v>
      </c>
      <c r="F124" s="208" t="s">
        <v>1176</v>
      </c>
      <c r="G124" s="206"/>
      <c r="H124" s="209">
        <v>37.200000000000003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81</v>
      </c>
      <c r="AV124" s="14" t="s">
        <v>81</v>
      </c>
      <c r="AW124" s="14" t="s">
        <v>33</v>
      </c>
      <c r="AX124" s="14" t="s">
        <v>72</v>
      </c>
      <c r="AY124" s="215" t="s">
        <v>168</v>
      </c>
    </row>
    <row r="125" spans="1:65" s="15" customFormat="1">
      <c r="B125" s="216"/>
      <c r="C125" s="217"/>
      <c r="D125" s="196" t="s">
        <v>177</v>
      </c>
      <c r="E125" s="218" t="s">
        <v>19</v>
      </c>
      <c r="F125" s="219" t="s">
        <v>182</v>
      </c>
      <c r="G125" s="217"/>
      <c r="H125" s="220">
        <v>191.60000000000002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177</v>
      </c>
      <c r="AU125" s="226" t="s">
        <v>81</v>
      </c>
      <c r="AV125" s="15" t="s">
        <v>175</v>
      </c>
      <c r="AW125" s="15" t="s">
        <v>33</v>
      </c>
      <c r="AX125" s="15" t="s">
        <v>79</v>
      </c>
      <c r="AY125" s="226" t="s">
        <v>168</v>
      </c>
    </row>
    <row r="126" spans="1:65" s="2" customFormat="1" ht="55.5" customHeight="1">
      <c r="A126" s="37"/>
      <c r="B126" s="38"/>
      <c r="C126" s="181" t="s">
        <v>199</v>
      </c>
      <c r="D126" s="181" t="s">
        <v>170</v>
      </c>
      <c r="E126" s="182" t="s">
        <v>319</v>
      </c>
      <c r="F126" s="183" t="s">
        <v>1177</v>
      </c>
      <c r="G126" s="184" t="s">
        <v>206</v>
      </c>
      <c r="H126" s="185">
        <v>210.93</v>
      </c>
      <c r="I126" s="186"/>
      <c r="J126" s="187">
        <f>ROUND(I126*H126,2)</f>
        <v>0</v>
      </c>
      <c r="K126" s="183" t="s">
        <v>174</v>
      </c>
      <c r="L126" s="42"/>
      <c r="M126" s="188" t="s">
        <v>19</v>
      </c>
      <c r="N126" s="189" t="s">
        <v>43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175</v>
      </c>
      <c r="AT126" s="192" t="s">
        <v>170</v>
      </c>
      <c r="AU126" s="192" t="s">
        <v>81</v>
      </c>
      <c r="AY126" s="20" t="s">
        <v>168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175</v>
      </c>
      <c r="BM126" s="192" t="s">
        <v>1178</v>
      </c>
    </row>
    <row r="127" spans="1:65" s="13" customFormat="1">
      <c r="B127" s="194"/>
      <c r="C127" s="195"/>
      <c r="D127" s="196" t="s">
        <v>177</v>
      </c>
      <c r="E127" s="197" t="s">
        <v>19</v>
      </c>
      <c r="F127" s="198" t="s">
        <v>1179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177</v>
      </c>
      <c r="AU127" s="204" t="s">
        <v>81</v>
      </c>
      <c r="AV127" s="13" t="s">
        <v>79</v>
      </c>
      <c r="AW127" s="13" t="s">
        <v>33</v>
      </c>
      <c r="AX127" s="13" t="s">
        <v>72</v>
      </c>
      <c r="AY127" s="204" t="s">
        <v>168</v>
      </c>
    </row>
    <row r="128" spans="1:65" s="14" customFormat="1">
      <c r="B128" s="205"/>
      <c r="C128" s="206"/>
      <c r="D128" s="196" t="s">
        <v>177</v>
      </c>
      <c r="E128" s="207" t="s">
        <v>19</v>
      </c>
      <c r="F128" s="208" t="s">
        <v>1180</v>
      </c>
      <c r="G128" s="206"/>
      <c r="H128" s="209">
        <v>266.76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33</v>
      </c>
      <c r="AX128" s="14" t="s">
        <v>72</v>
      </c>
      <c r="AY128" s="215" t="s">
        <v>168</v>
      </c>
    </row>
    <row r="129" spans="1:65" s="14" customFormat="1">
      <c r="B129" s="205"/>
      <c r="C129" s="206"/>
      <c r="D129" s="196" t="s">
        <v>177</v>
      </c>
      <c r="E129" s="207" t="s">
        <v>19</v>
      </c>
      <c r="F129" s="208" t="s">
        <v>1181</v>
      </c>
      <c r="G129" s="206"/>
      <c r="H129" s="209">
        <v>-55.2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81</v>
      </c>
      <c r="AV129" s="14" t="s">
        <v>81</v>
      </c>
      <c r="AW129" s="14" t="s">
        <v>33</v>
      </c>
      <c r="AX129" s="14" t="s">
        <v>72</v>
      </c>
      <c r="AY129" s="215" t="s">
        <v>168</v>
      </c>
    </row>
    <row r="130" spans="1:65" s="14" customFormat="1">
      <c r="B130" s="205"/>
      <c r="C130" s="206"/>
      <c r="D130" s="196" t="s">
        <v>177</v>
      </c>
      <c r="E130" s="207" t="s">
        <v>19</v>
      </c>
      <c r="F130" s="208" t="s">
        <v>1182</v>
      </c>
      <c r="G130" s="206"/>
      <c r="H130" s="209">
        <v>-14.76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81</v>
      </c>
      <c r="AV130" s="14" t="s">
        <v>81</v>
      </c>
      <c r="AW130" s="14" t="s">
        <v>33</v>
      </c>
      <c r="AX130" s="14" t="s">
        <v>72</v>
      </c>
      <c r="AY130" s="215" t="s">
        <v>168</v>
      </c>
    </row>
    <row r="131" spans="1:65" s="14" customFormat="1" ht="22.5">
      <c r="B131" s="205"/>
      <c r="C131" s="206"/>
      <c r="D131" s="196" t="s">
        <v>177</v>
      </c>
      <c r="E131" s="207" t="s">
        <v>19</v>
      </c>
      <c r="F131" s="208" t="s">
        <v>1183</v>
      </c>
      <c r="G131" s="206"/>
      <c r="H131" s="209">
        <v>-77.231999999999999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72</v>
      </c>
      <c r="AY131" s="215" t="s">
        <v>168</v>
      </c>
    </row>
    <row r="132" spans="1:65" s="14" customFormat="1">
      <c r="B132" s="205"/>
      <c r="C132" s="206"/>
      <c r="D132" s="196" t="s">
        <v>177</v>
      </c>
      <c r="E132" s="207" t="s">
        <v>19</v>
      </c>
      <c r="F132" s="208" t="s">
        <v>1184</v>
      </c>
      <c r="G132" s="206"/>
      <c r="H132" s="209">
        <v>129.19999999999999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177</v>
      </c>
      <c r="AU132" s="215" t="s">
        <v>81</v>
      </c>
      <c r="AV132" s="14" t="s">
        <v>81</v>
      </c>
      <c r="AW132" s="14" t="s">
        <v>33</v>
      </c>
      <c r="AX132" s="14" t="s">
        <v>72</v>
      </c>
      <c r="AY132" s="215" t="s">
        <v>168</v>
      </c>
    </row>
    <row r="133" spans="1:65" s="14" customFormat="1">
      <c r="B133" s="205"/>
      <c r="C133" s="206"/>
      <c r="D133" s="196" t="s">
        <v>177</v>
      </c>
      <c r="E133" s="207" t="s">
        <v>19</v>
      </c>
      <c r="F133" s="208" t="s">
        <v>1185</v>
      </c>
      <c r="G133" s="206"/>
      <c r="H133" s="209">
        <v>-32.4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177</v>
      </c>
      <c r="AU133" s="215" t="s">
        <v>81</v>
      </c>
      <c r="AV133" s="14" t="s">
        <v>81</v>
      </c>
      <c r="AW133" s="14" t="s">
        <v>33</v>
      </c>
      <c r="AX133" s="14" t="s">
        <v>72</v>
      </c>
      <c r="AY133" s="215" t="s">
        <v>168</v>
      </c>
    </row>
    <row r="134" spans="1:65" s="14" customFormat="1">
      <c r="B134" s="205"/>
      <c r="C134" s="206"/>
      <c r="D134" s="196" t="s">
        <v>177</v>
      </c>
      <c r="E134" s="207" t="s">
        <v>19</v>
      </c>
      <c r="F134" s="208" t="s">
        <v>1186</v>
      </c>
      <c r="G134" s="206"/>
      <c r="H134" s="209">
        <v>-8.4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33</v>
      </c>
      <c r="AX134" s="14" t="s">
        <v>72</v>
      </c>
      <c r="AY134" s="215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1187</v>
      </c>
      <c r="G135" s="206"/>
      <c r="H135" s="209">
        <v>-31.2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1188</v>
      </c>
      <c r="G136" s="206"/>
      <c r="H136" s="209">
        <v>79.36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4" customFormat="1">
      <c r="B137" s="205"/>
      <c r="C137" s="206"/>
      <c r="D137" s="196" t="s">
        <v>177</v>
      </c>
      <c r="E137" s="207" t="s">
        <v>19</v>
      </c>
      <c r="F137" s="208" t="s">
        <v>1189</v>
      </c>
      <c r="G137" s="206"/>
      <c r="H137" s="209">
        <v>-22.01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177</v>
      </c>
      <c r="AU137" s="215" t="s">
        <v>81</v>
      </c>
      <c r="AV137" s="14" t="s">
        <v>81</v>
      </c>
      <c r="AW137" s="14" t="s">
        <v>33</v>
      </c>
      <c r="AX137" s="14" t="s">
        <v>72</v>
      </c>
      <c r="AY137" s="215" t="s">
        <v>168</v>
      </c>
    </row>
    <row r="138" spans="1:65" s="14" customFormat="1">
      <c r="B138" s="205"/>
      <c r="C138" s="206"/>
      <c r="D138" s="196" t="s">
        <v>177</v>
      </c>
      <c r="E138" s="207" t="s">
        <v>19</v>
      </c>
      <c r="F138" s="208" t="s">
        <v>1190</v>
      </c>
      <c r="G138" s="206"/>
      <c r="H138" s="209">
        <v>-5.58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177</v>
      </c>
      <c r="AU138" s="215" t="s">
        <v>81</v>
      </c>
      <c r="AV138" s="14" t="s">
        <v>81</v>
      </c>
      <c r="AW138" s="14" t="s">
        <v>33</v>
      </c>
      <c r="AX138" s="14" t="s">
        <v>72</v>
      </c>
      <c r="AY138" s="215" t="s">
        <v>168</v>
      </c>
    </row>
    <row r="139" spans="1:65" s="14" customFormat="1" ht="22.5">
      <c r="B139" s="205"/>
      <c r="C139" s="206"/>
      <c r="D139" s="196" t="s">
        <v>177</v>
      </c>
      <c r="E139" s="207" t="s">
        <v>19</v>
      </c>
      <c r="F139" s="208" t="s">
        <v>1191</v>
      </c>
      <c r="G139" s="206"/>
      <c r="H139" s="209">
        <v>-17.608000000000001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81</v>
      </c>
      <c r="AV139" s="14" t="s">
        <v>81</v>
      </c>
      <c r="AW139" s="14" t="s">
        <v>33</v>
      </c>
      <c r="AX139" s="14" t="s">
        <v>72</v>
      </c>
      <c r="AY139" s="215" t="s">
        <v>168</v>
      </c>
    </row>
    <row r="140" spans="1:65" s="15" customFormat="1">
      <c r="B140" s="216"/>
      <c r="C140" s="217"/>
      <c r="D140" s="196" t="s">
        <v>177</v>
      </c>
      <c r="E140" s="218" t="s">
        <v>19</v>
      </c>
      <c r="F140" s="219" t="s">
        <v>182</v>
      </c>
      <c r="G140" s="217"/>
      <c r="H140" s="220">
        <v>210.92999999999998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177</v>
      </c>
      <c r="AU140" s="226" t="s">
        <v>81</v>
      </c>
      <c r="AV140" s="15" t="s">
        <v>175</v>
      </c>
      <c r="AW140" s="15" t="s">
        <v>33</v>
      </c>
      <c r="AX140" s="15" t="s">
        <v>79</v>
      </c>
      <c r="AY140" s="226" t="s">
        <v>168</v>
      </c>
    </row>
    <row r="141" spans="1:65" s="2" customFormat="1" ht="33" customHeight="1">
      <c r="A141" s="37"/>
      <c r="B141" s="38"/>
      <c r="C141" s="181" t="s">
        <v>203</v>
      </c>
      <c r="D141" s="181" t="s">
        <v>170</v>
      </c>
      <c r="E141" s="182" t="s">
        <v>1192</v>
      </c>
      <c r="F141" s="183" t="s">
        <v>1193</v>
      </c>
      <c r="G141" s="184" t="s">
        <v>173</v>
      </c>
      <c r="H141" s="185">
        <v>210.93</v>
      </c>
      <c r="I141" s="186"/>
      <c r="J141" s="187">
        <f>ROUND(I141*H141,2)</f>
        <v>0</v>
      </c>
      <c r="K141" s="183" t="s">
        <v>174</v>
      </c>
      <c r="L141" s="42"/>
      <c r="M141" s="188" t="s">
        <v>19</v>
      </c>
      <c r="N141" s="189" t="s">
        <v>43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175</v>
      </c>
      <c r="AT141" s="192" t="s">
        <v>170</v>
      </c>
      <c r="AU141" s="192" t="s">
        <v>81</v>
      </c>
      <c r="AY141" s="20" t="s">
        <v>168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175</v>
      </c>
      <c r="BM141" s="192" t="s">
        <v>1194</v>
      </c>
    </row>
    <row r="142" spans="1:65" s="2" customFormat="1" ht="36">
      <c r="A142" s="37"/>
      <c r="B142" s="38"/>
      <c r="C142" s="181" t="s">
        <v>209</v>
      </c>
      <c r="D142" s="181" t="s">
        <v>170</v>
      </c>
      <c r="E142" s="182" t="s">
        <v>1195</v>
      </c>
      <c r="F142" s="183" t="s">
        <v>1196</v>
      </c>
      <c r="G142" s="184" t="s">
        <v>173</v>
      </c>
      <c r="H142" s="185">
        <v>870.64</v>
      </c>
      <c r="I142" s="186"/>
      <c r="J142" s="187">
        <f>ROUND(I142*H142,2)</f>
        <v>0</v>
      </c>
      <c r="K142" s="183" t="s">
        <v>174</v>
      </c>
      <c r="L142" s="42"/>
      <c r="M142" s="188" t="s">
        <v>19</v>
      </c>
      <c r="N142" s="189" t="s">
        <v>43</v>
      </c>
      <c r="O142" s="67"/>
      <c r="P142" s="190">
        <f>O142*H142</f>
        <v>0</v>
      </c>
      <c r="Q142" s="190">
        <v>1E-4</v>
      </c>
      <c r="R142" s="190">
        <f>Q142*H142</f>
        <v>8.7064000000000002E-2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175</v>
      </c>
      <c r="AT142" s="192" t="s">
        <v>170</v>
      </c>
      <c r="AU142" s="192" t="s">
        <v>81</v>
      </c>
      <c r="AY142" s="20" t="s">
        <v>168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175</v>
      </c>
      <c r="BM142" s="192" t="s">
        <v>1197</v>
      </c>
    </row>
    <row r="143" spans="1:65" s="13" customFormat="1" ht="33.75">
      <c r="B143" s="194"/>
      <c r="C143" s="195"/>
      <c r="D143" s="196" t="s">
        <v>177</v>
      </c>
      <c r="E143" s="197" t="s">
        <v>19</v>
      </c>
      <c r="F143" s="198" t="s">
        <v>1198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177</v>
      </c>
      <c r="AU143" s="204" t="s">
        <v>81</v>
      </c>
      <c r="AV143" s="13" t="s">
        <v>79</v>
      </c>
      <c r="AW143" s="13" t="s">
        <v>33</v>
      </c>
      <c r="AX143" s="13" t="s">
        <v>72</v>
      </c>
      <c r="AY143" s="204" t="s">
        <v>168</v>
      </c>
    </row>
    <row r="144" spans="1:65" s="14" customFormat="1">
      <c r="B144" s="205"/>
      <c r="C144" s="206"/>
      <c r="D144" s="196" t="s">
        <v>177</v>
      </c>
      <c r="E144" s="207" t="s">
        <v>19</v>
      </c>
      <c r="F144" s="208" t="s">
        <v>1199</v>
      </c>
      <c r="G144" s="206"/>
      <c r="H144" s="209">
        <v>497.76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81</v>
      </c>
      <c r="AV144" s="14" t="s">
        <v>81</v>
      </c>
      <c r="AW144" s="14" t="s">
        <v>33</v>
      </c>
      <c r="AX144" s="14" t="s">
        <v>72</v>
      </c>
      <c r="AY144" s="215" t="s">
        <v>168</v>
      </c>
    </row>
    <row r="145" spans="1:65" s="14" customFormat="1">
      <c r="B145" s="205"/>
      <c r="C145" s="206"/>
      <c r="D145" s="196" t="s">
        <v>177</v>
      </c>
      <c r="E145" s="207" t="s">
        <v>19</v>
      </c>
      <c r="F145" s="208" t="s">
        <v>1200</v>
      </c>
      <c r="G145" s="206"/>
      <c r="H145" s="209">
        <v>248.88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177</v>
      </c>
      <c r="AU145" s="215" t="s">
        <v>81</v>
      </c>
      <c r="AV145" s="14" t="s">
        <v>81</v>
      </c>
      <c r="AW145" s="14" t="s">
        <v>33</v>
      </c>
      <c r="AX145" s="14" t="s">
        <v>72</v>
      </c>
      <c r="AY145" s="215" t="s">
        <v>168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1201</v>
      </c>
      <c r="G146" s="206"/>
      <c r="H146" s="209">
        <v>124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72</v>
      </c>
      <c r="AY146" s="215" t="s">
        <v>168</v>
      </c>
    </row>
    <row r="147" spans="1:65" s="15" customFormat="1">
      <c r="B147" s="216"/>
      <c r="C147" s="217"/>
      <c r="D147" s="196" t="s">
        <v>177</v>
      </c>
      <c r="E147" s="218" t="s">
        <v>19</v>
      </c>
      <c r="F147" s="219" t="s">
        <v>182</v>
      </c>
      <c r="G147" s="217"/>
      <c r="H147" s="220">
        <v>870.64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177</v>
      </c>
      <c r="AU147" s="226" t="s">
        <v>81</v>
      </c>
      <c r="AV147" s="15" t="s">
        <v>175</v>
      </c>
      <c r="AW147" s="15" t="s">
        <v>33</v>
      </c>
      <c r="AX147" s="15" t="s">
        <v>79</v>
      </c>
      <c r="AY147" s="226" t="s">
        <v>168</v>
      </c>
    </row>
    <row r="148" spans="1:65" s="2" customFormat="1" ht="21.75" customHeight="1">
      <c r="A148" s="37"/>
      <c r="B148" s="38"/>
      <c r="C148" s="259" t="s">
        <v>215</v>
      </c>
      <c r="D148" s="259" t="s">
        <v>636</v>
      </c>
      <c r="E148" s="260" t="s">
        <v>1202</v>
      </c>
      <c r="F148" s="261" t="s">
        <v>1203</v>
      </c>
      <c r="G148" s="262" t="s">
        <v>173</v>
      </c>
      <c r="H148" s="263">
        <v>957.70399999999995</v>
      </c>
      <c r="I148" s="264"/>
      <c r="J148" s="265">
        <f>ROUND(I148*H148,2)</f>
        <v>0</v>
      </c>
      <c r="K148" s="261" t="s">
        <v>174</v>
      </c>
      <c r="L148" s="266"/>
      <c r="M148" s="267" t="s">
        <v>19</v>
      </c>
      <c r="N148" s="268" t="s">
        <v>43</v>
      </c>
      <c r="O148" s="67"/>
      <c r="P148" s="190">
        <f>O148*H148</f>
        <v>0</v>
      </c>
      <c r="Q148" s="190">
        <v>1.1000000000000001E-3</v>
      </c>
      <c r="R148" s="190">
        <f>Q148*H148</f>
        <v>1.0534744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209</v>
      </c>
      <c r="AT148" s="192" t="s">
        <v>636</v>
      </c>
      <c r="AU148" s="192" t="s">
        <v>81</v>
      </c>
      <c r="AY148" s="20" t="s">
        <v>168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175</v>
      </c>
      <c r="BM148" s="192" t="s">
        <v>1204</v>
      </c>
    </row>
    <row r="149" spans="1:65" s="13" customFormat="1" ht="33.75">
      <c r="B149" s="194"/>
      <c r="C149" s="195"/>
      <c r="D149" s="196" t="s">
        <v>177</v>
      </c>
      <c r="E149" s="197" t="s">
        <v>19</v>
      </c>
      <c r="F149" s="198" t="s">
        <v>1198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177</v>
      </c>
      <c r="AU149" s="204" t="s">
        <v>81</v>
      </c>
      <c r="AV149" s="13" t="s">
        <v>79</v>
      </c>
      <c r="AW149" s="13" t="s">
        <v>33</v>
      </c>
      <c r="AX149" s="13" t="s">
        <v>72</v>
      </c>
      <c r="AY149" s="204" t="s">
        <v>168</v>
      </c>
    </row>
    <row r="150" spans="1:65" s="14" customFormat="1">
      <c r="B150" s="205"/>
      <c r="C150" s="206"/>
      <c r="D150" s="196" t="s">
        <v>177</v>
      </c>
      <c r="E150" s="207" t="s">
        <v>19</v>
      </c>
      <c r="F150" s="208" t="s">
        <v>1199</v>
      </c>
      <c r="G150" s="206"/>
      <c r="H150" s="209">
        <v>497.76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81</v>
      </c>
      <c r="AV150" s="14" t="s">
        <v>81</v>
      </c>
      <c r="AW150" s="14" t="s">
        <v>33</v>
      </c>
      <c r="AX150" s="14" t="s">
        <v>72</v>
      </c>
      <c r="AY150" s="215" t="s">
        <v>168</v>
      </c>
    </row>
    <row r="151" spans="1:65" s="14" customFormat="1">
      <c r="B151" s="205"/>
      <c r="C151" s="206"/>
      <c r="D151" s="196" t="s">
        <v>177</v>
      </c>
      <c r="E151" s="207" t="s">
        <v>19</v>
      </c>
      <c r="F151" s="208" t="s">
        <v>1200</v>
      </c>
      <c r="G151" s="206"/>
      <c r="H151" s="209">
        <v>248.88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177</v>
      </c>
      <c r="AU151" s="215" t="s">
        <v>81</v>
      </c>
      <c r="AV151" s="14" t="s">
        <v>81</v>
      </c>
      <c r="AW151" s="14" t="s">
        <v>33</v>
      </c>
      <c r="AX151" s="14" t="s">
        <v>72</v>
      </c>
      <c r="AY151" s="215" t="s">
        <v>168</v>
      </c>
    </row>
    <row r="152" spans="1:65" s="14" customFormat="1">
      <c r="B152" s="205"/>
      <c r="C152" s="206"/>
      <c r="D152" s="196" t="s">
        <v>177</v>
      </c>
      <c r="E152" s="207" t="s">
        <v>19</v>
      </c>
      <c r="F152" s="208" t="s">
        <v>1201</v>
      </c>
      <c r="G152" s="206"/>
      <c r="H152" s="209">
        <v>124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177</v>
      </c>
      <c r="AU152" s="215" t="s">
        <v>81</v>
      </c>
      <c r="AV152" s="14" t="s">
        <v>81</v>
      </c>
      <c r="AW152" s="14" t="s">
        <v>33</v>
      </c>
      <c r="AX152" s="14" t="s">
        <v>72</v>
      </c>
      <c r="AY152" s="215" t="s">
        <v>168</v>
      </c>
    </row>
    <row r="153" spans="1:65" s="15" customFormat="1">
      <c r="B153" s="216"/>
      <c r="C153" s="217"/>
      <c r="D153" s="196" t="s">
        <v>177</v>
      </c>
      <c r="E153" s="218" t="s">
        <v>19</v>
      </c>
      <c r="F153" s="219" t="s">
        <v>182</v>
      </c>
      <c r="G153" s="217"/>
      <c r="H153" s="220">
        <v>870.64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177</v>
      </c>
      <c r="AU153" s="226" t="s">
        <v>81</v>
      </c>
      <c r="AV153" s="15" t="s">
        <v>175</v>
      </c>
      <c r="AW153" s="15" t="s">
        <v>33</v>
      </c>
      <c r="AX153" s="15" t="s">
        <v>79</v>
      </c>
      <c r="AY153" s="226" t="s">
        <v>168</v>
      </c>
    </row>
    <row r="154" spans="1:65" s="14" customFormat="1">
      <c r="B154" s="205"/>
      <c r="C154" s="206"/>
      <c r="D154" s="196" t="s">
        <v>177</v>
      </c>
      <c r="E154" s="206"/>
      <c r="F154" s="208" t="s">
        <v>1205</v>
      </c>
      <c r="G154" s="206"/>
      <c r="H154" s="209">
        <v>957.70399999999995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81</v>
      </c>
      <c r="AV154" s="14" t="s">
        <v>81</v>
      </c>
      <c r="AW154" s="14" t="s">
        <v>4</v>
      </c>
      <c r="AX154" s="14" t="s">
        <v>79</v>
      </c>
      <c r="AY154" s="215" t="s">
        <v>168</v>
      </c>
    </row>
    <row r="155" spans="1:65" s="2" customFormat="1" ht="96">
      <c r="A155" s="37"/>
      <c r="B155" s="38"/>
      <c r="C155" s="181" t="s">
        <v>221</v>
      </c>
      <c r="D155" s="181" t="s">
        <v>170</v>
      </c>
      <c r="E155" s="182" t="s">
        <v>1206</v>
      </c>
      <c r="F155" s="183" t="s">
        <v>1207</v>
      </c>
      <c r="G155" s="184" t="s">
        <v>206</v>
      </c>
      <c r="H155" s="185">
        <v>420.91</v>
      </c>
      <c r="I155" s="186"/>
      <c r="J155" s="187">
        <f>ROUND(I155*H155,2)</f>
        <v>0</v>
      </c>
      <c r="K155" s="183" t="s">
        <v>1208</v>
      </c>
      <c r="L155" s="42"/>
      <c r="M155" s="188" t="s">
        <v>19</v>
      </c>
      <c r="N155" s="189" t="s">
        <v>43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175</v>
      </c>
      <c r="AT155" s="192" t="s">
        <v>170</v>
      </c>
      <c r="AU155" s="192" t="s">
        <v>81</v>
      </c>
      <c r="AY155" s="20" t="s">
        <v>168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79</v>
      </c>
      <c r="BK155" s="193">
        <f>ROUND(I155*H155,2)</f>
        <v>0</v>
      </c>
      <c r="BL155" s="20" t="s">
        <v>175</v>
      </c>
      <c r="BM155" s="192" t="s">
        <v>1209</v>
      </c>
    </row>
    <row r="156" spans="1:65" s="13" customFormat="1" ht="22.5">
      <c r="B156" s="194"/>
      <c r="C156" s="195"/>
      <c r="D156" s="196" t="s">
        <v>177</v>
      </c>
      <c r="E156" s="197" t="s">
        <v>19</v>
      </c>
      <c r="F156" s="198" t="s">
        <v>1162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177</v>
      </c>
      <c r="AU156" s="204" t="s">
        <v>81</v>
      </c>
      <c r="AV156" s="13" t="s">
        <v>79</v>
      </c>
      <c r="AW156" s="13" t="s">
        <v>33</v>
      </c>
      <c r="AX156" s="13" t="s">
        <v>72</v>
      </c>
      <c r="AY156" s="204" t="s">
        <v>168</v>
      </c>
    </row>
    <row r="157" spans="1:65" s="13" customFormat="1" ht="22.5">
      <c r="B157" s="194"/>
      <c r="C157" s="195"/>
      <c r="D157" s="196" t="s">
        <v>177</v>
      </c>
      <c r="E157" s="197" t="s">
        <v>19</v>
      </c>
      <c r="F157" s="198" t="s">
        <v>1170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177</v>
      </c>
      <c r="AU157" s="204" t="s">
        <v>81</v>
      </c>
      <c r="AV157" s="13" t="s">
        <v>79</v>
      </c>
      <c r="AW157" s="13" t="s">
        <v>33</v>
      </c>
      <c r="AX157" s="13" t="s">
        <v>72</v>
      </c>
      <c r="AY157" s="204" t="s">
        <v>168</v>
      </c>
    </row>
    <row r="158" spans="1:65" s="14" customFormat="1">
      <c r="B158" s="205"/>
      <c r="C158" s="206"/>
      <c r="D158" s="196" t="s">
        <v>177</v>
      </c>
      <c r="E158" s="207" t="s">
        <v>19</v>
      </c>
      <c r="F158" s="208" t="s">
        <v>1164</v>
      </c>
      <c r="G158" s="206"/>
      <c r="H158" s="209">
        <v>329.76600000000002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81</v>
      </c>
      <c r="AV158" s="14" t="s">
        <v>81</v>
      </c>
      <c r="AW158" s="14" t="s">
        <v>33</v>
      </c>
      <c r="AX158" s="14" t="s">
        <v>72</v>
      </c>
      <c r="AY158" s="215" t="s">
        <v>168</v>
      </c>
    </row>
    <row r="159" spans="1:65" s="14" customFormat="1">
      <c r="B159" s="205"/>
      <c r="C159" s="206"/>
      <c r="D159" s="196" t="s">
        <v>177</v>
      </c>
      <c r="E159" s="207" t="s">
        <v>19</v>
      </c>
      <c r="F159" s="208" t="s">
        <v>1165</v>
      </c>
      <c r="G159" s="206"/>
      <c r="H159" s="209">
        <v>182.512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81</v>
      </c>
      <c r="AV159" s="14" t="s">
        <v>81</v>
      </c>
      <c r="AW159" s="14" t="s">
        <v>33</v>
      </c>
      <c r="AX159" s="14" t="s">
        <v>72</v>
      </c>
      <c r="AY159" s="215" t="s">
        <v>168</v>
      </c>
    </row>
    <row r="160" spans="1:65" s="14" customFormat="1">
      <c r="B160" s="205"/>
      <c r="C160" s="206"/>
      <c r="D160" s="196" t="s">
        <v>177</v>
      </c>
      <c r="E160" s="207" t="s">
        <v>19</v>
      </c>
      <c r="F160" s="208" t="s">
        <v>1166</v>
      </c>
      <c r="G160" s="206"/>
      <c r="H160" s="209">
        <v>89.9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72</v>
      </c>
      <c r="AY160" s="215" t="s">
        <v>168</v>
      </c>
    </row>
    <row r="161" spans="1:65" s="14" customFormat="1" ht="45">
      <c r="B161" s="205"/>
      <c r="C161" s="206"/>
      <c r="D161" s="196" t="s">
        <v>177</v>
      </c>
      <c r="E161" s="207" t="s">
        <v>19</v>
      </c>
      <c r="F161" s="208" t="s">
        <v>1167</v>
      </c>
      <c r="G161" s="206"/>
      <c r="H161" s="209">
        <v>-89.567999999999998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81</v>
      </c>
      <c r="AV161" s="14" t="s">
        <v>81</v>
      </c>
      <c r="AW161" s="14" t="s">
        <v>33</v>
      </c>
      <c r="AX161" s="14" t="s">
        <v>72</v>
      </c>
      <c r="AY161" s="215" t="s">
        <v>168</v>
      </c>
    </row>
    <row r="162" spans="1:65" s="14" customFormat="1" ht="22.5">
      <c r="B162" s="205"/>
      <c r="C162" s="206"/>
      <c r="D162" s="196" t="s">
        <v>177</v>
      </c>
      <c r="E162" s="207" t="s">
        <v>19</v>
      </c>
      <c r="F162" s="208" t="s">
        <v>1210</v>
      </c>
      <c r="G162" s="206"/>
      <c r="H162" s="209">
        <v>0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81</v>
      </c>
      <c r="AV162" s="14" t="s">
        <v>81</v>
      </c>
      <c r="AW162" s="14" t="s">
        <v>33</v>
      </c>
      <c r="AX162" s="14" t="s">
        <v>72</v>
      </c>
      <c r="AY162" s="215" t="s">
        <v>168</v>
      </c>
    </row>
    <row r="163" spans="1:65" s="17" customFormat="1">
      <c r="B163" s="245"/>
      <c r="C163" s="246"/>
      <c r="D163" s="196" t="s">
        <v>177</v>
      </c>
      <c r="E163" s="247" t="s">
        <v>19</v>
      </c>
      <c r="F163" s="248" t="s">
        <v>1211</v>
      </c>
      <c r="G163" s="246"/>
      <c r="H163" s="249">
        <v>512.61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177</v>
      </c>
      <c r="AU163" s="255" t="s">
        <v>81</v>
      </c>
      <c r="AV163" s="17" t="s">
        <v>188</v>
      </c>
      <c r="AW163" s="17" t="s">
        <v>33</v>
      </c>
      <c r="AX163" s="17" t="s">
        <v>72</v>
      </c>
      <c r="AY163" s="255" t="s">
        <v>168</v>
      </c>
    </row>
    <row r="164" spans="1:65" s="13" customFormat="1" ht="22.5">
      <c r="B164" s="194"/>
      <c r="C164" s="195"/>
      <c r="D164" s="196" t="s">
        <v>177</v>
      </c>
      <c r="E164" s="197" t="s">
        <v>19</v>
      </c>
      <c r="F164" s="198" t="s">
        <v>1212</v>
      </c>
      <c r="G164" s="195"/>
      <c r="H164" s="197" t="s">
        <v>19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177</v>
      </c>
      <c r="AU164" s="204" t="s">
        <v>81</v>
      </c>
      <c r="AV164" s="13" t="s">
        <v>79</v>
      </c>
      <c r="AW164" s="13" t="s">
        <v>33</v>
      </c>
      <c r="AX164" s="13" t="s">
        <v>72</v>
      </c>
      <c r="AY164" s="204" t="s">
        <v>168</v>
      </c>
    </row>
    <row r="165" spans="1:65" s="14" customFormat="1">
      <c r="B165" s="205"/>
      <c r="C165" s="206"/>
      <c r="D165" s="196" t="s">
        <v>177</v>
      </c>
      <c r="E165" s="207" t="s">
        <v>19</v>
      </c>
      <c r="F165" s="208" t="s">
        <v>1213</v>
      </c>
      <c r="G165" s="206"/>
      <c r="H165" s="209">
        <v>-91.7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177</v>
      </c>
      <c r="AU165" s="215" t="s">
        <v>81</v>
      </c>
      <c r="AV165" s="14" t="s">
        <v>81</v>
      </c>
      <c r="AW165" s="14" t="s">
        <v>33</v>
      </c>
      <c r="AX165" s="14" t="s">
        <v>72</v>
      </c>
      <c r="AY165" s="215" t="s">
        <v>168</v>
      </c>
    </row>
    <row r="166" spans="1:65" s="17" customFormat="1">
      <c r="B166" s="245"/>
      <c r="C166" s="246"/>
      <c r="D166" s="196" t="s">
        <v>177</v>
      </c>
      <c r="E166" s="247" t="s">
        <v>19</v>
      </c>
      <c r="F166" s="248" t="s">
        <v>1211</v>
      </c>
      <c r="G166" s="246"/>
      <c r="H166" s="249">
        <v>-91.7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177</v>
      </c>
      <c r="AU166" s="255" t="s">
        <v>81</v>
      </c>
      <c r="AV166" s="17" t="s">
        <v>188</v>
      </c>
      <c r="AW166" s="17" t="s">
        <v>33</v>
      </c>
      <c r="AX166" s="17" t="s">
        <v>72</v>
      </c>
      <c r="AY166" s="255" t="s">
        <v>168</v>
      </c>
    </row>
    <row r="167" spans="1:65" s="15" customFormat="1">
      <c r="B167" s="216"/>
      <c r="C167" s="217"/>
      <c r="D167" s="196" t="s">
        <v>177</v>
      </c>
      <c r="E167" s="218" t="s">
        <v>19</v>
      </c>
      <c r="F167" s="219" t="s">
        <v>182</v>
      </c>
      <c r="G167" s="217"/>
      <c r="H167" s="220">
        <v>420.91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177</v>
      </c>
      <c r="AU167" s="226" t="s">
        <v>81</v>
      </c>
      <c r="AV167" s="15" t="s">
        <v>175</v>
      </c>
      <c r="AW167" s="15" t="s">
        <v>33</v>
      </c>
      <c r="AX167" s="15" t="s">
        <v>79</v>
      </c>
      <c r="AY167" s="226" t="s">
        <v>168</v>
      </c>
    </row>
    <row r="168" spans="1:65" s="2" customFormat="1" ht="44.25" customHeight="1">
      <c r="A168" s="37"/>
      <c r="B168" s="38"/>
      <c r="C168" s="181" t="s">
        <v>230</v>
      </c>
      <c r="D168" s="181" t="s">
        <v>170</v>
      </c>
      <c r="E168" s="182" t="s">
        <v>1214</v>
      </c>
      <c r="F168" s="183" t="s">
        <v>1215</v>
      </c>
      <c r="G168" s="184" t="s">
        <v>206</v>
      </c>
      <c r="H168" s="185">
        <v>483.51600000000002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43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175</v>
      </c>
      <c r="AT168" s="192" t="s">
        <v>170</v>
      </c>
      <c r="AU168" s="192" t="s">
        <v>81</v>
      </c>
      <c r="AY168" s="20" t="s">
        <v>168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175</v>
      </c>
      <c r="BM168" s="192" t="s">
        <v>1216</v>
      </c>
    </row>
    <row r="169" spans="1:65" s="13" customFormat="1" ht="22.5">
      <c r="B169" s="194"/>
      <c r="C169" s="195"/>
      <c r="D169" s="196" t="s">
        <v>177</v>
      </c>
      <c r="E169" s="197" t="s">
        <v>19</v>
      </c>
      <c r="F169" s="198" t="s">
        <v>1162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177</v>
      </c>
      <c r="AU169" s="204" t="s">
        <v>81</v>
      </c>
      <c r="AV169" s="13" t="s">
        <v>79</v>
      </c>
      <c r="AW169" s="13" t="s">
        <v>33</v>
      </c>
      <c r="AX169" s="13" t="s">
        <v>72</v>
      </c>
      <c r="AY169" s="204" t="s">
        <v>168</v>
      </c>
    </row>
    <row r="170" spans="1:65" s="13" customFormat="1" ht="22.5">
      <c r="B170" s="194"/>
      <c r="C170" s="195"/>
      <c r="D170" s="196" t="s">
        <v>177</v>
      </c>
      <c r="E170" s="197" t="s">
        <v>19</v>
      </c>
      <c r="F170" s="198" t="s">
        <v>1170</v>
      </c>
      <c r="G170" s="195"/>
      <c r="H170" s="197" t="s">
        <v>19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177</v>
      </c>
      <c r="AU170" s="204" t="s">
        <v>81</v>
      </c>
      <c r="AV170" s="13" t="s">
        <v>79</v>
      </c>
      <c r="AW170" s="13" t="s">
        <v>33</v>
      </c>
      <c r="AX170" s="13" t="s">
        <v>72</v>
      </c>
      <c r="AY170" s="204" t="s">
        <v>168</v>
      </c>
    </row>
    <row r="171" spans="1:65" s="14" customFormat="1">
      <c r="B171" s="205"/>
      <c r="C171" s="206"/>
      <c r="D171" s="196" t="s">
        <v>177</v>
      </c>
      <c r="E171" s="207" t="s">
        <v>19</v>
      </c>
      <c r="F171" s="208" t="s">
        <v>1217</v>
      </c>
      <c r="G171" s="206"/>
      <c r="H171" s="209">
        <v>311.10000000000002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177</v>
      </c>
      <c r="AU171" s="215" t="s">
        <v>81</v>
      </c>
      <c r="AV171" s="14" t="s">
        <v>81</v>
      </c>
      <c r="AW171" s="14" t="s">
        <v>33</v>
      </c>
      <c r="AX171" s="14" t="s">
        <v>72</v>
      </c>
      <c r="AY171" s="215" t="s">
        <v>168</v>
      </c>
    </row>
    <row r="172" spans="1:65" s="14" customFormat="1">
      <c r="B172" s="205"/>
      <c r="C172" s="206"/>
      <c r="D172" s="196" t="s">
        <v>177</v>
      </c>
      <c r="E172" s="207" t="s">
        <v>19</v>
      </c>
      <c r="F172" s="208" t="s">
        <v>1218</v>
      </c>
      <c r="G172" s="206"/>
      <c r="H172" s="209">
        <v>174.21600000000001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81</v>
      </c>
      <c r="AV172" s="14" t="s">
        <v>81</v>
      </c>
      <c r="AW172" s="14" t="s">
        <v>33</v>
      </c>
      <c r="AX172" s="14" t="s">
        <v>72</v>
      </c>
      <c r="AY172" s="215" t="s">
        <v>168</v>
      </c>
    </row>
    <row r="173" spans="1:65" s="14" customFormat="1">
      <c r="B173" s="205"/>
      <c r="C173" s="206"/>
      <c r="D173" s="196" t="s">
        <v>177</v>
      </c>
      <c r="E173" s="207" t="s">
        <v>19</v>
      </c>
      <c r="F173" s="208" t="s">
        <v>1219</v>
      </c>
      <c r="G173" s="206"/>
      <c r="H173" s="209">
        <v>89.9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81</v>
      </c>
      <c r="AV173" s="14" t="s">
        <v>81</v>
      </c>
      <c r="AW173" s="14" t="s">
        <v>33</v>
      </c>
      <c r="AX173" s="14" t="s">
        <v>72</v>
      </c>
      <c r="AY173" s="215" t="s">
        <v>168</v>
      </c>
    </row>
    <row r="174" spans="1:65" s="17" customFormat="1">
      <c r="B174" s="245"/>
      <c r="C174" s="246"/>
      <c r="D174" s="196" t="s">
        <v>177</v>
      </c>
      <c r="E174" s="247" t="s">
        <v>19</v>
      </c>
      <c r="F174" s="248" t="s">
        <v>1211</v>
      </c>
      <c r="G174" s="246"/>
      <c r="H174" s="249">
        <v>575.21600000000001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177</v>
      </c>
      <c r="AU174" s="255" t="s">
        <v>81</v>
      </c>
      <c r="AV174" s="17" t="s">
        <v>188</v>
      </c>
      <c r="AW174" s="17" t="s">
        <v>33</v>
      </c>
      <c r="AX174" s="17" t="s">
        <v>72</v>
      </c>
      <c r="AY174" s="255" t="s">
        <v>168</v>
      </c>
    </row>
    <row r="175" spans="1:65" s="13" customFormat="1" ht="22.5">
      <c r="B175" s="194"/>
      <c r="C175" s="195"/>
      <c r="D175" s="196" t="s">
        <v>177</v>
      </c>
      <c r="E175" s="197" t="s">
        <v>19</v>
      </c>
      <c r="F175" s="198" t="s">
        <v>1212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177</v>
      </c>
      <c r="AU175" s="204" t="s">
        <v>81</v>
      </c>
      <c r="AV175" s="13" t="s">
        <v>79</v>
      </c>
      <c r="AW175" s="13" t="s">
        <v>33</v>
      </c>
      <c r="AX175" s="13" t="s">
        <v>72</v>
      </c>
      <c r="AY175" s="204" t="s">
        <v>168</v>
      </c>
    </row>
    <row r="176" spans="1:65" s="14" customFormat="1">
      <c r="B176" s="205"/>
      <c r="C176" s="206"/>
      <c r="D176" s="196" t="s">
        <v>177</v>
      </c>
      <c r="E176" s="207" t="s">
        <v>19</v>
      </c>
      <c r="F176" s="208" t="s">
        <v>1213</v>
      </c>
      <c r="G176" s="206"/>
      <c r="H176" s="209">
        <v>-91.7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81</v>
      </c>
      <c r="AV176" s="14" t="s">
        <v>81</v>
      </c>
      <c r="AW176" s="14" t="s">
        <v>33</v>
      </c>
      <c r="AX176" s="14" t="s">
        <v>72</v>
      </c>
      <c r="AY176" s="215" t="s">
        <v>168</v>
      </c>
    </row>
    <row r="177" spans="1:65" s="17" customFormat="1">
      <c r="B177" s="245"/>
      <c r="C177" s="246"/>
      <c r="D177" s="196" t="s">
        <v>177</v>
      </c>
      <c r="E177" s="247" t="s">
        <v>19</v>
      </c>
      <c r="F177" s="248" t="s">
        <v>1211</v>
      </c>
      <c r="G177" s="246"/>
      <c r="H177" s="249">
        <v>-91.7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177</v>
      </c>
      <c r="AU177" s="255" t="s">
        <v>81</v>
      </c>
      <c r="AV177" s="17" t="s">
        <v>188</v>
      </c>
      <c r="AW177" s="17" t="s">
        <v>33</v>
      </c>
      <c r="AX177" s="17" t="s">
        <v>72</v>
      </c>
      <c r="AY177" s="255" t="s">
        <v>168</v>
      </c>
    </row>
    <row r="178" spans="1:65" s="15" customFormat="1">
      <c r="B178" s="216"/>
      <c r="C178" s="217"/>
      <c r="D178" s="196" t="s">
        <v>177</v>
      </c>
      <c r="E178" s="218" t="s">
        <v>19</v>
      </c>
      <c r="F178" s="219" t="s">
        <v>182</v>
      </c>
      <c r="G178" s="217"/>
      <c r="H178" s="220">
        <v>483.51600000000002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177</v>
      </c>
      <c r="AU178" s="226" t="s">
        <v>81</v>
      </c>
      <c r="AV178" s="15" t="s">
        <v>175</v>
      </c>
      <c r="AW178" s="15" t="s">
        <v>33</v>
      </c>
      <c r="AX178" s="15" t="s">
        <v>79</v>
      </c>
      <c r="AY178" s="226" t="s">
        <v>168</v>
      </c>
    </row>
    <row r="179" spans="1:65" s="2" customFormat="1" ht="36">
      <c r="A179" s="37"/>
      <c r="B179" s="38"/>
      <c r="C179" s="181" t="s">
        <v>236</v>
      </c>
      <c r="D179" s="181" t="s">
        <v>170</v>
      </c>
      <c r="E179" s="182" t="s">
        <v>1220</v>
      </c>
      <c r="F179" s="183" t="s">
        <v>1221</v>
      </c>
      <c r="G179" s="184" t="s">
        <v>206</v>
      </c>
      <c r="H179" s="185">
        <v>109.518</v>
      </c>
      <c r="I179" s="186"/>
      <c r="J179" s="187">
        <f>ROUND(I179*H179,2)</f>
        <v>0</v>
      </c>
      <c r="K179" s="183" t="s">
        <v>174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175</v>
      </c>
      <c r="AT179" s="192" t="s">
        <v>170</v>
      </c>
      <c r="AU179" s="192" t="s">
        <v>81</v>
      </c>
      <c r="AY179" s="20" t="s">
        <v>168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175</v>
      </c>
      <c r="BM179" s="192" t="s">
        <v>1222</v>
      </c>
    </row>
    <row r="180" spans="1:65" s="13" customFormat="1" ht="22.5">
      <c r="B180" s="194"/>
      <c r="C180" s="195"/>
      <c r="D180" s="196" t="s">
        <v>177</v>
      </c>
      <c r="E180" s="197" t="s">
        <v>19</v>
      </c>
      <c r="F180" s="198" t="s">
        <v>1162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177</v>
      </c>
      <c r="AU180" s="204" t="s">
        <v>81</v>
      </c>
      <c r="AV180" s="13" t="s">
        <v>79</v>
      </c>
      <c r="AW180" s="13" t="s">
        <v>33</v>
      </c>
      <c r="AX180" s="13" t="s">
        <v>72</v>
      </c>
      <c r="AY180" s="204" t="s">
        <v>168</v>
      </c>
    </row>
    <row r="181" spans="1:65" s="14" customFormat="1" ht="33.75">
      <c r="B181" s="205"/>
      <c r="C181" s="206"/>
      <c r="D181" s="196" t="s">
        <v>177</v>
      </c>
      <c r="E181" s="207" t="s">
        <v>19</v>
      </c>
      <c r="F181" s="208" t="s">
        <v>1223</v>
      </c>
      <c r="G181" s="206"/>
      <c r="H181" s="209">
        <v>89.567999999999998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81</v>
      </c>
      <c r="AV181" s="14" t="s">
        <v>81</v>
      </c>
      <c r="AW181" s="14" t="s">
        <v>33</v>
      </c>
      <c r="AX181" s="14" t="s">
        <v>72</v>
      </c>
      <c r="AY181" s="215" t="s">
        <v>168</v>
      </c>
    </row>
    <row r="182" spans="1:65" s="14" customFormat="1">
      <c r="B182" s="205"/>
      <c r="C182" s="206"/>
      <c r="D182" s="196" t="s">
        <v>177</v>
      </c>
      <c r="E182" s="207" t="s">
        <v>19</v>
      </c>
      <c r="F182" s="208" t="s">
        <v>1224</v>
      </c>
      <c r="G182" s="206"/>
      <c r="H182" s="209">
        <v>19.95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72</v>
      </c>
      <c r="AY182" s="215" t="s">
        <v>168</v>
      </c>
    </row>
    <row r="183" spans="1:65" s="15" customFormat="1">
      <c r="B183" s="216"/>
      <c r="C183" s="217"/>
      <c r="D183" s="196" t="s">
        <v>177</v>
      </c>
      <c r="E183" s="218" t="s">
        <v>19</v>
      </c>
      <c r="F183" s="219" t="s">
        <v>182</v>
      </c>
      <c r="G183" s="217"/>
      <c r="H183" s="220">
        <v>109.518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177</v>
      </c>
      <c r="AU183" s="226" t="s">
        <v>81</v>
      </c>
      <c r="AV183" s="15" t="s">
        <v>175</v>
      </c>
      <c r="AW183" s="15" t="s">
        <v>33</v>
      </c>
      <c r="AX183" s="15" t="s">
        <v>79</v>
      </c>
      <c r="AY183" s="226" t="s">
        <v>168</v>
      </c>
    </row>
    <row r="184" spans="1:65" s="2" customFormat="1" ht="16.5" customHeight="1">
      <c r="A184" s="37"/>
      <c r="B184" s="38"/>
      <c r="C184" s="259" t="s">
        <v>246</v>
      </c>
      <c r="D184" s="259" t="s">
        <v>636</v>
      </c>
      <c r="E184" s="260" t="s">
        <v>1225</v>
      </c>
      <c r="F184" s="261" t="s">
        <v>1226</v>
      </c>
      <c r="G184" s="262" t="s">
        <v>233</v>
      </c>
      <c r="H184" s="263">
        <v>219.036</v>
      </c>
      <c r="I184" s="264"/>
      <c r="J184" s="265">
        <f>ROUND(I184*H184,2)</f>
        <v>0</v>
      </c>
      <c r="K184" s="261" t="s">
        <v>174</v>
      </c>
      <c r="L184" s="266"/>
      <c r="M184" s="267" t="s">
        <v>19</v>
      </c>
      <c r="N184" s="268" t="s">
        <v>43</v>
      </c>
      <c r="O184" s="67"/>
      <c r="P184" s="190">
        <f>O184*H184</f>
        <v>0</v>
      </c>
      <c r="Q184" s="190">
        <v>1</v>
      </c>
      <c r="R184" s="190">
        <f>Q184*H184</f>
        <v>219.036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209</v>
      </c>
      <c r="AT184" s="192" t="s">
        <v>636</v>
      </c>
      <c r="AU184" s="192" t="s">
        <v>81</v>
      </c>
      <c r="AY184" s="20" t="s">
        <v>168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175</v>
      </c>
      <c r="BM184" s="192" t="s">
        <v>1227</v>
      </c>
    </row>
    <row r="185" spans="1:65" s="12" customFormat="1" ht="22.9" customHeight="1">
      <c r="B185" s="165"/>
      <c r="C185" s="166"/>
      <c r="D185" s="167" t="s">
        <v>71</v>
      </c>
      <c r="E185" s="179" t="s">
        <v>81</v>
      </c>
      <c r="F185" s="179" t="s">
        <v>674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SUM(P186:P224)</f>
        <v>0</v>
      </c>
      <c r="Q185" s="173"/>
      <c r="R185" s="174">
        <f>SUM(R186:R224)</f>
        <v>506.46794556000003</v>
      </c>
      <c r="S185" s="173"/>
      <c r="T185" s="175">
        <f>SUM(T186:T224)</f>
        <v>0</v>
      </c>
      <c r="AR185" s="176" t="s">
        <v>79</v>
      </c>
      <c r="AT185" s="177" t="s">
        <v>71</v>
      </c>
      <c r="AU185" s="177" t="s">
        <v>79</v>
      </c>
      <c r="AY185" s="176" t="s">
        <v>168</v>
      </c>
      <c r="BK185" s="178">
        <f>SUM(BK186:BK224)</f>
        <v>0</v>
      </c>
    </row>
    <row r="186" spans="1:65" s="2" customFormat="1" ht="55.5" customHeight="1">
      <c r="A186" s="37"/>
      <c r="B186" s="38"/>
      <c r="C186" s="181" t="s">
        <v>250</v>
      </c>
      <c r="D186" s="181" t="s">
        <v>170</v>
      </c>
      <c r="E186" s="182" t="s">
        <v>1228</v>
      </c>
      <c r="F186" s="183" t="s">
        <v>1229</v>
      </c>
      <c r="G186" s="184" t="s">
        <v>173</v>
      </c>
      <c r="H186" s="185">
        <v>149.28</v>
      </c>
      <c r="I186" s="186"/>
      <c r="J186" s="187">
        <f>ROUND(I186*H186,2)</f>
        <v>0</v>
      </c>
      <c r="K186" s="183" t="s">
        <v>174</v>
      </c>
      <c r="L186" s="42"/>
      <c r="M186" s="188" t="s">
        <v>19</v>
      </c>
      <c r="N186" s="189" t="s">
        <v>43</v>
      </c>
      <c r="O186" s="67"/>
      <c r="P186" s="190">
        <f>O186*H186</f>
        <v>0</v>
      </c>
      <c r="Q186" s="190">
        <v>3.1E-4</v>
      </c>
      <c r="R186" s="190">
        <f>Q186*H186</f>
        <v>4.62768E-2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175</v>
      </c>
      <c r="AT186" s="192" t="s">
        <v>170</v>
      </c>
      <c r="AU186" s="192" t="s">
        <v>81</v>
      </c>
      <c r="AY186" s="20" t="s">
        <v>168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79</v>
      </c>
      <c r="BK186" s="193">
        <f>ROUND(I186*H186,2)</f>
        <v>0</v>
      </c>
      <c r="BL186" s="20" t="s">
        <v>175</v>
      </c>
      <c r="BM186" s="192" t="s">
        <v>1230</v>
      </c>
    </row>
    <row r="187" spans="1:65" s="13" customFormat="1" ht="33.75">
      <c r="B187" s="194"/>
      <c r="C187" s="195"/>
      <c r="D187" s="196" t="s">
        <v>177</v>
      </c>
      <c r="E187" s="197" t="s">
        <v>19</v>
      </c>
      <c r="F187" s="198" t="s">
        <v>1231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177</v>
      </c>
      <c r="AU187" s="204" t="s">
        <v>81</v>
      </c>
      <c r="AV187" s="13" t="s">
        <v>79</v>
      </c>
      <c r="AW187" s="13" t="s">
        <v>33</v>
      </c>
      <c r="AX187" s="13" t="s">
        <v>72</v>
      </c>
      <c r="AY187" s="204" t="s">
        <v>168</v>
      </c>
    </row>
    <row r="188" spans="1:65" s="14" customFormat="1" ht="22.5">
      <c r="B188" s="205"/>
      <c r="C188" s="206"/>
      <c r="D188" s="196" t="s">
        <v>177</v>
      </c>
      <c r="E188" s="207" t="s">
        <v>19</v>
      </c>
      <c r="F188" s="208" t="s">
        <v>1232</v>
      </c>
      <c r="G188" s="206"/>
      <c r="H188" s="209">
        <v>149.28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79</v>
      </c>
      <c r="AY188" s="215" t="s">
        <v>168</v>
      </c>
    </row>
    <row r="189" spans="1:65" s="2" customFormat="1" ht="24">
      <c r="A189" s="37"/>
      <c r="B189" s="38"/>
      <c r="C189" s="259" t="s">
        <v>8</v>
      </c>
      <c r="D189" s="259" t="s">
        <v>636</v>
      </c>
      <c r="E189" s="260" t="s">
        <v>1233</v>
      </c>
      <c r="F189" s="261" t="s">
        <v>1234</v>
      </c>
      <c r="G189" s="262" t="s">
        <v>173</v>
      </c>
      <c r="H189" s="263">
        <v>164.208</v>
      </c>
      <c r="I189" s="264"/>
      <c r="J189" s="265">
        <f>ROUND(I189*H189,2)</f>
        <v>0</v>
      </c>
      <c r="K189" s="261" t="s">
        <v>174</v>
      </c>
      <c r="L189" s="266"/>
      <c r="M189" s="267" t="s">
        <v>19</v>
      </c>
      <c r="N189" s="268" t="s">
        <v>43</v>
      </c>
      <c r="O189" s="67"/>
      <c r="P189" s="190">
        <f>O189*H189</f>
        <v>0</v>
      </c>
      <c r="Q189" s="190">
        <v>2.0000000000000001E-4</v>
      </c>
      <c r="R189" s="190">
        <f>Q189*H189</f>
        <v>3.2841599999999999E-2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209</v>
      </c>
      <c r="AT189" s="192" t="s">
        <v>636</v>
      </c>
      <c r="AU189" s="192" t="s">
        <v>81</v>
      </c>
      <c r="AY189" s="20" t="s">
        <v>168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175</v>
      </c>
      <c r="BM189" s="192" t="s">
        <v>1235</v>
      </c>
    </row>
    <row r="190" spans="1:65" s="14" customFormat="1">
      <c r="B190" s="205"/>
      <c r="C190" s="206"/>
      <c r="D190" s="196" t="s">
        <v>177</v>
      </c>
      <c r="E190" s="206"/>
      <c r="F190" s="208" t="s">
        <v>1236</v>
      </c>
      <c r="G190" s="206"/>
      <c r="H190" s="209">
        <v>164.208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177</v>
      </c>
      <c r="AU190" s="215" t="s">
        <v>81</v>
      </c>
      <c r="AV190" s="14" t="s">
        <v>81</v>
      </c>
      <c r="AW190" s="14" t="s">
        <v>4</v>
      </c>
      <c r="AX190" s="14" t="s">
        <v>79</v>
      </c>
      <c r="AY190" s="215" t="s">
        <v>168</v>
      </c>
    </row>
    <row r="191" spans="1:65" s="2" customFormat="1" ht="55.5" customHeight="1">
      <c r="A191" s="37"/>
      <c r="B191" s="38"/>
      <c r="C191" s="181" t="s">
        <v>226</v>
      </c>
      <c r="D191" s="181" t="s">
        <v>170</v>
      </c>
      <c r="E191" s="182" t="s">
        <v>675</v>
      </c>
      <c r="F191" s="183" t="s">
        <v>676</v>
      </c>
      <c r="G191" s="184" t="s">
        <v>444</v>
      </c>
      <c r="H191" s="185">
        <v>52.4</v>
      </c>
      <c r="I191" s="186"/>
      <c r="J191" s="187">
        <f>ROUND(I191*H191,2)</f>
        <v>0</v>
      </c>
      <c r="K191" s="183" t="s">
        <v>174</v>
      </c>
      <c r="L191" s="42"/>
      <c r="M191" s="188" t="s">
        <v>19</v>
      </c>
      <c r="N191" s="189" t="s">
        <v>43</v>
      </c>
      <c r="O191" s="67"/>
      <c r="P191" s="190">
        <f>O191*H191</f>
        <v>0</v>
      </c>
      <c r="Q191" s="190">
        <v>0.27378000000000002</v>
      </c>
      <c r="R191" s="190">
        <f>Q191*H191</f>
        <v>14.346072000000001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175</v>
      </c>
      <c r="AT191" s="192" t="s">
        <v>170</v>
      </c>
      <c r="AU191" s="192" t="s">
        <v>81</v>
      </c>
      <c r="AY191" s="20" t="s">
        <v>168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175</v>
      </c>
      <c r="BM191" s="192" t="s">
        <v>1237</v>
      </c>
    </row>
    <row r="192" spans="1:65" s="13" customFormat="1" ht="22.5">
      <c r="B192" s="194"/>
      <c r="C192" s="195"/>
      <c r="D192" s="196" t="s">
        <v>177</v>
      </c>
      <c r="E192" s="197" t="s">
        <v>19</v>
      </c>
      <c r="F192" s="198" t="s">
        <v>1238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177</v>
      </c>
      <c r="AU192" s="204" t="s">
        <v>81</v>
      </c>
      <c r="AV192" s="13" t="s">
        <v>79</v>
      </c>
      <c r="AW192" s="13" t="s">
        <v>33</v>
      </c>
      <c r="AX192" s="13" t="s">
        <v>72</v>
      </c>
      <c r="AY192" s="204" t="s">
        <v>168</v>
      </c>
    </row>
    <row r="193" spans="1:65" s="14" customFormat="1">
      <c r="B193" s="205"/>
      <c r="C193" s="206"/>
      <c r="D193" s="196" t="s">
        <v>177</v>
      </c>
      <c r="E193" s="207" t="s">
        <v>19</v>
      </c>
      <c r="F193" s="208" t="s">
        <v>1239</v>
      </c>
      <c r="G193" s="206"/>
      <c r="H193" s="209">
        <v>52.4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177</v>
      </c>
      <c r="AU193" s="215" t="s">
        <v>81</v>
      </c>
      <c r="AV193" s="14" t="s">
        <v>81</v>
      </c>
      <c r="AW193" s="14" t="s">
        <v>33</v>
      </c>
      <c r="AX193" s="14" t="s">
        <v>79</v>
      </c>
      <c r="AY193" s="215" t="s">
        <v>168</v>
      </c>
    </row>
    <row r="194" spans="1:65" s="2" customFormat="1" ht="21.75" customHeight="1">
      <c r="A194" s="37"/>
      <c r="B194" s="38"/>
      <c r="C194" s="181" t="s">
        <v>1240</v>
      </c>
      <c r="D194" s="181" t="s">
        <v>170</v>
      </c>
      <c r="E194" s="182" t="s">
        <v>1241</v>
      </c>
      <c r="F194" s="183" t="s">
        <v>1242</v>
      </c>
      <c r="G194" s="184" t="s">
        <v>206</v>
      </c>
      <c r="H194" s="185">
        <v>5.3460000000000001</v>
      </c>
      <c r="I194" s="186"/>
      <c r="J194" s="187">
        <f>ROUND(I194*H194,2)</f>
        <v>0</v>
      </c>
      <c r="K194" s="183" t="s">
        <v>174</v>
      </c>
      <c r="L194" s="42"/>
      <c r="M194" s="188" t="s">
        <v>19</v>
      </c>
      <c r="N194" s="189" t="s">
        <v>43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175</v>
      </c>
      <c r="AT194" s="192" t="s">
        <v>170</v>
      </c>
      <c r="AU194" s="192" t="s">
        <v>81</v>
      </c>
      <c r="AY194" s="20" t="s">
        <v>168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175</v>
      </c>
      <c r="BM194" s="192" t="s">
        <v>1243</v>
      </c>
    </row>
    <row r="195" spans="1:65" s="13" customFormat="1" ht="22.5">
      <c r="B195" s="194"/>
      <c r="C195" s="195"/>
      <c r="D195" s="196" t="s">
        <v>177</v>
      </c>
      <c r="E195" s="197" t="s">
        <v>19</v>
      </c>
      <c r="F195" s="198" t="s">
        <v>1238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177</v>
      </c>
      <c r="AU195" s="204" t="s">
        <v>81</v>
      </c>
      <c r="AV195" s="13" t="s">
        <v>79</v>
      </c>
      <c r="AW195" s="13" t="s">
        <v>33</v>
      </c>
      <c r="AX195" s="13" t="s">
        <v>72</v>
      </c>
      <c r="AY195" s="204" t="s">
        <v>168</v>
      </c>
    </row>
    <row r="196" spans="1:65" s="14" customFormat="1">
      <c r="B196" s="205"/>
      <c r="C196" s="206"/>
      <c r="D196" s="196" t="s">
        <v>177</v>
      </c>
      <c r="E196" s="207" t="s">
        <v>19</v>
      </c>
      <c r="F196" s="208" t="s">
        <v>1244</v>
      </c>
      <c r="G196" s="206"/>
      <c r="H196" s="209">
        <v>5.3460000000000001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177</v>
      </c>
      <c r="AU196" s="215" t="s">
        <v>81</v>
      </c>
      <c r="AV196" s="14" t="s">
        <v>81</v>
      </c>
      <c r="AW196" s="14" t="s">
        <v>33</v>
      </c>
      <c r="AX196" s="14" t="s">
        <v>79</v>
      </c>
      <c r="AY196" s="215" t="s">
        <v>168</v>
      </c>
    </row>
    <row r="197" spans="1:65" s="2" customFormat="1" ht="55.5" customHeight="1">
      <c r="A197" s="37"/>
      <c r="B197" s="38"/>
      <c r="C197" s="181" t="s">
        <v>423</v>
      </c>
      <c r="D197" s="181" t="s">
        <v>170</v>
      </c>
      <c r="E197" s="182" t="s">
        <v>1245</v>
      </c>
      <c r="F197" s="183" t="s">
        <v>1246</v>
      </c>
      <c r="G197" s="184" t="s">
        <v>444</v>
      </c>
      <c r="H197" s="185">
        <v>7</v>
      </c>
      <c r="I197" s="186"/>
      <c r="J197" s="187">
        <f>ROUND(I197*H197,2)</f>
        <v>0</v>
      </c>
      <c r="K197" s="183" t="s">
        <v>174</v>
      </c>
      <c r="L197" s="42"/>
      <c r="M197" s="188" t="s">
        <v>19</v>
      </c>
      <c r="N197" s="189" t="s">
        <v>43</v>
      </c>
      <c r="O197" s="67"/>
      <c r="P197" s="190">
        <f>O197*H197</f>
        <v>0</v>
      </c>
      <c r="Q197" s="190">
        <v>0.31530000000000002</v>
      </c>
      <c r="R197" s="190">
        <f>Q197*H197</f>
        <v>2.2071000000000001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175</v>
      </c>
      <c r="AT197" s="192" t="s">
        <v>170</v>
      </c>
      <c r="AU197" s="192" t="s">
        <v>81</v>
      </c>
      <c r="AY197" s="20" t="s">
        <v>168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175</v>
      </c>
      <c r="BM197" s="192" t="s">
        <v>1247</v>
      </c>
    </row>
    <row r="198" spans="1:65" s="13" customFormat="1" ht="22.5">
      <c r="B198" s="194"/>
      <c r="C198" s="195"/>
      <c r="D198" s="196" t="s">
        <v>177</v>
      </c>
      <c r="E198" s="197" t="s">
        <v>19</v>
      </c>
      <c r="F198" s="198" t="s">
        <v>1238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177</v>
      </c>
      <c r="AU198" s="204" t="s">
        <v>81</v>
      </c>
      <c r="AV198" s="13" t="s">
        <v>79</v>
      </c>
      <c r="AW198" s="13" t="s">
        <v>33</v>
      </c>
      <c r="AX198" s="13" t="s">
        <v>72</v>
      </c>
      <c r="AY198" s="204" t="s">
        <v>168</v>
      </c>
    </row>
    <row r="199" spans="1:65" s="14" customFormat="1">
      <c r="B199" s="205"/>
      <c r="C199" s="206"/>
      <c r="D199" s="196" t="s">
        <v>177</v>
      </c>
      <c r="E199" s="207" t="s">
        <v>19</v>
      </c>
      <c r="F199" s="208" t="s">
        <v>1248</v>
      </c>
      <c r="G199" s="206"/>
      <c r="H199" s="209">
        <v>7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177</v>
      </c>
      <c r="AU199" s="215" t="s">
        <v>81</v>
      </c>
      <c r="AV199" s="14" t="s">
        <v>81</v>
      </c>
      <c r="AW199" s="14" t="s">
        <v>33</v>
      </c>
      <c r="AX199" s="14" t="s">
        <v>79</v>
      </c>
      <c r="AY199" s="215" t="s">
        <v>168</v>
      </c>
    </row>
    <row r="200" spans="1:65" s="2" customFormat="1" ht="24">
      <c r="A200" s="37"/>
      <c r="B200" s="38"/>
      <c r="C200" s="181" t="s">
        <v>428</v>
      </c>
      <c r="D200" s="181" t="s">
        <v>170</v>
      </c>
      <c r="E200" s="182" t="s">
        <v>1249</v>
      </c>
      <c r="F200" s="183" t="s">
        <v>1250</v>
      </c>
      <c r="G200" s="184" t="s">
        <v>206</v>
      </c>
      <c r="H200" s="185">
        <v>109.61</v>
      </c>
      <c r="I200" s="186"/>
      <c r="J200" s="187">
        <f>ROUND(I200*H200,2)</f>
        <v>0</v>
      </c>
      <c r="K200" s="183" t="s">
        <v>174</v>
      </c>
      <c r="L200" s="42"/>
      <c r="M200" s="188" t="s">
        <v>19</v>
      </c>
      <c r="N200" s="189" t="s">
        <v>43</v>
      </c>
      <c r="O200" s="67"/>
      <c r="P200" s="190">
        <f>O200*H200</f>
        <v>0</v>
      </c>
      <c r="Q200" s="190">
        <v>2.16</v>
      </c>
      <c r="R200" s="190">
        <f>Q200*H200</f>
        <v>236.75760000000002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175</v>
      </c>
      <c r="AT200" s="192" t="s">
        <v>170</v>
      </c>
      <c r="AU200" s="192" t="s">
        <v>81</v>
      </c>
      <c r="AY200" s="20" t="s">
        <v>168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175</v>
      </c>
      <c r="BM200" s="192" t="s">
        <v>1251</v>
      </c>
    </row>
    <row r="201" spans="1:65" s="13" customFormat="1">
      <c r="B201" s="194"/>
      <c r="C201" s="195"/>
      <c r="D201" s="196" t="s">
        <v>177</v>
      </c>
      <c r="E201" s="197" t="s">
        <v>19</v>
      </c>
      <c r="F201" s="198" t="s">
        <v>1179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177</v>
      </c>
      <c r="AU201" s="204" t="s">
        <v>81</v>
      </c>
      <c r="AV201" s="13" t="s">
        <v>79</v>
      </c>
      <c r="AW201" s="13" t="s">
        <v>33</v>
      </c>
      <c r="AX201" s="13" t="s">
        <v>72</v>
      </c>
      <c r="AY201" s="204" t="s">
        <v>168</v>
      </c>
    </row>
    <row r="202" spans="1:65" s="14" customFormat="1">
      <c r="B202" s="205"/>
      <c r="C202" s="206"/>
      <c r="D202" s="196" t="s">
        <v>177</v>
      </c>
      <c r="E202" s="207" t="s">
        <v>19</v>
      </c>
      <c r="F202" s="208" t="s">
        <v>1252</v>
      </c>
      <c r="G202" s="206"/>
      <c r="H202" s="209">
        <v>55.2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177</v>
      </c>
      <c r="AU202" s="215" t="s">
        <v>81</v>
      </c>
      <c r="AV202" s="14" t="s">
        <v>81</v>
      </c>
      <c r="AW202" s="14" t="s">
        <v>33</v>
      </c>
      <c r="AX202" s="14" t="s">
        <v>72</v>
      </c>
      <c r="AY202" s="215" t="s">
        <v>168</v>
      </c>
    </row>
    <row r="203" spans="1:65" s="14" customFormat="1">
      <c r="B203" s="205"/>
      <c r="C203" s="206"/>
      <c r="D203" s="196" t="s">
        <v>177</v>
      </c>
      <c r="E203" s="207" t="s">
        <v>19</v>
      </c>
      <c r="F203" s="208" t="s">
        <v>1253</v>
      </c>
      <c r="G203" s="206"/>
      <c r="H203" s="209">
        <v>32.4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177</v>
      </c>
      <c r="AU203" s="215" t="s">
        <v>81</v>
      </c>
      <c r="AV203" s="14" t="s">
        <v>81</v>
      </c>
      <c r="AW203" s="14" t="s">
        <v>33</v>
      </c>
      <c r="AX203" s="14" t="s">
        <v>72</v>
      </c>
      <c r="AY203" s="215" t="s">
        <v>168</v>
      </c>
    </row>
    <row r="204" spans="1:65" s="14" customFormat="1">
      <c r="B204" s="205"/>
      <c r="C204" s="206"/>
      <c r="D204" s="196" t="s">
        <v>177</v>
      </c>
      <c r="E204" s="207" t="s">
        <v>19</v>
      </c>
      <c r="F204" s="208" t="s">
        <v>1254</v>
      </c>
      <c r="G204" s="206"/>
      <c r="H204" s="209">
        <v>22.01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177</v>
      </c>
      <c r="AU204" s="215" t="s">
        <v>81</v>
      </c>
      <c r="AV204" s="14" t="s">
        <v>81</v>
      </c>
      <c r="AW204" s="14" t="s">
        <v>33</v>
      </c>
      <c r="AX204" s="14" t="s">
        <v>72</v>
      </c>
      <c r="AY204" s="215" t="s">
        <v>168</v>
      </c>
    </row>
    <row r="205" spans="1:65" s="15" customFormat="1">
      <c r="B205" s="216"/>
      <c r="C205" s="217"/>
      <c r="D205" s="196" t="s">
        <v>177</v>
      </c>
      <c r="E205" s="218" t="s">
        <v>19</v>
      </c>
      <c r="F205" s="219" t="s">
        <v>182</v>
      </c>
      <c r="G205" s="217"/>
      <c r="H205" s="220">
        <v>109.61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177</v>
      </c>
      <c r="AU205" s="226" t="s">
        <v>81</v>
      </c>
      <c r="AV205" s="15" t="s">
        <v>175</v>
      </c>
      <c r="AW205" s="15" t="s">
        <v>33</v>
      </c>
      <c r="AX205" s="15" t="s">
        <v>79</v>
      </c>
      <c r="AY205" s="226" t="s">
        <v>168</v>
      </c>
    </row>
    <row r="206" spans="1:65" s="2" customFormat="1" ht="36">
      <c r="A206" s="37"/>
      <c r="B206" s="38"/>
      <c r="C206" s="181" t="s">
        <v>435</v>
      </c>
      <c r="D206" s="181" t="s">
        <v>170</v>
      </c>
      <c r="E206" s="182" t="s">
        <v>1255</v>
      </c>
      <c r="F206" s="183" t="s">
        <v>1256</v>
      </c>
      <c r="G206" s="184" t="s">
        <v>206</v>
      </c>
      <c r="H206" s="185">
        <v>97.335999999999999</v>
      </c>
      <c r="I206" s="186"/>
      <c r="J206" s="187">
        <f>ROUND(I206*H206,2)</f>
        <v>0</v>
      </c>
      <c r="K206" s="183" t="s">
        <v>174</v>
      </c>
      <c r="L206" s="42"/>
      <c r="M206" s="188" t="s">
        <v>19</v>
      </c>
      <c r="N206" s="189" t="s">
        <v>43</v>
      </c>
      <c r="O206" s="67"/>
      <c r="P206" s="190">
        <f>O206*H206</f>
        <v>0</v>
      </c>
      <c r="Q206" s="190">
        <v>2.45329</v>
      </c>
      <c r="R206" s="190">
        <f>Q206*H206</f>
        <v>238.79343544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175</v>
      </c>
      <c r="AT206" s="192" t="s">
        <v>170</v>
      </c>
      <c r="AU206" s="192" t="s">
        <v>81</v>
      </c>
      <c r="AY206" s="20" t="s">
        <v>168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175</v>
      </c>
      <c r="BM206" s="192" t="s">
        <v>1257</v>
      </c>
    </row>
    <row r="207" spans="1:65" s="13" customFormat="1" ht="22.5">
      <c r="B207" s="194"/>
      <c r="C207" s="195"/>
      <c r="D207" s="196" t="s">
        <v>177</v>
      </c>
      <c r="E207" s="197" t="s">
        <v>19</v>
      </c>
      <c r="F207" s="198" t="s">
        <v>1238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177</v>
      </c>
      <c r="AU207" s="204" t="s">
        <v>81</v>
      </c>
      <c r="AV207" s="13" t="s">
        <v>79</v>
      </c>
      <c r="AW207" s="13" t="s">
        <v>33</v>
      </c>
      <c r="AX207" s="13" t="s">
        <v>72</v>
      </c>
      <c r="AY207" s="204" t="s">
        <v>168</v>
      </c>
    </row>
    <row r="208" spans="1:65" s="14" customFormat="1">
      <c r="B208" s="205"/>
      <c r="C208" s="206"/>
      <c r="D208" s="196" t="s">
        <v>177</v>
      </c>
      <c r="E208" s="207" t="s">
        <v>19</v>
      </c>
      <c r="F208" s="208" t="s">
        <v>1258</v>
      </c>
      <c r="G208" s="206"/>
      <c r="H208" s="209">
        <v>58.752000000000002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177</v>
      </c>
      <c r="AU208" s="215" t="s">
        <v>81</v>
      </c>
      <c r="AV208" s="14" t="s">
        <v>81</v>
      </c>
      <c r="AW208" s="14" t="s">
        <v>33</v>
      </c>
      <c r="AX208" s="14" t="s">
        <v>72</v>
      </c>
      <c r="AY208" s="215" t="s">
        <v>168</v>
      </c>
    </row>
    <row r="209" spans="1:65" s="14" customFormat="1">
      <c r="B209" s="205"/>
      <c r="C209" s="206"/>
      <c r="D209" s="196" t="s">
        <v>177</v>
      </c>
      <c r="E209" s="207" t="s">
        <v>19</v>
      </c>
      <c r="F209" s="208" t="s">
        <v>1259</v>
      </c>
      <c r="G209" s="206"/>
      <c r="H209" s="209">
        <v>25.44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177</v>
      </c>
      <c r="AU209" s="215" t="s">
        <v>81</v>
      </c>
      <c r="AV209" s="14" t="s">
        <v>81</v>
      </c>
      <c r="AW209" s="14" t="s">
        <v>33</v>
      </c>
      <c r="AX209" s="14" t="s">
        <v>72</v>
      </c>
      <c r="AY209" s="215" t="s">
        <v>168</v>
      </c>
    </row>
    <row r="210" spans="1:65" s="14" customFormat="1">
      <c r="B210" s="205"/>
      <c r="C210" s="206"/>
      <c r="D210" s="196" t="s">
        <v>177</v>
      </c>
      <c r="E210" s="207" t="s">
        <v>19</v>
      </c>
      <c r="F210" s="208" t="s">
        <v>1260</v>
      </c>
      <c r="G210" s="206"/>
      <c r="H210" s="209">
        <v>13.144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177</v>
      </c>
      <c r="AU210" s="215" t="s">
        <v>81</v>
      </c>
      <c r="AV210" s="14" t="s">
        <v>81</v>
      </c>
      <c r="AW210" s="14" t="s">
        <v>33</v>
      </c>
      <c r="AX210" s="14" t="s">
        <v>72</v>
      </c>
      <c r="AY210" s="215" t="s">
        <v>168</v>
      </c>
    </row>
    <row r="211" spans="1:65" s="15" customFormat="1">
      <c r="B211" s="216"/>
      <c r="C211" s="217"/>
      <c r="D211" s="196" t="s">
        <v>177</v>
      </c>
      <c r="E211" s="218" t="s">
        <v>19</v>
      </c>
      <c r="F211" s="219" t="s">
        <v>182</v>
      </c>
      <c r="G211" s="217"/>
      <c r="H211" s="220">
        <v>97.336000000000013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177</v>
      </c>
      <c r="AU211" s="226" t="s">
        <v>81</v>
      </c>
      <c r="AV211" s="15" t="s">
        <v>175</v>
      </c>
      <c r="AW211" s="15" t="s">
        <v>33</v>
      </c>
      <c r="AX211" s="15" t="s">
        <v>79</v>
      </c>
      <c r="AY211" s="226" t="s">
        <v>168</v>
      </c>
    </row>
    <row r="212" spans="1:65" s="2" customFormat="1" ht="16.5" customHeight="1">
      <c r="A212" s="37"/>
      <c r="B212" s="38"/>
      <c r="C212" s="181" t="s">
        <v>441</v>
      </c>
      <c r="D212" s="181" t="s">
        <v>170</v>
      </c>
      <c r="E212" s="182" t="s">
        <v>1261</v>
      </c>
      <c r="F212" s="183" t="s">
        <v>1262</v>
      </c>
      <c r="G212" s="184" t="s">
        <v>173</v>
      </c>
      <c r="H212" s="185">
        <v>80.218999999999994</v>
      </c>
      <c r="I212" s="186"/>
      <c r="J212" s="187">
        <f>ROUND(I212*H212,2)</f>
        <v>0</v>
      </c>
      <c r="K212" s="183" t="s">
        <v>174</v>
      </c>
      <c r="L212" s="42"/>
      <c r="M212" s="188" t="s">
        <v>19</v>
      </c>
      <c r="N212" s="189" t="s">
        <v>43</v>
      </c>
      <c r="O212" s="67"/>
      <c r="P212" s="190">
        <f>O212*H212</f>
        <v>0</v>
      </c>
      <c r="Q212" s="190">
        <v>2.47E-3</v>
      </c>
      <c r="R212" s="190">
        <f>Q212*H212</f>
        <v>0.19814092999999999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175</v>
      </c>
      <c r="AT212" s="192" t="s">
        <v>170</v>
      </c>
      <c r="AU212" s="192" t="s">
        <v>81</v>
      </c>
      <c r="AY212" s="20" t="s">
        <v>168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79</v>
      </c>
      <c r="BK212" s="193">
        <f>ROUND(I212*H212,2)</f>
        <v>0</v>
      </c>
      <c r="BL212" s="20" t="s">
        <v>175</v>
      </c>
      <c r="BM212" s="192" t="s">
        <v>1263</v>
      </c>
    </row>
    <row r="213" spans="1:65" s="13" customFormat="1" ht="22.5">
      <c r="B213" s="194"/>
      <c r="C213" s="195"/>
      <c r="D213" s="196" t="s">
        <v>177</v>
      </c>
      <c r="E213" s="197" t="s">
        <v>19</v>
      </c>
      <c r="F213" s="198" t="s">
        <v>1238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177</v>
      </c>
      <c r="AU213" s="204" t="s">
        <v>81</v>
      </c>
      <c r="AV213" s="13" t="s">
        <v>79</v>
      </c>
      <c r="AW213" s="13" t="s">
        <v>33</v>
      </c>
      <c r="AX213" s="13" t="s">
        <v>72</v>
      </c>
      <c r="AY213" s="204" t="s">
        <v>168</v>
      </c>
    </row>
    <row r="214" spans="1:65" s="14" customFormat="1" ht="22.5">
      <c r="B214" s="205"/>
      <c r="C214" s="206"/>
      <c r="D214" s="196" t="s">
        <v>177</v>
      </c>
      <c r="E214" s="207" t="s">
        <v>19</v>
      </c>
      <c r="F214" s="208" t="s">
        <v>1264</v>
      </c>
      <c r="G214" s="206"/>
      <c r="H214" s="209">
        <v>7.9050000000000002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177</v>
      </c>
      <c r="AU214" s="215" t="s">
        <v>81</v>
      </c>
      <c r="AV214" s="14" t="s">
        <v>81</v>
      </c>
      <c r="AW214" s="14" t="s">
        <v>33</v>
      </c>
      <c r="AX214" s="14" t="s">
        <v>72</v>
      </c>
      <c r="AY214" s="215" t="s">
        <v>168</v>
      </c>
    </row>
    <row r="215" spans="1:65" s="14" customFormat="1" ht="22.5">
      <c r="B215" s="205"/>
      <c r="C215" s="206"/>
      <c r="D215" s="196" t="s">
        <v>177</v>
      </c>
      <c r="E215" s="207" t="s">
        <v>19</v>
      </c>
      <c r="F215" s="208" t="s">
        <v>1265</v>
      </c>
      <c r="G215" s="206"/>
      <c r="H215" s="209">
        <v>5.4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177</v>
      </c>
      <c r="AU215" s="215" t="s">
        <v>81</v>
      </c>
      <c r="AV215" s="14" t="s">
        <v>81</v>
      </c>
      <c r="AW215" s="14" t="s">
        <v>33</v>
      </c>
      <c r="AX215" s="14" t="s">
        <v>72</v>
      </c>
      <c r="AY215" s="215" t="s">
        <v>168</v>
      </c>
    </row>
    <row r="216" spans="1:65" s="14" customFormat="1">
      <c r="B216" s="205"/>
      <c r="C216" s="206"/>
      <c r="D216" s="196" t="s">
        <v>177</v>
      </c>
      <c r="E216" s="207" t="s">
        <v>19</v>
      </c>
      <c r="F216" s="208" t="s">
        <v>1266</v>
      </c>
      <c r="G216" s="206"/>
      <c r="H216" s="209">
        <v>4.17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177</v>
      </c>
      <c r="AU216" s="215" t="s">
        <v>81</v>
      </c>
      <c r="AV216" s="14" t="s">
        <v>81</v>
      </c>
      <c r="AW216" s="14" t="s">
        <v>33</v>
      </c>
      <c r="AX216" s="14" t="s">
        <v>72</v>
      </c>
      <c r="AY216" s="215" t="s">
        <v>168</v>
      </c>
    </row>
    <row r="217" spans="1:65" s="14" customFormat="1">
      <c r="B217" s="205"/>
      <c r="C217" s="206"/>
      <c r="D217" s="196" t="s">
        <v>177</v>
      </c>
      <c r="E217" s="207" t="s">
        <v>19</v>
      </c>
      <c r="F217" s="208" t="s">
        <v>1267</v>
      </c>
      <c r="G217" s="206"/>
      <c r="H217" s="209">
        <v>32.64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177</v>
      </c>
      <c r="AU217" s="215" t="s">
        <v>81</v>
      </c>
      <c r="AV217" s="14" t="s">
        <v>81</v>
      </c>
      <c r="AW217" s="14" t="s">
        <v>33</v>
      </c>
      <c r="AX217" s="14" t="s">
        <v>72</v>
      </c>
      <c r="AY217" s="215" t="s">
        <v>168</v>
      </c>
    </row>
    <row r="218" spans="1:65" s="14" customFormat="1">
      <c r="B218" s="205"/>
      <c r="C218" s="206"/>
      <c r="D218" s="196" t="s">
        <v>177</v>
      </c>
      <c r="E218" s="207" t="s">
        <v>19</v>
      </c>
      <c r="F218" s="208" t="s">
        <v>1268</v>
      </c>
      <c r="G218" s="206"/>
      <c r="H218" s="209">
        <v>16.96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177</v>
      </c>
      <c r="AU218" s="215" t="s">
        <v>81</v>
      </c>
      <c r="AV218" s="14" t="s">
        <v>81</v>
      </c>
      <c r="AW218" s="14" t="s">
        <v>33</v>
      </c>
      <c r="AX218" s="14" t="s">
        <v>72</v>
      </c>
      <c r="AY218" s="215" t="s">
        <v>168</v>
      </c>
    </row>
    <row r="219" spans="1:65" s="14" customFormat="1">
      <c r="B219" s="205"/>
      <c r="C219" s="206"/>
      <c r="D219" s="196" t="s">
        <v>177</v>
      </c>
      <c r="E219" s="207" t="s">
        <v>19</v>
      </c>
      <c r="F219" s="208" t="s">
        <v>1260</v>
      </c>
      <c r="G219" s="206"/>
      <c r="H219" s="209">
        <v>13.144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177</v>
      </c>
      <c r="AU219" s="215" t="s">
        <v>81</v>
      </c>
      <c r="AV219" s="14" t="s">
        <v>81</v>
      </c>
      <c r="AW219" s="14" t="s">
        <v>33</v>
      </c>
      <c r="AX219" s="14" t="s">
        <v>72</v>
      </c>
      <c r="AY219" s="215" t="s">
        <v>168</v>
      </c>
    </row>
    <row r="220" spans="1:65" s="15" customFormat="1">
      <c r="B220" s="216"/>
      <c r="C220" s="217"/>
      <c r="D220" s="196" t="s">
        <v>177</v>
      </c>
      <c r="E220" s="218" t="s">
        <v>19</v>
      </c>
      <c r="F220" s="219" t="s">
        <v>182</v>
      </c>
      <c r="G220" s="217"/>
      <c r="H220" s="220">
        <v>80.219000000000008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177</v>
      </c>
      <c r="AU220" s="226" t="s">
        <v>81</v>
      </c>
      <c r="AV220" s="15" t="s">
        <v>175</v>
      </c>
      <c r="AW220" s="15" t="s">
        <v>33</v>
      </c>
      <c r="AX220" s="15" t="s">
        <v>79</v>
      </c>
      <c r="AY220" s="226" t="s">
        <v>168</v>
      </c>
    </row>
    <row r="221" spans="1:65" s="2" customFormat="1" ht="16.5" customHeight="1">
      <c r="A221" s="37"/>
      <c r="B221" s="38"/>
      <c r="C221" s="181" t="s">
        <v>7</v>
      </c>
      <c r="D221" s="181" t="s">
        <v>170</v>
      </c>
      <c r="E221" s="182" t="s">
        <v>1269</v>
      </c>
      <c r="F221" s="183" t="s">
        <v>1270</v>
      </c>
      <c r="G221" s="184" t="s">
        <v>173</v>
      </c>
      <c r="H221" s="185">
        <v>80.218999999999994</v>
      </c>
      <c r="I221" s="186"/>
      <c r="J221" s="187">
        <f>ROUND(I221*H221,2)</f>
        <v>0</v>
      </c>
      <c r="K221" s="183" t="s">
        <v>174</v>
      </c>
      <c r="L221" s="42"/>
      <c r="M221" s="188" t="s">
        <v>19</v>
      </c>
      <c r="N221" s="189" t="s">
        <v>43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175</v>
      </c>
      <c r="AT221" s="192" t="s">
        <v>170</v>
      </c>
      <c r="AU221" s="192" t="s">
        <v>81</v>
      </c>
      <c r="AY221" s="20" t="s">
        <v>168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175</v>
      </c>
      <c r="BM221" s="192" t="s">
        <v>1271</v>
      </c>
    </row>
    <row r="222" spans="1:65" s="2" customFormat="1" ht="24">
      <c r="A222" s="37"/>
      <c r="B222" s="38"/>
      <c r="C222" s="181" t="s">
        <v>449</v>
      </c>
      <c r="D222" s="181" t="s">
        <v>170</v>
      </c>
      <c r="E222" s="182" t="s">
        <v>1272</v>
      </c>
      <c r="F222" s="183" t="s">
        <v>1273</v>
      </c>
      <c r="G222" s="184" t="s">
        <v>233</v>
      </c>
      <c r="H222" s="185">
        <v>13.287000000000001</v>
      </c>
      <c r="I222" s="186"/>
      <c r="J222" s="187">
        <f>ROUND(I222*H222,2)</f>
        <v>0</v>
      </c>
      <c r="K222" s="183" t="s">
        <v>174</v>
      </c>
      <c r="L222" s="42"/>
      <c r="M222" s="188" t="s">
        <v>19</v>
      </c>
      <c r="N222" s="189" t="s">
        <v>43</v>
      </c>
      <c r="O222" s="67"/>
      <c r="P222" s="190">
        <f>O222*H222</f>
        <v>0</v>
      </c>
      <c r="Q222" s="190">
        <v>1.0601700000000001</v>
      </c>
      <c r="R222" s="190">
        <f>Q222*H222</f>
        <v>14.086478790000001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175</v>
      </c>
      <c r="AT222" s="192" t="s">
        <v>170</v>
      </c>
      <c r="AU222" s="192" t="s">
        <v>81</v>
      </c>
      <c r="AY222" s="20" t="s">
        <v>168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79</v>
      </c>
      <c r="BK222" s="193">
        <f>ROUND(I222*H222,2)</f>
        <v>0</v>
      </c>
      <c r="BL222" s="20" t="s">
        <v>175</v>
      </c>
      <c r="BM222" s="192" t="s">
        <v>1274</v>
      </c>
    </row>
    <row r="223" spans="1:65" s="14" customFormat="1">
      <c r="B223" s="205"/>
      <c r="C223" s="206"/>
      <c r="D223" s="196" t="s">
        <v>177</v>
      </c>
      <c r="E223" s="207" t="s">
        <v>19</v>
      </c>
      <c r="F223" s="208" t="s">
        <v>1275</v>
      </c>
      <c r="G223" s="206"/>
      <c r="H223" s="209">
        <v>12.654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177</v>
      </c>
      <c r="AU223" s="215" t="s">
        <v>81</v>
      </c>
      <c r="AV223" s="14" t="s">
        <v>81</v>
      </c>
      <c r="AW223" s="14" t="s">
        <v>33</v>
      </c>
      <c r="AX223" s="14" t="s">
        <v>79</v>
      </c>
      <c r="AY223" s="215" t="s">
        <v>168</v>
      </c>
    </row>
    <row r="224" spans="1:65" s="14" customFormat="1">
      <c r="B224" s="205"/>
      <c r="C224" s="206"/>
      <c r="D224" s="196" t="s">
        <v>177</v>
      </c>
      <c r="E224" s="206"/>
      <c r="F224" s="208" t="s">
        <v>1276</v>
      </c>
      <c r="G224" s="206"/>
      <c r="H224" s="209">
        <v>13.287000000000001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177</v>
      </c>
      <c r="AU224" s="215" t="s">
        <v>81</v>
      </c>
      <c r="AV224" s="14" t="s">
        <v>81</v>
      </c>
      <c r="AW224" s="14" t="s">
        <v>4</v>
      </c>
      <c r="AX224" s="14" t="s">
        <v>79</v>
      </c>
      <c r="AY224" s="215" t="s">
        <v>168</v>
      </c>
    </row>
    <row r="225" spans="1:65" s="12" customFormat="1" ht="22.9" customHeight="1">
      <c r="B225" s="165"/>
      <c r="C225" s="166"/>
      <c r="D225" s="167" t="s">
        <v>71</v>
      </c>
      <c r="E225" s="179" t="s">
        <v>188</v>
      </c>
      <c r="F225" s="179" t="s">
        <v>707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SUM(P226:P256)</f>
        <v>0</v>
      </c>
      <c r="Q225" s="173"/>
      <c r="R225" s="174">
        <f>SUM(R226:R256)</f>
        <v>253.28130482999995</v>
      </c>
      <c r="S225" s="173"/>
      <c r="T225" s="175">
        <f>SUM(T226:T256)</f>
        <v>0</v>
      </c>
      <c r="AR225" s="176" t="s">
        <v>79</v>
      </c>
      <c r="AT225" s="177" t="s">
        <v>71</v>
      </c>
      <c r="AU225" s="177" t="s">
        <v>79</v>
      </c>
      <c r="AY225" s="176" t="s">
        <v>168</v>
      </c>
      <c r="BK225" s="178">
        <f>SUM(BK226:BK256)</f>
        <v>0</v>
      </c>
    </row>
    <row r="226" spans="1:65" s="2" customFormat="1" ht="101.25" customHeight="1">
      <c r="A226" s="37"/>
      <c r="B226" s="38"/>
      <c r="C226" s="181" t="s">
        <v>453</v>
      </c>
      <c r="D226" s="181" t="s">
        <v>170</v>
      </c>
      <c r="E226" s="182" t="s">
        <v>1277</v>
      </c>
      <c r="F226" s="183" t="s">
        <v>1278</v>
      </c>
      <c r="G226" s="184" t="s">
        <v>444</v>
      </c>
      <c r="H226" s="185">
        <v>3.9</v>
      </c>
      <c r="I226" s="186"/>
      <c r="J226" s="187">
        <f>ROUND(I226*H226,2)</f>
        <v>0</v>
      </c>
      <c r="K226" s="183" t="s">
        <v>174</v>
      </c>
      <c r="L226" s="42"/>
      <c r="M226" s="188" t="s">
        <v>19</v>
      </c>
      <c r="N226" s="189" t="s">
        <v>43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175</v>
      </c>
      <c r="AT226" s="192" t="s">
        <v>170</v>
      </c>
      <c r="AU226" s="192" t="s">
        <v>81</v>
      </c>
      <c r="AY226" s="20" t="s">
        <v>168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79</v>
      </c>
      <c r="BK226" s="193">
        <f>ROUND(I226*H226,2)</f>
        <v>0</v>
      </c>
      <c r="BL226" s="20" t="s">
        <v>175</v>
      </c>
      <c r="BM226" s="192" t="s">
        <v>1279</v>
      </c>
    </row>
    <row r="227" spans="1:65" s="13" customFormat="1" ht="22.5">
      <c r="B227" s="194"/>
      <c r="C227" s="195"/>
      <c r="D227" s="196" t="s">
        <v>177</v>
      </c>
      <c r="E227" s="197" t="s">
        <v>19</v>
      </c>
      <c r="F227" s="198" t="s">
        <v>1238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177</v>
      </c>
      <c r="AU227" s="204" t="s">
        <v>81</v>
      </c>
      <c r="AV227" s="13" t="s">
        <v>79</v>
      </c>
      <c r="AW227" s="13" t="s">
        <v>33</v>
      </c>
      <c r="AX227" s="13" t="s">
        <v>72</v>
      </c>
      <c r="AY227" s="204" t="s">
        <v>168</v>
      </c>
    </row>
    <row r="228" spans="1:65" s="14" customFormat="1">
      <c r="B228" s="205"/>
      <c r="C228" s="206"/>
      <c r="D228" s="196" t="s">
        <v>177</v>
      </c>
      <c r="E228" s="207" t="s">
        <v>19</v>
      </c>
      <c r="F228" s="208" t="s">
        <v>1280</v>
      </c>
      <c r="G228" s="206"/>
      <c r="H228" s="209">
        <v>3.9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81</v>
      </c>
      <c r="AV228" s="14" t="s">
        <v>81</v>
      </c>
      <c r="AW228" s="14" t="s">
        <v>33</v>
      </c>
      <c r="AX228" s="14" t="s">
        <v>79</v>
      </c>
      <c r="AY228" s="215" t="s">
        <v>168</v>
      </c>
    </row>
    <row r="229" spans="1:65" s="2" customFormat="1" ht="16.5" customHeight="1">
      <c r="A229" s="37"/>
      <c r="B229" s="38"/>
      <c r="C229" s="259" t="s">
        <v>459</v>
      </c>
      <c r="D229" s="259" t="s">
        <v>636</v>
      </c>
      <c r="E229" s="260" t="s">
        <v>1281</v>
      </c>
      <c r="F229" s="261" t="s">
        <v>1282</v>
      </c>
      <c r="G229" s="262" t="s">
        <v>444</v>
      </c>
      <c r="H229" s="263">
        <v>4.29</v>
      </c>
      <c r="I229" s="264"/>
      <c r="J229" s="265">
        <f>ROUND(I229*H229,2)</f>
        <v>0</v>
      </c>
      <c r="K229" s="261" t="s">
        <v>174</v>
      </c>
      <c r="L229" s="266"/>
      <c r="M229" s="267" t="s">
        <v>19</v>
      </c>
      <c r="N229" s="268" t="s">
        <v>43</v>
      </c>
      <c r="O229" s="67"/>
      <c r="P229" s="190">
        <f>O229*H229</f>
        <v>0</v>
      </c>
      <c r="Q229" s="190">
        <v>6.7299999999999999E-3</v>
      </c>
      <c r="R229" s="190">
        <f>Q229*H229</f>
        <v>2.88717E-2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209</v>
      </c>
      <c r="AT229" s="192" t="s">
        <v>636</v>
      </c>
      <c r="AU229" s="192" t="s">
        <v>81</v>
      </c>
      <c r="AY229" s="20" t="s">
        <v>168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175</v>
      </c>
      <c r="BM229" s="192" t="s">
        <v>1283</v>
      </c>
    </row>
    <row r="230" spans="1:65" s="14" customFormat="1">
      <c r="B230" s="205"/>
      <c r="C230" s="206"/>
      <c r="D230" s="196" t="s">
        <v>177</v>
      </c>
      <c r="E230" s="206"/>
      <c r="F230" s="208" t="s">
        <v>1284</v>
      </c>
      <c r="G230" s="206"/>
      <c r="H230" s="209">
        <v>4.29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177</v>
      </c>
      <c r="AU230" s="215" t="s">
        <v>81</v>
      </c>
      <c r="AV230" s="14" t="s">
        <v>81</v>
      </c>
      <c r="AW230" s="14" t="s">
        <v>4</v>
      </c>
      <c r="AX230" s="14" t="s">
        <v>79</v>
      </c>
      <c r="AY230" s="215" t="s">
        <v>168</v>
      </c>
    </row>
    <row r="231" spans="1:65" s="2" customFormat="1" ht="55.5" customHeight="1">
      <c r="A231" s="37"/>
      <c r="B231" s="38"/>
      <c r="C231" s="181" t="s">
        <v>464</v>
      </c>
      <c r="D231" s="181" t="s">
        <v>170</v>
      </c>
      <c r="E231" s="182" t="s">
        <v>708</v>
      </c>
      <c r="F231" s="183" t="s">
        <v>1285</v>
      </c>
      <c r="G231" s="184" t="s">
        <v>206</v>
      </c>
      <c r="H231" s="185">
        <v>79.007999999999996</v>
      </c>
      <c r="I231" s="186"/>
      <c r="J231" s="187">
        <f>ROUND(I231*H231,2)</f>
        <v>0</v>
      </c>
      <c r="K231" s="183" t="s">
        <v>174</v>
      </c>
      <c r="L231" s="42"/>
      <c r="M231" s="188" t="s">
        <v>19</v>
      </c>
      <c r="N231" s="189" t="s">
        <v>43</v>
      </c>
      <c r="O231" s="67"/>
      <c r="P231" s="190">
        <f>O231*H231</f>
        <v>0</v>
      </c>
      <c r="Q231" s="190">
        <v>2.45329</v>
      </c>
      <c r="R231" s="190">
        <f>Q231*H231</f>
        <v>193.82953631999999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175</v>
      </c>
      <c r="AT231" s="192" t="s">
        <v>170</v>
      </c>
      <c r="AU231" s="192" t="s">
        <v>81</v>
      </c>
      <c r="AY231" s="20" t="s">
        <v>168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175</v>
      </c>
      <c r="BM231" s="192" t="s">
        <v>1286</v>
      </c>
    </row>
    <row r="232" spans="1:65" s="13" customFormat="1" ht="22.5">
      <c r="B232" s="194"/>
      <c r="C232" s="195"/>
      <c r="D232" s="196" t="s">
        <v>177</v>
      </c>
      <c r="E232" s="197" t="s">
        <v>19</v>
      </c>
      <c r="F232" s="198" t="s">
        <v>1238</v>
      </c>
      <c r="G232" s="195"/>
      <c r="H232" s="197" t="s">
        <v>19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177</v>
      </c>
      <c r="AU232" s="204" t="s">
        <v>81</v>
      </c>
      <c r="AV232" s="13" t="s">
        <v>79</v>
      </c>
      <c r="AW232" s="13" t="s">
        <v>33</v>
      </c>
      <c r="AX232" s="13" t="s">
        <v>72</v>
      </c>
      <c r="AY232" s="204" t="s">
        <v>168</v>
      </c>
    </row>
    <row r="233" spans="1:65" s="14" customFormat="1" ht="22.5">
      <c r="B233" s="205"/>
      <c r="C233" s="206"/>
      <c r="D233" s="196" t="s">
        <v>177</v>
      </c>
      <c r="E233" s="207" t="s">
        <v>19</v>
      </c>
      <c r="F233" s="208" t="s">
        <v>1287</v>
      </c>
      <c r="G233" s="206"/>
      <c r="H233" s="209">
        <v>49.264000000000003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177</v>
      </c>
      <c r="AU233" s="215" t="s">
        <v>81</v>
      </c>
      <c r="AV233" s="14" t="s">
        <v>81</v>
      </c>
      <c r="AW233" s="14" t="s">
        <v>33</v>
      </c>
      <c r="AX233" s="14" t="s">
        <v>72</v>
      </c>
      <c r="AY233" s="215" t="s">
        <v>168</v>
      </c>
    </row>
    <row r="234" spans="1:65" s="14" customFormat="1">
      <c r="B234" s="205"/>
      <c r="C234" s="206"/>
      <c r="D234" s="196" t="s">
        <v>177</v>
      </c>
      <c r="E234" s="207" t="s">
        <v>19</v>
      </c>
      <c r="F234" s="208" t="s">
        <v>1288</v>
      </c>
      <c r="G234" s="206"/>
      <c r="H234" s="209">
        <v>18.164999999999999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177</v>
      </c>
      <c r="AU234" s="215" t="s">
        <v>81</v>
      </c>
      <c r="AV234" s="14" t="s">
        <v>81</v>
      </c>
      <c r="AW234" s="14" t="s">
        <v>33</v>
      </c>
      <c r="AX234" s="14" t="s">
        <v>72</v>
      </c>
      <c r="AY234" s="215" t="s">
        <v>168</v>
      </c>
    </row>
    <row r="235" spans="1:65" s="14" customFormat="1">
      <c r="B235" s="205"/>
      <c r="C235" s="206"/>
      <c r="D235" s="196" t="s">
        <v>177</v>
      </c>
      <c r="E235" s="207" t="s">
        <v>19</v>
      </c>
      <c r="F235" s="208" t="s">
        <v>1289</v>
      </c>
      <c r="G235" s="206"/>
      <c r="H235" s="209">
        <v>11.579000000000001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177</v>
      </c>
      <c r="AU235" s="215" t="s">
        <v>81</v>
      </c>
      <c r="AV235" s="14" t="s">
        <v>81</v>
      </c>
      <c r="AW235" s="14" t="s">
        <v>33</v>
      </c>
      <c r="AX235" s="14" t="s">
        <v>72</v>
      </c>
      <c r="AY235" s="215" t="s">
        <v>168</v>
      </c>
    </row>
    <row r="236" spans="1:65" s="15" customFormat="1">
      <c r="B236" s="216"/>
      <c r="C236" s="217"/>
      <c r="D236" s="196" t="s">
        <v>177</v>
      </c>
      <c r="E236" s="218" t="s">
        <v>19</v>
      </c>
      <c r="F236" s="219" t="s">
        <v>182</v>
      </c>
      <c r="G236" s="217"/>
      <c r="H236" s="220">
        <v>79.00800000000001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177</v>
      </c>
      <c r="AU236" s="226" t="s">
        <v>81</v>
      </c>
      <c r="AV236" s="15" t="s">
        <v>175</v>
      </c>
      <c r="AW236" s="15" t="s">
        <v>33</v>
      </c>
      <c r="AX236" s="15" t="s">
        <v>79</v>
      </c>
      <c r="AY236" s="226" t="s">
        <v>168</v>
      </c>
    </row>
    <row r="237" spans="1:65" s="2" customFormat="1" ht="24">
      <c r="A237" s="37"/>
      <c r="B237" s="38"/>
      <c r="C237" s="181" t="s">
        <v>482</v>
      </c>
      <c r="D237" s="181" t="s">
        <v>170</v>
      </c>
      <c r="E237" s="182" t="s">
        <v>712</v>
      </c>
      <c r="F237" s="183" t="s">
        <v>713</v>
      </c>
      <c r="G237" s="184" t="s">
        <v>173</v>
      </c>
      <c r="H237" s="185">
        <v>318.15499999999997</v>
      </c>
      <c r="I237" s="186"/>
      <c r="J237" s="187">
        <f>ROUND(I237*H237,2)</f>
        <v>0</v>
      </c>
      <c r="K237" s="183" t="s">
        <v>174</v>
      </c>
      <c r="L237" s="42"/>
      <c r="M237" s="188" t="s">
        <v>19</v>
      </c>
      <c r="N237" s="189" t="s">
        <v>43</v>
      </c>
      <c r="O237" s="67"/>
      <c r="P237" s="190">
        <f>O237*H237</f>
        <v>0</v>
      </c>
      <c r="Q237" s="190">
        <v>2.7499999999999998E-3</v>
      </c>
      <c r="R237" s="190">
        <f>Q237*H237</f>
        <v>0.87492624999999991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175</v>
      </c>
      <c r="AT237" s="192" t="s">
        <v>170</v>
      </c>
      <c r="AU237" s="192" t="s">
        <v>81</v>
      </c>
      <c r="AY237" s="20" t="s">
        <v>168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79</v>
      </c>
      <c r="BK237" s="193">
        <f>ROUND(I237*H237,2)</f>
        <v>0</v>
      </c>
      <c r="BL237" s="20" t="s">
        <v>175</v>
      </c>
      <c r="BM237" s="192" t="s">
        <v>1290</v>
      </c>
    </row>
    <row r="238" spans="1:65" s="13" customFormat="1" ht="22.5">
      <c r="B238" s="194"/>
      <c r="C238" s="195"/>
      <c r="D238" s="196" t="s">
        <v>177</v>
      </c>
      <c r="E238" s="197" t="s">
        <v>19</v>
      </c>
      <c r="F238" s="198" t="s">
        <v>1238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177</v>
      </c>
      <c r="AU238" s="204" t="s">
        <v>81</v>
      </c>
      <c r="AV238" s="13" t="s">
        <v>79</v>
      </c>
      <c r="AW238" s="13" t="s">
        <v>33</v>
      </c>
      <c r="AX238" s="13" t="s">
        <v>72</v>
      </c>
      <c r="AY238" s="204" t="s">
        <v>168</v>
      </c>
    </row>
    <row r="239" spans="1:65" s="14" customFormat="1" ht="22.5">
      <c r="B239" s="205"/>
      <c r="C239" s="206"/>
      <c r="D239" s="196" t="s">
        <v>177</v>
      </c>
      <c r="E239" s="207" t="s">
        <v>19</v>
      </c>
      <c r="F239" s="208" t="s">
        <v>1291</v>
      </c>
      <c r="G239" s="206"/>
      <c r="H239" s="209">
        <v>175.637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177</v>
      </c>
      <c r="AU239" s="215" t="s">
        <v>81</v>
      </c>
      <c r="AV239" s="14" t="s">
        <v>81</v>
      </c>
      <c r="AW239" s="14" t="s">
        <v>33</v>
      </c>
      <c r="AX239" s="14" t="s">
        <v>72</v>
      </c>
      <c r="AY239" s="215" t="s">
        <v>168</v>
      </c>
    </row>
    <row r="240" spans="1:65" s="14" customFormat="1">
      <c r="B240" s="205"/>
      <c r="C240" s="206"/>
      <c r="D240" s="196" t="s">
        <v>177</v>
      </c>
      <c r="E240" s="207" t="s">
        <v>19</v>
      </c>
      <c r="F240" s="208" t="s">
        <v>1292</v>
      </c>
      <c r="G240" s="206"/>
      <c r="H240" s="209">
        <v>89.905000000000001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177</v>
      </c>
      <c r="AU240" s="215" t="s">
        <v>81</v>
      </c>
      <c r="AV240" s="14" t="s">
        <v>81</v>
      </c>
      <c r="AW240" s="14" t="s">
        <v>33</v>
      </c>
      <c r="AX240" s="14" t="s">
        <v>72</v>
      </c>
      <c r="AY240" s="215" t="s">
        <v>168</v>
      </c>
    </row>
    <row r="241" spans="1:65" s="14" customFormat="1">
      <c r="B241" s="205"/>
      <c r="C241" s="206"/>
      <c r="D241" s="196" t="s">
        <v>177</v>
      </c>
      <c r="E241" s="207" t="s">
        <v>19</v>
      </c>
      <c r="F241" s="208" t="s">
        <v>1293</v>
      </c>
      <c r="G241" s="206"/>
      <c r="H241" s="209">
        <v>52.613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177</v>
      </c>
      <c r="AU241" s="215" t="s">
        <v>81</v>
      </c>
      <c r="AV241" s="14" t="s">
        <v>81</v>
      </c>
      <c r="AW241" s="14" t="s">
        <v>33</v>
      </c>
      <c r="AX241" s="14" t="s">
        <v>72</v>
      </c>
      <c r="AY241" s="215" t="s">
        <v>168</v>
      </c>
    </row>
    <row r="242" spans="1:65" s="15" customFormat="1">
      <c r="B242" s="216"/>
      <c r="C242" s="217"/>
      <c r="D242" s="196" t="s">
        <v>177</v>
      </c>
      <c r="E242" s="218" t="s">
        <v>19</v>
      </c>
      <c r="F242" s="219" t="s">
        <v>182</v>
      </c>
      <c r="G242" s="217"/>
      <c r="H242" s="220">
        <v>318.15500000000003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177</v>
      </c>
      <c r="AU242" s="226" t="s">
        <v>81</v>
      </c>
      <c r="AV242" s="15" t="s">
        <v>175</v>
      </c>
      <c r="AW242" s="15" t="s">
        <v>33</v>
      </c>
      <c r="AX242" s="15" t="s">
        <v>79</v>
      </c>
      <c r="AY242" s="226" t="s">
        <v>168</v>
      </c>
    </row>
    <row r="243" spans="1:65" s="2" customFormat="1" ht="24">
      <c r="A243" s="37"/>
      <c r="B243" s="38"/>
      <c r="C243" s="181" t="s">
        <v>484</v>
      </c>
      <c r="D243" s="181" t="s">
        <v>170</v>
      </c>
      <c r="E243" s="182" t="s">
        <v>716</v>
      </c>
      <c r="F243" s="183" t="s">
        <v>717</v>
      </c>
      <c r="G243" s="184" t="s">
        <v>173</v>
      </c>
      <c r="H243" s="185">
        <v>318.15499999999997</v>
      </c>
      <c r="I243" s="186"/>
      <c r="J243" s="187">
        <f>ROUND(I243*H243,2)</f>
        <v>0</v>
      </c>
      <c r="K243" s="183" t="s">
        <v>174</v>
      </c>
      <c r="L243" s="42"/>
      <c r="M243" s="188" t="s">
        <v>19</v>
      </c>
      <c r="N243" s="189" t="s">
        <v>43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175</v>
      </c>
      <c r="AT243" s="192" t="s">
        <v>170</v>
      </c>
      <c r="AU243" s="192" t="s">
        <v>81</v>
      </c>
      <c r="AY243" s="20" t="s">
        <v>168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175</v>
      </c>
      <c r="BM243" s="192" t="s">
        <v>1294</v>
      </c>
    </row>
    <row r="244" spans="1:65" s="2" customFormat="1" ht="36">
      <c r="A244" s="37"/>
      <c r="B244" s="38"/>
      <c r="C244" s="181" t="s">
        <v>488</v>
      </c>
      <c r="D244" s="181" t="s">
        <v>170</v>
      </c>
      <c r="E244" s="182" t="s">
        <v>719</v>
      </c>
      <c r="F244" s="183" t="s">
        <v>720</v>
      </c>
      <c r="G244" s="184" t="s">
        <v>233</v>
      </c>
      <c r="H244" s="185">
        <v>10.785</v>
      </c>
      <c r="I244" s="186"/>
      <c r="J244" s="187">
        <f>ROUND(I244*H244,2)</f>
        <v>0</v>
      </c>
      <c r="K244" s="183" t="s">
        <v>174</v>
      </c>
      <c r="L244" s="42"/>
      <c r="M244" s="188" t="s">
        <v>19</v>
      </c>
      <c r="N244" s="189" t="s">
        <v>43</v>
      </c>
      <c r="O244" s="67"/>
      <c r="P244" s="190">
        <f>O244*H244</f>
        <v>0</v>
      </c>
      <c r="Q244" s="190">
        <v>1.04881</v>
      </c>
      <c r="R244" s="190">
        <f>Q244*H244</f>
        <v>11.311415849999999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175</v>
      </c>
      <c r="AT244" s="192" t="s">
        <v>170</v>
      </c>
      <c r="AU244" s="192" t="s">
        <v>81</v>
      </c>
      <c r="AY244" s="20" t="s">
        <v>168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79</v>
      </c>
      <c r="BK244" s="193">
        <f>ROUND(I244*H244,2)</f>
        <v>0</v>
      </c>
      <c r="BL244" s="20" t="s">
        <v>175</v>
      </c>
      <c r="BM244" s="192" t="s">
        <v>1295</v>
      </c>
    </row>
    <row r="245" spans="1:65" s="14" customFormat="1">
      <c r="B245" s="205"/>
      <c r="C245" s="206"/>
      <c r="D245" s="196" t="s">
        <v>177</v>
      </c>
      <c r="E245" s="207" t="s">
        <v>19</v>
      </c>
      <c r="F245" s="208" t="s">
        <v>1296</v>
      </c>
      <c r="G245" s="206"/>
      <c r="H245" s="209">
        <v>10.271000000000001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177</v>
      </c>
      <c r="AU245" s="215" t="s">
        <v>81</v>
      </c>
      <c r="AV245" s="14" t="s">
        <v>81</v>
      </c>
      <c r="AW245" s="14" t="s">
        <v>33</v>
      </c>
      <c r="AX245" s="14" t="s">
        <v>79</v>
      </c>
      <c r="AY245" s="215" t="s">
        <v>168</v>
      </c>
    </row>
    <row r="246" spans="1:65" s="14" customFormat="1">
      <c r="B246" s="205"/>
      <c r="C246" s="206"/>
      <c r="D246" s="196" t="s">
        <v>177</v>
      </c>
      <c r="E246" s="206"/>
      <c r="F246" s="208" t="s">
        <v>1297</v>
      </c>
      <c r="G246" s="206"/>
      <c r="H246" s="209">
        <v>10.785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177</v>
      </c>
      <c r="AU246" s="215" t="s">
        <v>81</v>
      </c>
      <c r="AV246" s="14" t="s">
        <v>81</v>
      </c>
      <c r="AW246" s="14" t="s">
        <v>4</v>
      </c>
      <c r="AX246" s="14" t="s">
        <v>79</v>
      </c>
      <c r="AY246" s="215" t="s">
        <v>168</v>
      </c>
    </row>
    <row r="247" spans="1:65" s="2" customFormat="1" ht="36">
      <c r="A247" s="37"/>
      <c r="B247" s="38"/>
      <c r="C247" s="181" t="s">
        <v>492</v>
      </c>
      <c r="D247" s="181" t="s">
        <v>170</v>
      </c>
      <c r="E247" s="182" t="s">
        <v>1298</v>
      </c>
      <c r="F247" s="183" t="s">
        <v>1299</v>
      </c>
      <c r="G247" s="184" t="s">
        <v>206</v>
      </c>
      <c r="H247" s="185">
        <v>17.422999999999998</v>
      </c>
      <c r="I247" s="186"/>
      <c r="J247" s="187">
        <f>ROUND(I247*H247,2)</f>
        <v>0</v>
      </c>
      <c r="K247" s="183" t="s">
        <v>19</v>
      </c>
      <c r="L247" s="42"/>
      <c r="M247" s="188" t="s">
        <v>19</v>
      </c>
      <c r="N247" s="189" t="s">
        <v>43</v>
      </c>
      <c r="O247" s="67"/>
      <c r="P247" s="190">
        <f>O247*H247</f>
        <v>0</v>
      </c>
      <c r="Q247" s="190">
        <v>2.4705699999999999</v>
      </c>
      <c r="R247" s="190">
        <f>Q247*H247</f>
        <v>43.044741109999997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175</v>
      </c>
      <c r="AT247" s="192" t="s">
        <v>170</v>
      </c>
      <c r="AU247" s="192" t="s">
        <v>81</v>
      </c>
      <c r="AY247" s="20" t="s">
        <v>168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79</v>
      </c>
      <c r="BK247" s="193">
        <f>ROUND(I247*H247,2)</f>
        <v>0</v>
      </c>
      <c r="BL247" s="20" t="s">
        <v>175</v>
      </c>
      <c r="BM247" s="192" t="s">
        <v>1300</v>
      </c>
    </row>
    <row r="248" spans="1:65" s="13" customFormat="1" ht="22.5">
      <c r="B248" s="194"/>
      <c r="C248" s="195"/>
      <c r="D248" s="196" t="s">
        <v>177</v>
      </c>
      <c r="E248" s="197" t="s">
        <v>19</v>
      </c>
      <c r="F248" s="198" t="s">
        <v>1238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177</v>
      </c>
      <c r="AU248" s="204" t="s">
        <v>81</v>
      </c>
      <c r="AV248" s="13" t="s">
        <v>79</v>
      </c>
      <c r="AW248" s="13" t="s">
        <v>33</v>
      </c>
      <c r="AX248" s="13" t="s">
        <v>72</v>
      </c>
      <c r="AY248" s="204" t="s">
        <v>168</v>
      </c>
    </row>
    <row r="249" spans="1:65" s="14" customFormat="1">
      <c r="B249" s="205"/>
      <c r="C249" s="206"/>
      <c r="D249" s="196" t="s">
        <v>177</v>
      </c>
      <c r="E249" s="207" t="s">
        <v>19</v>
      </c>
      <c r="F249" s="208" t="s">
        <v>1301</v>
      </c>
      <c r="G249" s="206"/>
      <c r="H249" s="209">
        <v>17.422999999999998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177</v>
      </c>
      <c r="AU249" s="215" t="s">
        <v>81</v>
      </c>
      <c r="AV249" s="14" t="s">
        <v>81</v>
      </c>
      <c r="AW249" s="14" t="s">
        <v>33</v>
      </c>
      <c r="AX249" s="14" t="s">
        <v>79</v>
      </c>
      <c r="AY249" s="215" t="s">
        <v>168</v>
      </c>
    </row>
    <row r="250" spans="1:65" s="2" customFormat="1" ht="33" customHeight="1">
      <c r="A250" s="37"/>
      <c r="B250" s="38"/>
      <c r="C250" s="181" t="s">
        <v>496</v>
      </c>
      <c r="D250" s="181" t="s">
        <v>170</v>
      </c>
      <c r="E250" s="182" t="s">
        <v>1302</v>
      </c>
      <c r="F250" s="183" t="s">
        <v>1303</v>
      </c>
      <c r="G250" s="184" t="s">
        <v>173</v>
      </c>
      <c r="H250" s="185">
        <v>67.558000000000007</v>
      </c>
      <c r="I250" s="186"/>
      <c r="J250" s="187">
        <f>ROUND(I250*H250,2)</f>
        <v>0</v>
      </c>
      <c r="K250" s="183" t="s">
        <v>174</v>
      </c>
      <c r="L250" s="42"/>
      <c r="M250" s="188" t="s">
        <v>19</v>
      </c>
      <c r="N250" s="189" t="s">
        <v>43</v>
      </c>
      <c r="O250" s="67"/>
      <c r="P250" s="190">
        <f>O250*H250</f>
        <v>0</v>
      </c>
      <c r="Q250" s="190">
        <v>2.5190000000000001E-2</v>
      </c>
      <c r="R250" s="190">
        <f>Q250*H250</f>
        <v>1.7017860200000001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175</v>
      </c>
      <c r="AT250" s="192" t="s">
        <v>170</v>
      </c>
      <c r="AU250" s="192" t="s">
        <v>81</v>
      </c>
      <c r="AY250" s="20" t="s">
        <v>168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79</v>
      </c>
      <c r="BK250" s="193">
        <f>ROUND(I250*H250,2)</f>
        <v>0</v>
      </c>
      <c r="BL250" s="20" t="s">
        <v>175</v>
      </c>
      <c r="BM250" s="192" t="s">
        <v>1304</v>
      </c>
    </row>
    <row r="251" spans="1:65" s="13" customFormat="1" ht="22.5">
      <c r="B251" s="194"/>
      <c r="C251" s="195"/>
      <c r="D251" s="196" t="s">
        <v>177</v>
      </c>
      <c r="E251" s="197" t="s">
        <v>19</v>
      </c>
      <c r="F251" s="198" t="s">
        <v>1238</v>
      </c>
      <c r="G251" s="195"/>
      <c r="H251" s="197" t="s">
        <v>19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177</v>
      </c>
      <c r="AU251" s="204" t="s">
        <v>81</v>
      </c>
      <c r="AV251" s="13" t="s">
        <v>79</v>
      </c>
      <c r="AW251" s="13" t="s">
        <v>33</v>
      </c>
      <c r="AX251" s="13" t="s">
        <v>72</v>
      </c>
      <c r="AY251" s="204" t="s">
        <v>168</v>
      </c>
    </row>
    <row r="252" spans="1:65" s="14" customFormat="1">
      <c r="B252" s="205"/>
      <c r="C252" s="206"/>
      <c r="D252" s="196" t="s">
        <v>177</v>
      </c>
      <c r="E252" s="207" t="s">
        <v>19</v>
      </c>
      <c r="F252" s="208" t="s">
        <v>1305</v>
      </c>
      <c r="G252" s="206"/>
      <c r="H252" s="209">
        <v>67.558000000000007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177</v>
      </c>
      <c r="AU252" s="215" t="s">
        <v>81</v>
      </c>
      <c r="AV252" s="14" t="s">
        <v>81</v>
      </c>
      <c r="AW252" s="14" t="s">
        <v>33</v>
      </c>
      <c r="AX252" s="14" t="s">
        <v>79</v>
      </c>
      <c r="AY252" s="215" t="s">
        <v>168</v>
      </c>
    </row>
    <row r="253" spans="1:65" s="2" customFormat="1" ht="36">
      <c r="A253" s="37"/>
      <c r="B253" s="38"/>
      <c r="C253" s="181" t="s">
        <v>500</v>
      </c>
      <c r="D253" s="181" t="s">
        <v>170</v>
      </c>
      <c r="E253" s="182" t="s">
        <v>1306</v>
      </c>
      <c r="F253" s="183" t="s">
        <v>1307</v>
      </c>
      <c r="G253" s="184" t="s">
        <v>173</v>
      </c>
      <c r="H253" s="185">
        <v>67.558000000000007</v>
      </c>
      <c r="I253" s="186"/>
      <c r="J253" s="187">
        <f>ROUND(I253*H253,2)</f>
        <v>0</v>
      </c>
      <c r="K253" s="183" t="s">
        <v>174</v>
      </c>
      <c r="L253" s="42"/>
      <c r="M253" s="188" t="s">
        <v>19</v>
      </c>
      <c r="N253" s="189" t="s">
        <v>43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175</v>
      </c>
      <c r="AT253" s="192" t="s">
        <v>170</v>
      </c>
      <c r="AU253" s="192" t="s">
        <v>81</v>
      </c>
      <c r="AY253" s="20" t="s">
        <v>168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79</v>
      </c>
      <c r="BK253" s="193">
        <f>ROUND(I253*H253,2)</f>
        <v>0</v>
      </c>
      <c r="BL253" s="20" t="s">
        <v>175</v>
      </c>
      <c r="BM253" s="192" t="s">
        <v>1308</v>
      </c>
    </row>
    <row r="254" spans="1:65" s="2" customFormat="1" ht="24">
      <c r="A254" s="37"/>
      <c r="B254" s="38"/>
      <c r="C254" s="181" t="s">
        <v>505</v>
      </c>
      <c r="D254" s="181" t="s">
        <v>170</v>
      </c>
      <c r="E254" s="182" t="s">
        <v>1309</v>
      </c>
      <c r="F254" s="183" t="s">
        <v>1310</v>
      </c>
      <c r="G254" s="184" t="s">
        <v>233</v>
      </c>
      <c r="H254" s="185">
        <v>2.3780000000000001</v>
      </c>
      <c r="I254" s="186"/>
      <c r="J254" s="187">
        <f>ROUND(I254*H254,2)</f>
        <v>0</v>
      </c>
      <c r="K254" s="183" t="s">
        <v>174</v>
      </c>
      <c r="L254" s="42"/>
      <c r="M254" s="188" t="s">
        <v>19</v>
      </c>
      <c r="N254" s="189" t="s">
        <v>43</v>
      </c>
      <c r="O254" s="67"/>
      <c r="P254" s="190">
        <f>O254*H254</f>
        <v>0</v>
      </c>
      <c r="Q254" s="190">
        <v>1.04711</v>
      </c>
      <c r="R254" s="190">
        <f>Q254*H254</f>
        <v>2.49002758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175</v>
      </c>
      <c r="AT254" s="192" t="s">
        <v>170</v>
      </c>
      <c r="AU254" s="192" t="s">
        <v>81</v>
      </c>
      <c r="AY254" s="20" t="s">
        <v>168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79</v>
      </c>
      <c r="BK254" s="193">
        <f>ROUND(I254*H254,2)</f>
        <v>0</v>
      </c>
      <c r="BL254" s="20" t="s">
        <v>175</v>
      </c>
      <c r="BM254" s="192" t="s">
        <v>1311</v>
      </c>
    </row>
    <row r="255" spans="1:65" s="14" customFormat="1">
      <c r="B255" s="205"/>
      <c r="C255" s="206"/>
      <c r="D255" s="196" t="s">
        <v>177</v>
      </c>
      <c r="E255" s="207" t="s">
        <v>19</v>
      </c>
      <c r="F255" s="208" t="s">
        <v>1312</v>
      </c>
      <c r="G255" s="206"/>
      <c r="H255" s="209">
        <v>2.2650000000000001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177</v>
      </c>
      <c r="AU255" s="215" t="s">
        <v>81</v>
      </c>
      <c r="AV255" s="14" t="s">
        <v>81</v>
      </c>
      <c r="AW255" s="14" t="s">
        <v>33</v>
      </c>
      <c r="AX255" s="14" t="s">
        <v>79</v>
      </c>
      <c r="AY255" s="215" t="s">
        <v>168</v>
      </c>
    </row>
    <row r="256" spans="1:65" s="14" customFormat="1">
      <c r="B256" s="205"/>
      <c r="C256" s="206"/>
      <c r="D256" s="196" t="s">
        <v>177</v>
      </c>
      <c r="E256" s="206"/>
      <c r="F256" s="208" t="s">
        <v>1313</v>
      </c>
      <c r="G256" s="206"/>
      <c r="H256" s="209">
        <v>2.3780000000000001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177</v>
      </c>
      <c r="AU256" s="215" t="s">
        <v>81</v>
      </c>
      <c r="AV256" s="14" t="s">
        <v>81</v>
      </c>
      <c r="AW256" s="14" t="s">
        <v>4</v>
      </c>
      <c r="AX256" s="14" t="s">
        <v>79</v>
      </c>
      <c r="AY256" s="215" t="s">
        <v>168</v>
      </c>
    </row>
    <row r="257" spans="1:65" s="12" customFormat="1" ht="22.9" customHeight="1">
      <c r="B257" s="165"/>
      <c r="C257" s="166"/>
      <c r="D257" s="167" t="s">
        <v>71</v>
      </c>
      <c r="E257" s="179" t="s">
        <v>175</v>
      </c>
      <c r="F257" s="179" t="s">
        <v>1314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SUM(P258:P271)</f>
        <v>0</v>
      </c>
      <c r="Q257" s="173"/>
      <c r="R257" s="174">
        <f>SUM(R258:R271)</f>
        <v>9.8264933999999986</v>
      </c>
      <c r="S257" s="173"/>
      <c r="T257" s="175">
        <f>SUM(T258:T271)</f>
        <v>0</v>
      </c>
      <c r="AR257" s="176" t="s">
        <v>79</v>
      </c>
      <c r="AT257" s="177" t="s">
        <v>71</v>
      </c>
      <c r="AU257" s="177" t="s">
        <v>79</v>
      </c>
      <c r="AY257" s="176" t="s">
        <v>168</v>
      </c>
      <c r="BK257" s="178">
        <f>SUM(BK258:BK271)</f>
        <v>0</v>
      </c>
    </row>
    <row r="258" spans="1:65" s="2" customFormat="1" ht="24">
      <c r="A258" s="37"/>
      <c r="B258" s="38"/>
      <c r="C258" s="181" t="s">
        <v>510</v>
      </c>
      <c r="D258" s="181" t="s">
        <v>170</v>
      </c>
      <c r="E258" s="182" t="s">
        <v>1315</v>
      </c>
      <c r="F258" s="183" t="s">
        <v>1316</v>
      </c>
      <c r="G258" s="184" t="s">
        <v>173</v>
      </c>
      <c r="H258" s="185">
        <v>28.74</v>
      </c>
      <c r="I258" s="186"/>
      <c r="J258" s="187">
        <f>ROUND(I258*H258,2)</f>
        <v>0</v>
      </c>
      <c r="K258" s="183" t="s">
        <v>174</v>
      </c>
      <c r="L258" s="42"/>
      <c r="M258" s="188" t="s">
        <v>19</v>
      </c>
      <c r="N258" s="189" t="s">
        <v>43</v>
      </c>
      <c r="O258" s="67"/>
      <c r="P258" s="190">
        <f>O258*H258</f>
        <v>0</v>
      </c>
      <c r="Q258" s="190">
        <v>0.34190999999999999</v>
      </c>
      <c r="R258" s="190">
        <f>Q258*H258</f>
        <v>9.8264933999999986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175</v>
      </c>
      <c r="AT258" s="192" t="s">
        <v>170</v>
      </c>
      <c r="AU258" s="192" t="s">
        <v>81</v>
      </c>
      <c r="AY258" s="20" t="s">
        <v>168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79</v>
      </c>
      <c r="BK258" s="193">
        <f>ROUND(I258*H258,2)</f>
        <v>0</v>
      </c>
      <c r="BL258" s="20" t="s">
        <v>175</v>
      </c>
      <c r="BM258" s="192" t="s">
        <v>1317</v>
      </c>
    </row>
    <row r="259" spans="1:65" s="13" customFormat="1" ht="22.5">
      <c r="B259" s="194"/>
      <c r="C259" s="195"/>
      <c r="D259" s="196" t="s">
        <v>177</v>
      </c>
      <c r="E259" s="197" t="s">
        <v>19</v>
      </c>
      <c r="F259" s="198" t="s">
        <v>1238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177</v>
      </c>
      <c r="AU259" s="204" t="s">
        <v>81</v>
      </c>
      <c r="AV259" s="13" t="s">
        <v>79</v>
      </c>
      <c r="AW259" s="13" t="s">
        <v>33</v>
      </c>
      <c r="AX259" s="13" t="s">
        <v>72</v>
      </c>
      <c r="AY259" s="204" t="s">
        <v>168</v>
      </c>
    </row>
    <row r="260" spans="1:65" s="13" customFormat="1">
      <c r="B260" s="194"/>
      <c r="C260" s="195"/>
      <c r="D260" s="196" t="s">
        <v>177</v>
      </c>
      <c r="E260" s="197" t="s">
        <v>19</v>
      </c>
      <c r="F260" s="198" t="s">
        <v>1179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177</v>
      </c>
      <c r="AU260" s="204" t="s">
        <v>81</v>
      </c>
      <c r="AV260" s="13" t="s">
        <v>79</v>
      </c>
      <c r="AW260" s="13" t="s">
        <v>33</v>
      </c>
      <c r="AX260" s="13" t="s">
        <v>72</v>
      </c>
      <c r="AY260" s="204" t="s">
        <v>168</v>
      </c>
    </row>
    <row r="261" spans="1:65" s="14" customFormat="1">
      <c r="B261" s="205"/>
      <c r="C261" s="206"/>
      <c r="D261" s="196" t="s">
        <v>177</v>
      </c>
      <c r="E261" s="207" t="s">
        <v>19</v>
      </c>
      <c r="F261" s="208" t="s">
        <v>1318</v>
      </c>
      <c r="G261" s="206"/>
      <c r="H261" s="209">
        <v>14.76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177</v>
      </c>
      <c r="AU261" s="215" t="s">
        <v>81</v>
      </c>
      <c r="AV261" s="14" t="s">
        <v>81</v>
      </c>
      <c r="AW261" s="14" t="s">
        <v>33</v>
      </c>
      <c r="AX261" s="14" t="s">
        <v>72</v>
      </c>
      <c r="AY261" s="215" t="s">
        <v>168</v>
      </c>
    </row>
    <row r="262" spans="1:65" s="14" customFormat="1">
      <c r="B262" s="205"/>
      <c r="C262" s="206"/>
      <c r="D262" s="196" t="s">
        <v>177</v>
      </c>
      <c r="E262" s="207" t="s">
        <v>19</v>
      </c>
      <c r="F262" s="208" t="s">
        <v>1319</v>
      </c>
      <c r="G262" s="206"/>
      <c r="H262" s="209">
        <v>8.4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177</v>
      </c>
      <c r="AU262" s="215" t="s">
        <v>81</v>
      </c>
      <c r="AV262" s="14" t="s">
        <v>81</v>
      </c>
      <c r="AW262" s="14" t="s">
        <v>33</v>
      </c>
      <c r="AX262" s="14" t="s">
        <v>72</v>
      </c>
      <c r="AY262" s="215" t="s">
        <v>168</v>
      </c>
    </row>
    <row r="263" spans="1:65" s="14" customFormat="1">
      <c r="B263" s="205"/>
      <c r="C263" s="206"/>
      <c r="D263" s="196" t="s">
        <v>177</v>
      </c>
      <c r="E263" s="207" t="s">
        <v>19</v>
      </c>
      <c r="F263" s="208" t="s">
        <v>1320</v>
      </c>
      <c r="G263" s="206"/>
      <c r="H263" s="209">
        <v>5.58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177</v>
      </c>
      <c r="AU263" s="215" t="s">
        <v>81</v>
      </c>
      <c r="AV263" s="14" t="s">
        <v>81</v>
      </c>
      <c r="AW263" s="14" t="s">
        <v>33</v>
      </c>
      <c r="AX263" s="14" t="s">
        <v>72</v>
      </c>
      <c r="AY263" s="215" t="s">
        <v>168</v>
      </c>
    </row>
    <row r="264" spans="1:65" s="15" customFormat="1">
      <c r="B264" s="216"/>
      <c r="C264" s="217"/>
      <c r="D264" s="196" t="s">
        <v>177</v>
      </c>
      <c r="E264" s="218" t="s">
        <v>19</v>
      </c>
      <c r="F264" s="219" t="s">
        <v>182</v>
      </c>
      <c r="G264" s="217"/>
      <c r="H264" s="220">
        <v>28.740000000000002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177</v>
      </c>
      <c r="AU264" s="226" t="s">
        <v>81</v>
      </c>
      <c r="AV264" s="15" t="s">
        <v>175</v>
      </c>
      <c r="AW264" s="15" t="s">
        <v>33</v>
      </c>
      <c r="AX264" s="15" t="s">
        <v>79</v>
      </c>
      <c r="AY264" s="226" t="s">
        <v>168</v>
      </c>
    </row>
    <row r="265" spans="1:65" s="2" customFormat="1" ht="36">
      <c r="A265" s="37"/>
      <c r="B265" s="38"/>
      <c r="C265" s="181" t="s">
        <v>825</v>
      </c>
      <c r="D265" s="181" t="s">
        <v>170</v>
      </c>
      <c r="E265" s="182" t="s">
        <v>1321</v>
      </c>
      <c r="F265" s="183" t="s">
        <v>1322</v>
      </c>
      <c r="G265" s="184" t="s">
        <v>206</v>
      </c>
      <c r="H265" s="185">
        <v>10.692</v>
      </c>
      <c r="I265" s="186"/>
      <c r="J265" s="187">
        <f>ROUND(I265*H265,2)</f>
        <v>0</v>
      </c>
      <c r="K265" s="183" t="s">
        <v>19</v>
      </c>
      <c r="L265" s="42"/>
      <c r="M265" s="188" t="s">
        <v>19</v>
      </c>
      <c r="N265" s="189" t="s">
        <v>43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175</v>
      </c>
      <c r="AT265" s="192" t="s">
        <v>170</v>
      </c>
      <c r="AU265" s="192" t="s">
        <v>81</v>
      </c>
      <c r="AY265" s="20" t="s">
        <v>168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79</v>
      </c>
      <c r="BK265" s="193">
        <f>ROUND(I265*H265,2)</f>
        <v>0</v>
      </c>
      <c r="BL265" s="20" t="s">
        <v>175</v>
      </c>
      <c r="BM265" s="192" t="s">
        <v>1323</v>
      </c>
    </row>
    <row r="266" spans="1:65" s="13" customFormat="1" ht="22.5">
      <c r="B266" s="194"/>
      <c r="C266" s="195"/>
      <c r="D266" s="196" t="s">
        <v>177</v>
      </c>
      <c r="E266" s="197" t="s">
        <v>19</v>
      </c>
      <c r="F266" s="198" t="s">
        <v>1238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177</v>
      </c>
      <c r="AU266" s="204" t="s">
        <v>81</v>
      </c>
      <c r="AV266" s="13" t="s">
        <v>79</v>
      </c>
      <c r="AW266" s="13" t="s">
        <v>33</v>
      </c>
      <c r="AX266" s="13" t="s">
        <v>72</v>
      </c>
      <c r="AY266" s="204" t="s">
        <v>168</v>
      </c>
    </row>
    <row r="267" spans="1:65" s="14" customFormat="1">
      <c r="B267" s="205"/>
      <c r="C267" s="206"/>
      <c r="D267" s="196" t="s">
        <v>177</v>
      </c>
      <c r="E267" s="207" t="s">
        <v>19</v>
      </c>
      <c r="F267" s="208" t="s">
        <v>1239</v>
      </c>
      <c r="G267" s="206"/>
      <c r="H267" s="209">
        <v>52.4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177</v>
      </c>
      <c r="AU267" s="215" t="s">
        <v>81</v>
      </c>
      <c r="AV267" s="14" t="s">
        <v>81</v>
      </c>
      <c r="AW267" s="14" t="s">
        <v>33</v>
      </c>
      <c r="AX267" s="14" t="s">
        <v>72</v>
      </c>
      <c r="AY267" s="215" t="s">
        <v>168</v>
      </c>
    </row>
    <row r="268" spans="1:65" s="13" customFormat="1" ht="22.5">
      <c r="B268" s="194"/>
      <c r="C268" s="195"/>
      <c r="D268" s="196" t="s">
        <v>177</v>
      </c>
      <c r="E268" s="197" t="s">
        <v>19</v>
      </c>
      <c r="F268" s="198" t="s">
        <v>1238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177</v>
      </c>
      <c r="AU268" s="204" t="s">
        <v>81</v>
      </c>
      <c r="AV268" s="13" t="s">
        <v>79</v>
      </c>
      <c r="AW268" s="13" t="s">
        <v>33</v>
      </c>
      <c r="AX268" s="13" t="s">
        <v>72</v>
      </c>
      <c r="AY268" s="204" t="s">
        <v>168</v>
      </c>
    </row>
    <row r="269" spans="1:65" s="14" customFormat="1">
      <c r="B269" s="205"/>
      <c r="C269" s="206"/>
      <c r="D269" s="196" t="s">
        <v>177</v>
      </c>
      <c r="E269" s="207" t="s">
        <v>19</v>
      </c>
      <c r="F269" s="208" t="s">
        <v>1248</v>
      </c>
      <c r="G269" s="206"/>
      <c r="H269" s="209">
        <v>7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177</v>
      </c>
      <c r="AU269" s="215" t="s">
        <v>81</v>
      </c>
      <c r="AV269" s="14" t="s">
        <v>81</v>
      </c>
      <c r="AW269" s="14" t="s">
        <v>33</v>
      </c>
      <c r="AX269" s="14" t="s">
        <v>72</v>
      </c>
      <c r="AY269" s="215" t="s">
        <v>168</v>
      </c>
    </row>
    <row r="270" spans="1:65" s="15" customFormat="1">
      <c r="B270" s="216"/>
      <c r="C270" s="217"/>
      <c r="D270" s="196" t="s">
        <v>177</v>
      </c>
      <c r="E270" s="218" t="s">
        <v>19</v>
      </c>
      <c r="F270" s="219" t="s">
        <v>182</v>
      </c>
      <c r="G270" s="217"/>
      <c r="H270" s="220">
        <v>59.4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177</v>
      </c>
      <c r="AU270" s="226" t="s">
        <v>81</v>
      </c>
      <c r="AV270" s="15" t="s">
        <v>175</v>
      </c>
      <c r="AW270" s="15" t="s">
        <v>33</v>
      </c>
      <c r="AX270" s="15" t="s">
        <v>72</v>
      </c>
      <c r="AY270" s="226" t="s">
        <v>168</v>
      </c>
    </row>
    <row r="271" spans="1:65" s="14" customFormat="1">
      <c r="B271" s="205"/>
      <c r="C271" s="206"/>
      <c r="D271" s="196" t="s">
        <v>177</v>
      </c>
      <c r="E271" s="207" t="s">
        <v>19</v>
      </c>
      <c r="F271" s="208" t="s">
        <v>1324</v>
      </c>
      <c r="G271" s="206"/>
      <c r="H271" s="209">
        <v>10.692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177</v>
      </c>
      <c r="AU271" s="215" t="s">
        <v>81</v>
      </c>
      <c r="AV271" s="14" t="s">
        <v>81</v>
      </c>
      <c r="AW271" s="14" t="s">
        <v>33</v>
      </c>
      <c r="AX271" s="14" t="s">
        <v>79</v>
      </c>
      <c r="AY271" s="215" t="s">
        <v>168</v>
      </c>
    </row>
    <row r="272" spans="1:65" s="12" customFormat="1" ht="22.9" customHeight="1">
      <c r="B272" s="165"/>
      <c r="C272" s="166"/>
      <c r="D272" s="167" t="s">
        <v>71</v>
      </c>
      <c r="E272" s="179" t="s">
        <v>215</v>
      </c>
      <c r="F272" s="179" t="s">
        <v>241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SUM(P273:P288)</f>
        <v>0</v>
      </c>
      <c r="Q272" s="173"/>
      <c r="R272" s="174">
        <f>SUM(R273:R288)</f>
        <v>7.8343319999999994E-2</v>
      </c>
      <c r="S272" s="173"/>
      <c r="T272" s="175">
        <f>SUM(T273:T288)</f>
        <v>0</v>
      </c>
      <c r="AR272" s="176" t="s">
        <v>79</v>
      </c>
      <c r="AT272" s="177" t="s">
        <v>71</v>
      </c>
      <c r="AU272" s="177" t="s">
        <v>79</v>
      </c>
      <c r="AY272" s="176" t="s">
        <v>168</v>
      </c>
      <c r="BK272" s="178">
        <f>SUM(BK273:BK288)</f>
        <v>0</v>
      </c>
    </row>
    <row r="273" spans="1:65" s="2" customFormat="1" ht="36">
      <c r="A273" s="37"/>
      <c r="B273" s="38"/>
      <c r="C273" s="181" t="s">
        <v>518</v>
      </c>
      <c r="D273" s="181" t="s">
        <v>170</v>
      </c>
      <c r="E273" s="182" t="s">
        <v>1325</v>
      </c>
      <c r="F273" s="183" t="s">
        <v>1326</v>
      </c>
      <c r="G273" s="184" t="s">
        <v>444</v>
      </c>
      <c r="H273" s="185">
        <v>23.62</v>
      </c>
      <c r="I273" s="186"/>
      <c r="J273" s="187">
        <f>ROUND(I273*H273,2)</f>
        <v>0</v>
      </c>
      <c r="K273" s="183" t="s">
        <v>174</v>
      </c>
      <c r="L273" s="42"/>
      <c r="M273" s="188" t="s">
        <v>19</v>
      </c>
      <c r="N273" s="189" t="s">
        <v>43</v>
      </c>
      <c r="O273" s="67"/>
      <c r="P273" s="190">
        <f>O273*H273</f>
        <v>0</v>
      </c>
      <c r="Q273" s="190">
        <v>2.0799999999999998E-3</v>
      </c>
      <c r="R273" s="190">
        <f>Q273*H273</f>
        <v>4.9129599999999995E-2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175</v>
      </c>
      <c r="AT273" s="192" t="s">
        <v>170</v>
      </c>
      <c r="AU273" s="192" t="s">
        <v>81</v>
      </c>
      <c r="AY273" s="20" t="s">
        <v>168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175</v>
      </c>
      <c r="BM273" s="192" t="s">
        <v>1327</v>
      </c>
    </row>
    <row r="274" spans="1:65" s="13" customFormat="1" ht="22.5">
      <c r="B274" s="194"/>
      <c r="C274" s="195"/>
      <c r="D274" s="196" t="s">
        <v>177</v>
      </c>
      <c r="E274" s="197" t="s">
        <v>19</v>
      </c>
      <c r="F274" s="198" t="s">
        <v>1238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177</v>
      </c>
      <c r="AU274" s="204" t="s">
        <v>81</v>
      </c>
      <c r="AV274" s="13" t="s">
        <v>79</v>
      </c>
      <c r="AW274" s="13" t="s">
        <v>33</v>
      </c>
      <c r="AX274" s="13" t="s">
        <v>72</v>
      </c>
      <c r="AY274" s="204" t="s">
        <v>168</v>
      </c>
    </row>
    <row r="275" spans="1:65" s="14" customFormat="1">
      <c r="B275" s="205"/>
      <c r="C275" s="206"/>
      <c r="D275" s="196" t="s">
        <v>177</v>
      </c>
      <c r="E275" s="207" t="s">
        <v>19</v>
      </c>
      <c r="F275" s="208" t="s">
        <v>1328</v>
      </c>
      <c r="G275" s="206"/>
      <c r="H275" s="209">
        <v>23.62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177</v>
      </c>
      <c r="AU275" s="215" t="s">
        <v>81</v>
      </c>
      <c r="AV275" s="14" t="s">
        <v>81</v>
      </c>
      <c r="AW275" s="14" t="s">
        <v>33</v>
      </c>
      <c r="AX275" s="14" t="s">
        <v>79</v>
      </c>
      <c r="AY275" s="215" t="s">
        <v>168</v>
      </c>
    </row>
    <row r="276" spans="1:65" s="2" customFormat="1" ht="48">
      <c r="A276" s="37"/>
      <c r="B276" s="38"/>
      <c r="C276" s="181" t="s">
        <v>528</v>
      </c>
      <c r="D276" s="181" t="s">
        <v>170</v>
      </c>
      <c r="E276" s="182" t="s">
        <v>1329</v>
      </c>
      <c r="F276" s="183" t="s">
        <v>1330</v>
      </c>
      <c r="G276" s="184" t="s">
        <v>185</v>
      </c>
      <c r="H276" s="185">
        <v>32</v>
      </c>
      <c r="I276" s="186"/>
      <c r="J276" s="187">
        <f>ROUND(I276*H276,2)</f>
        <v>0</v>
      </c>
      <c r="K276" s="183" t="s">
        <v>174</v>
      </c>
      <c r="L276" s="42"/>
      <c r="M276" s="188" t="s">
        <v>19</v>
      </c>
      <c r="N276" s="189" t="s">
        <v>43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175</v>
      </c>
      <c r="AT276" s="192" t="s">
        <v>170</v>
      </c>
      <c r="AU276" s="192" t="s">
        <v>81</v>
      </c>
      <c r="AY276" s="20" t="s">
        <v>168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79</v>
      </c>
      <c r="BK276" s="193">
        <f>ROUND(I276*H276,2)</f>
        <v>0</v>
      </c>
      <c r="BL276" s="20" t="s">
        <v>175</v>
      </c>
      <c r="BM276" s="192" t="s">
        <v>1331</v>
      </c>
    </row>
    <row r="277" spans="1:65" s="13" customFormat="1" ht="22.5">
      <c r="B277" s="194"/>
      <c r="C277" s="195"/>
      <c r="D277" s="196" t="s">
        <v>177</v>
      </c>
      <c r="E277" s="197" t="s">
        <v>19</v>
      </c>
      <c r="F277" s="198" t="s">
        <v>1238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177</v>
      </c>
      <c r="AU277" s="204" t="s">
        <v>81</v>
      </c>
      <c r="AV277" s="13" t="s">
        <v>79</v>
      </c>
      <c r="AW277" s="13" t="s">
        <v>33</v>
      </c>
      <c r="AX277" s="13" t="s">
        <v>72</v>
      </c>
      <c r="AY277" s="204" t="s">
        <v>168</v>
      </c>
    </row>
    <row r="278" spans="1:65" s="13" customFormat="1">
      <c r="B278" s="194"/>
      <c r="C278" s="195"/>
      <c r="D278" s="196" t="s">
        <v>177</v>
      </c>
      <c r="E278" s="197" t="s">
        <v>19</v>
      </c>
      <c r="F278" s="198" t="s">
        <v>1332</v>
      </c>
      <c r="G278" s="195"/>
      <c r="H278" s="197" t="s">
        <v>19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177</v>
      </c>
      <c r="AU278" s="204" t="s">
        <v>81</v>
      </c>
      <c r="AV278" s="13" t="s">
        <v>79</v>
      </c>
      <c r="AW278" s="13" t="s">
        <v>33</v>
      </c>
      <c r="AX278" s="13" t="s">
        <v>72</v>
      </c>
      <c r="AY278" s="204" t="s">
        <v>168</v>
      </c>
    </row>
    <row r="279" spans="1:65" s="14" customFormat="1">
      <c r="B279" s="205"/>
      <c r="C279" s="206"/>
      <c r="D279" s="196" t="s">
        <v>177</v>
      </c>
      <c r="E279" s="207" t="s">
        <v>19</v>
      </c>
      <c r="F279" s="208" t="s">
        <v>1333</v>
      </c>
      <c r="G279" s="206"/>
      <c r="H279" s="209">
        <v>5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177</v>
      </c>
      <c r="AU279" s="215" t="s">
        <v>81</v>
      </c>
      <c r="AV279" s="14" t="s">
        <v>81</v>
      </c>
      <c r="AW279" s="14" t="s">
        <v>33</v>
      </c>
      <c r="AX279" s="14" t="s">
        <v>72</v>
      </c>
      <c r="AY279" s="215" t="s">
        <v>168</v>
      </c>
    </row>
    <row r="280" spans="1:65" s="14" customFormat="1">
      <c r="B280" s="205"/>
      <c r="C280" s="206"/>
      <c r="D280" s="196" t="s">
        <v>177</v>
      </c>
      <c r="E280" s="207" t="s">
        <v>19</v>
      </c>
      <c r="F280" s="208" t="s">
        <v>1334</v>
      </c>
      <c r="G280" s="206"/>
      <c r="H280" s="209">
        <v>27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177</v>
      </c>
      <c r="AU280" s="215" t="s">
        <v>81</v>
      </c>
      <c r="AV280" s="14" t="s">
        <v>81</v>
      </c>
      <c r="AW280" s="14" t="s">
        <v>33</v>
      </c>
      <c r="AX280" s="14" t="s">
        <v>72</v>
      </c>
      <c r="AY280" s="215" t="s">
        <v>168</v>
      </c>
    </row>
    <row r="281" spans="1:65" s="15" customFormat="1">
      <c r="B281" s="216"/>
      <c r="C281" s="217"/>
      <c r="D281" s="196" t="s">
        <v>177</v>
      </c>
      <c r="E281" s="218" t="s">
        <v>19</v>
      </c>
      <c r="F281" s="219" t="s">
        <v>182</v>
      </c>
      <c r="G281" s="217"/>
      <c r="H281" s="220">
        <v>32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177</v>
      </c>
      <c r="AU281" s="226" t="s">
        <v>81</v>
      </c>
      <c r="AV281" s="15" t="s">
        <v>175</v>
      </c>
      <c r="AW281" s="15" t="s">
        <v>33</v>
      </c>
      <c r="AX281" s="15" t="s">
        <v>79</v>
      </c>
      <c r="AY281" s="226" t="s">
        <v>168</v>
      </c>
    </row>
    <row r="282" spans="1:65" s="2" customFormat="1" ht="36">
      <c r="A282" s="37"/>
      <c r="B282" s="38"/>
      <c r="C282" s="259" t="s">
        <v>536</v>
      </c>
      <c r="D282" s="259" t="s">
        <v>636</v>
      </c>
      <c r="E282" s="260" t="s">
        <v>1335</v>
      </c>
      <c r="F282" s="261" t="s">
        <v>1336</v>
      </c>
      <c r="G282" s="262" t="s">
        <v>185</v>
      </c>
      <c r="H282" s="263">
        <v>32</v>
      </c>
      <c r="I282" s="264"/>
      <c r="J282" s="265">
        <f>ROUND(I282*H282,2)</f>
        <v>0</v>
      </c>
      <c r="K282" s="261" t="s">
        <v>174</v>
      </c>
      <c r="L282" s="266"/>
      <c r="M282" s="267" t="s">
        <v>19</v>
      </c>
      <c r="N282" s="268" t="s">
        <v>43</v>
      </c>
      <c r="O282" s="67"/>
      <c r="P282" s="190">
        <f>O282*H282</f>
        <v>0</v>
      </c>
      <c r="Q282" s="190">
        <v>2.5000000000000001E-4</v>
      </c>
      <c r="R282" s="190">
        <f>Q282*H282</f>
        <v>8.0000000000000002E-3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209</v>
      </c>
      <c r="AT282" s="192" t="s">
        <v>636</v>
      </c>
      <c r="AU282" s="192" t="s">
        <v>81</v>
      </c>
      <c r="AY282" s="20" t="s">
        <v>168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79</v>
      </c>
      <c r="BK282" s="193">
        <f>ROUND(I282*H282,2)</f>
        <v>0</v>
      </c>
      <c r="BL282" s="20" t="s">
        <v>175</v>
      </c>
      <c r="BM282" s="192" t="s">
        <v>1337</v>
      </c>
    </row>
    <row r="283" spans="1:65" s="2" customFormat="1" ht="33" customHeight="1">
      <c r="A283" s="37"/>
      <c r="B283" s="38"/>
      <c r="C283" s="181" t="s">
        <v>541</v>
      </c>
      <c r="D283" s="181" t="s">
        <v>170</v>
      </c>
      <c r="E283" s="182" t="s">
        <v>1338</v>
      </c>
      <c r="F283" s="183" t="s">
        <v>1339</v>
      </c>
      <c r="G283" s="184" t="s">
        <v>173</v>
      </c>
      <c r="H283" s="185">
        <v>21.428000000000001</v>
      </c>
      <c r="I283" s="186"/>
      <c r="J283" s="187">
        <f>ROUND(I283*H283,2)</f>
        <v>0</v>
      </c>
      <c r="K283" s="183" t="s">
        <v>174</v>
      </c>
      <c r="L283" s="42"/>
      <c r="M283" s="188" t="s">
        <v>19</v>
      </c>
      <c r="N283" s="189" t="s">
        <v>43</v>
      </c>
      <c r="O283" s="67"/>
      <c r="P283" s="190">
        <f>O283*H283</f>
        <v>0</v>
      </c>
      <c r="Q283" s="190">
        <v>9.8999999999999999E-4</v>
      </c>
      <c r="R283" s="190">
        <f>Q283*H283</f>
        <v>2.1213720000000002E-2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175</v>
      </c>
      <c r="AT283" s="192" t="s">
        <v>170</v>
      </c>
      <c r="AU283" s="192" t="s">
        <v>81</v>
      </c>
      <c r="AY283" s="20" t="s">
        <v>168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175</v>
      </c>
      <c r="BM283" s="192" t="s">
        <v>1340</v>
      </c>
    </row>
    <row r="284" spans="1:65" s="13" customFormat="1" ht="22.5">
      <c r="B284" s="194"/>
      <c r="C284" s="195"/>
      <c r="D284" s="196" t="s">
        <v>177</v>
      </c>
      <c r="E284" s="197" t="s">
        <v>19</v>
      </c>
      <c r="F284" s="198" t="s">
        <v>1238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177</v>
      </c>
      <c r="AU284" s="204" t="s">
        <v>81</v>
      </c>
      <c r="AV284" s="13" t="s">
        <v>79</v>
      </c>
      <c r="AW284" s="13" t="s">
        <v>33</v>
      </c>
      <c r="AX284" s="13" t="s">
        <v>72</v>
      </c>
      <c r="AY284" s="204" t="s">
        <v>168</v>
      </c>
    </row>
    <row r="285" spans="1:65" s="14" customFormat="1" ht="22.5">
      <c r="B285" s="205"/>
      <c r="C285" s="206"/>
      <c r="D285" s="196" t="s">
        <v>177</v>
      </c>
      <c r="E285" s="207" t="s">
        <v>19</v>
      </c>
      <c r="F285" s="208" t="s">
        <v>1341</v>
      </c>
      <c r="G285" s="206"/>
      <c r="H285" s="209">
        <v>12.794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177</v>
      </c>
      <c r="AU285" s="215" t="s">
        <v>81</v>
      </c>
      <c r="AV285" s="14" t="s">
        <v>81</v>
      </c>
      <c r="AW285" s="14" t="s">
        <v>33</v>
      </c>
      <c r="AX285" s="14" t="s">
        <v>72</v>
      </c>
      <c r="AY285" s="215" t="s">
        <v>168</v>
      </c>
    </row>
    <row r="286" spans="1:65" s="14" customFormat="1">
      <c r="B286" s="205"/>
      <c r="C286" s="206"/>
      <c r="D286" s="196" t="s">
        <v>177</v>
      </c>
      <c r="E286" s="207" t="s">
        <v>19</v>
      </c>
      <c r="F286" s="208" t="s">
        <v>1342</v>
      </c>
      <c r="G286" s="206"/>
      <c r="H286" s="209">
        <v>4.8760000000000003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177</v>
      </c>
      <c r="AU286" s="215" t="s">
        <v>81</v>
      </c>
      <c r="AV286" s="14" t="s">
        <v>81</v>
      </c>
      <c r="AW286" s="14" t="s">
        <v>33</v>
      </c>
      <c r="AX286" s="14" t="s">
        <v>72</v>
      </c>
      <c r="AY286" s="215" t="s">
        <v>168</v>
      </c>
    </row>
    <row r="287" spans="1:65" s="14" customFormat="1">
      <c r="B287" s="205"/>
      <c r="C287" s="206"/>
      <c r="D287" s="196" t="s">
        <v>177</v>
      </c>
      <c r="E287" s="207" t="s">
        <v>19</v>
      </c>
      <c r="F287" s="208" t="s">
        <v>1343</v>
      </c>
      <c r="G287" s="206"/>
      <c r="H287" s="209">
        <v>3.758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177</v>
      </c>
      <c r="AU287" s="215" t="s">
        <v>81</v>
      </c>
      <c r="AV287" s="14" t="s">
        <v>81</v>
      </c>
      <c r="AW287" s="14" t="s">
        <v>33</v>
      </c>
      <c r="AX287" s="14" t="s">
        <v>72</v>
      </c>
      <c r="AY287" s="215" t="s">
        <v>168</v>
      </c>
    </row>
    <row r="288" spans="1:65" s="15" customFormat="1">
      <c r="B288" s="216"/>
      <c r="C288" s="217"/>
      <c r="D288" s="196" t="s">
        <v>177</v>
      </c>
      <c r="E288" s="218" t="s">
        <v>19</v>
      </c>
      <c r="F288" s="219" t="s">
        <v>182</v>
      </c>
      <c r="G288" s="217"/>
      <c r="H288" s="220">
        <v>21.428000000000001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177</v>
      </c>
      <c r="AU288" s="226" t="s">
        <v>81</v>
      </c>
      <c r="AV288" s="15" t="s">
        <v>175</v>
      </c>
      <c r="AW288" s="15" t="s">
        <v>33</v>
      </c>
      <c r="AX288" s="15" t="s">
        <v>79</v>
      </c>
      <c r="AY288" s="226" t="s">
        <v>168</v>
      </c>
    </row>
    <row r="289" spans="1:65" s="12" customFormat="1" ht="22.9" customHeight="1">
      <c r="B289" s="165"/>
      <c r="C289" s="166"/>
      <c r="D289" s="167" t="s">
        <v>71</v>
      </c>
      <c r="E289" s="179" t="s">
        <v>1002</v>
      </c>
      <c r="F289" s="179" t="s">
        <v>243</v>
      </c>
      <c r="G289" s="166"/>
      <c r="H289" s="166"/>
      <c r="I289" s="169"/>
      <c r="J289" s="180">
        <f>BK289</f>
        <v>0</v>
      </c>
      <c r="K289" s="166"/>
      <c r="L289" s="171"/>
      <c r="M289" s="172"/>
      <c r="N289" s="173"/>
      <c r="O289" s="173"/>
      <c r="P289" s="174">
        <f>P290</f>
        <v>0</v>
      </c>
      <c r="Q289" s="173"/>
      <c r="R289" s="174">
        <f>R290</f>
        <v>0</v>
      </c>
      <c r="S289" s="173"/>
      <c r="T289" s="175">
        <f>T290</f>
        <v>0</v>
      </c>
      <c r="AR289" s="176" t="s">
        <v>79</v>
      </c>
      <c r="AT289" s="177" t="s">
        <v>71</v>
      </c>
      <c r="AU289" s="177" t="s">
        <v>79</v>
      </c>
      <c r="AY289" s="176" t="s">
        <v>168</v>
      </c>
      <c r="BK289" s="178">
        <f>BK290</f>
        <v>0</v>
      </c>
    </row>
    <row r="290" spans="1:65" s="2" customFormat="1" ht="55.5" customHeight="1">
      <c r="A290" s="37"/>
      <c r="B290" s="38"/>
      <c r="C290" s="181" t="s">
        <v>546</v>
      </c>
      <c r="D290" s="181" t="s">
        <v>170</v>
      </c>
      <c r="E290" s="182" t="s">
        <v>1344</v>
      </c>
      <c r="F290" s="183" t="s">
        <v>1345</v>
      </c>
      <c r="G290" s="184" t="s">
        <v>233</v>
      </c>
      <c r="H290" s="185">
        <v>989.83100000000002</v>
      </c>
      <c r="I290" s="186"/>
      <c r="J290" s="187">
        <f>ROUND(I290*H290,2)</f>
        <v>0</v>
      </c>
      <c r="K290" s="183" t="s">
        <v>174</v>
      </c>
      <c r="L290" s="42"/>
      <c r="M290" s="188" t="s">
        <v>19</v>
      </c>
      <c r="N290" s="189" t="s">
        <v>43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175</v>
      </c>
      <c r="AT290" s="192" t="s">
        <v>170</v>
      </c>
      <c r="AU290" s="192" t="s">
        <v>81</v>
      </c>
      <c r="AY290" s="20" t="s">
        <v>168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79</v>
      </c>
      <c r="BK290" s="193">
        <f>ROUND(I290*H290,2)</f>
        <v>0</v>
      </c>
      <c r="BL290" s="20" t="s">
        <v>175</v>
      </c>
      <c r="BM290" s="192" t="s">
        <v>1346</v>
      </c>
    </row>
    <row r="291" spans="1:65" s="12" customFormat="1" ht="25.9" customHeight="1">
      <c r="B291" s="165"/>
      <c r="C291" s="166"/>
      <c r="D291" s="167" t="s">
        <v>71</v>
      </c>
      <c r="E291" s="168" t="s">
        <v>262</v>
      </c>
      <c r="F291" s="168" t="s">
        <v>263</v>
      </c>
      <c r="G291" s="166"/>
      <c r="H291" s="166"/>
      <c r="I291" s="169"/>
      <c r="J291" s="170">
        <f>BK291</f>
        <v>0</v>
      </c>
      <c r="K291" s="166"/>
      <c r="L291" s="171"/>
      <c r="M291" s="172"/>
      <c r="N291" s="173"/>
      <c r="O291" s="173"/>
      <c r="P291" s="174">
        <f>P292</f>
        <v>0</v>
      </c>
      <c r="Q291" s="173"/>
      <c r="R291" s="174">
        <f>R292</f>
        <v>0.33900000000000002</v>
      </c>
      <c r="S291" s="173"/>
      <c r="T291" s="175">
        <f>T292</f>
        <v>0</v>
      </c>
      <c r="AR291" s="176" t="s">
        <v>81</v>
      </c>
      <c r="AT291" s="177" t="s">
        <v>71</v>
      </c>
      <c r="AU291" s="177" t="s">
        <v>72</v>
      </c>
      <c r="AY291" s="176" t="s">
        <v>168</v>
      </c>
      <c r="BK291" s="178">
        <f>BK292</f>
        <v>0</v>
      </c>
    </row>
    <row r="292" spans="1:65" s="12" customFormat="1" ht="22.9" customHeight="1">
      <c r="B292" s="165"/>
      <c r="C292" s="166"/>
      <c r="D292" s="167" t="s">
        <v>71</v>
      </c>
      <c r="E292" s="179" t="s">
        <v>1007</v>
      </c>
      <c r="F292" s="179" t="s">
        <v>1008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SUM(P293:P322)</f>
        <v>0</v>
      </c>
      <c r="Q292" s="173"/>
      <c r="R292" s="174">
        <f>SUM(R293:R322)</f>
        <v>0.33900000000000002</v>
      </c>
      <c r="S292" s="173"/>
      <c r="T292" s="175">
        <f>SUM(T293:T322)</f>
        <v>0</v>
      </c>
      <c r="AR292" s="176" t="s">
        <v>81</v>
      </c>
      <c r="AT292" s="177" t="s">
        <v>71</v>
      </c>
      <c r="AU292" s="177" t="s">
        <v>79</v>
      </c>
      <c r="AY292" s="176" t="s">
        <v>168</v>
      </c>
      <c r="BK292" s="178">
        <f>SUM(BK293:BK322)</f>
        <v>0</v>
      </c>
    </row>
    <row r="293" spans="1:65" s="2" customFormat="1" ht="36">
      <c r="A293" s="37"/>
      <c r="B293" s="38"/>
      <c r="C293" s="181" t="s">
        <v>553</v>
      </c>
      <c r="D293" s="181" t="s">
        <v>170</v>
      </c>
      <c r="E293" s="182" t="s">
        <v>1347</v>
      </c>
      <c r="F293" s="183" t="s">
        <v>1348</v>
      </c>
      <c r="G293" s="184" t="s">
        <v>173</v>
      </c>
      <c r="H293" s="185">
        <v>135.82</v>
      </c>
      <c r="I293" s="186"/>
      <c r="J293" s="187">
        <f>ROUND(I293*H293,2)</f>
        <v>0</v>
      </c>
      <c r="K293" s="183" t="s">
        <v>174</v>
      </c>
      <c r="L293" s="42"/>
      <c r="M293" s="188" t="s">
        <v>19</v>
      </c>
      <c r="N293" s="189" t="s">
        <v>43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226</v>
      </c>
      <c r="AT293" s="192" t="s">
        <v>170</v>
      </c>
      <c r="AU293" s="192" t="s">
        <v>81</v>
      </c>
      <c r="AY293" s="20" t="s">
        <v>168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79</v>
      </c>
      <c r="BK293" s="193">
        <f>ROUND(I293*H293,2)</f>
        <v>0</v>
      </c>
      <c r="BL293" s="20" t="s">
        <v>226</v>
      </c>
      <c r="BM293" s="192" t="s">
        <v>1349</v>
      </c>
    </row>
    <row r="294" spans="1:65" s="13" customFormat="1" ht="22.5">
      <c r="B294" s="194"/>
      <c r="C294" s="195"/>
      <c r="D294" s="196" t="s">
        <v>177</v>
      </c>
      <c r="E294" s="197" t="s">
        <v>19</v>
      </c>
      <c r="F294" s="198" t="s">
        <v>1162</v>
      </c>
      <c r="G294" s="195"/>
      <c r="H294" s="197" t="s">
        <v>19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177</v>
      </c>
      <c r="AU294" s="204" t="s">
        <v>81</v>
      </c>
      <c r="AV294" s="13" t="s">
        <v>79</v>
      </c>
      <c r="AW294" s="13" t="s">
        <v>33</v>
      </c>
      <c r="AX294" s="13" t="s">
        <v>72</v>
      </c>
      <c r="AY294" s="204" t="s">
        <v>168</v>
      </c>
    </row>
    <row r="295" spans="1:65" s="14" customFormat="1">
      <c r="B295" s="205"/>
      <c r="C295" s="206"/>
      <c r="D295" s="196" t="s">
        <v>177</v>
      </c>
      <c r="E295" s="207" t="s">
        <v>19</v>
      </c>
      <c r="F295" s="208" t="s">
        <v>1350</v>
      </c>
      <c r="G295" s="206"/>
      <c r="H295" s="209">
        <v>69.599999999999994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177</v>
      </c>
      <c r="AU295" s="215" t="s">
        <v>81</v>
      </c>
      <c r="AV295" s="14" t="s">
        <v>81</v>
      </c>
      <c r="AW295" s="14" t="s">
        <v>33</v>
      </c>
      <c r="AX295" s="14" t="s">
        <v>72</v>
      </c>
      <c r="AY295" s="215" t="s">
        <v>168</v>
      </c>
    </row>
    <row r="296" spans="1:65" s="14" customFormat="1">
      <c r="B296" s="205"/>
      <c r="C296" s="206"/>
      <c r="D296" s="196" t="s">
        <v>177</v>
      </c>
      <c r="E296" s="207" t="s">
        <v>19</v>
      </c>
      <c r="F296" s="208" t="s">
        <v>1351</v>
      </c>
      <c r="G296" s="206"/>
      <c r="H296" s="209">
        <v>40.799999999999997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177</v>
      </c>
      <c r="AU296" s="215" t="s">
        <v>81</v>
      </c>
      <c r="AV296" s="14" t="s">
        <v>81</v>
      </c>
      <c r="AW296" s="14" t="s">
        <v>33</v>
      </c>
      <c r="AX296" s="14" t="s">
        <v>72</v>
      </c>
      <c r="AY296" s="215" t="s">
        <v>168</v>
      </c>
    </row>
    <row r="297" spans="1:65" s="14" customFormat="1">
      <c r="B297" s="205"/>
      <c r="C297" s="206"/>
      <c r="D297" s="196" t="s">
        <v>177</v>
      </c>
      <c r="E297" s="207" t="s">
        <v>19</v>
      </c>
      <c r="F297" s="208" t="s">
        <v>1352</v>
      </c>
      <c r="G297" s="206"/>
      <c r="H297" s="209">
        <v>25.42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177</v>
      </c>
      <c r="AU297" s="215" t="s">
        <v>81</v>
      </c>
      <c r="AV297" s="14" t="s">
        <v>81</v>
      </c>
      <c r="AW297" s="14" t="s">
        <v>33</v>
      </c>
      <c r="AX297" s="14" t="s">
        <v>72</v>
      </c>
      <c r="AY297" s="215" t="s">
        <v>168</v>
      </c>
    </row>
    <row r="298" spans="1:65" s="15" customFormat="1">
      <c r="B298" s="216"/>
      <c r="C298" s="217"/>
      <c r="D298" s="196" t="s">
        <v>177</v>
      </c>
      <c r="E298" s="218" t="s">
        <v>19</v>
      </c>
      <c r="F298" s="219" t="s">
        <v>182</v>
      </c>
      <c r="G298" s="217"/>
      <c r="H298" s="220">
        <v>135.82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177</v>
      </c>
      <c r="AU298" s="226" t="s">
        <v>81</v>
      </c>
      <c r="AV298" s="15" t="s">
        <v>175</v>
      </c>
      <c r="AW298" s="15" t="s">
        <v>33</v>
      </c>
      <c r="AX298" s="15" t="s">
        <v>79</v>
      </c>
      <c r="AY298" s="226" t="s">
        <v>168</v>
      </c>
    </row>
    <row r="299" spans="1:65" s="2" customFormat="1" ht="33" customHeight="1">
      <c r="A299" s="37"/>
      <c r="B299" s="38"/>
      <c r="C299" s="181" t="s">
        <v>561</v>
      </c>
      <c r="D299" s="181" t="s">
        <v>170</v>
      </c>
      <c r="E299" s="182" t="s">
        <v>1353</v>
      </c>
      <c r="F299" s="183" t="s">
        <v>1354</v>
      </c>
      <c r="G299" s="184" t="s">
        <v>173</v>
      </c>
      <c r="H299" s="185">
        <v>240.631</v>
      </c>
      <c r="I299" s="186"/>
      <c r="J299" s="187">
        <f>ROUND(I299*H299,2)</f>
        <v>0</v>
      </c>
      <c r="K299" s="183" t="s">
        <v>174</v>
      </c>
      <c r="L299" s="42"/>
      <c r="M299" s="188" t="s">
        <v>19</v>
      </c>
      <c r="N299" s="189" t="s">
        <v>43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226</v>
      </c>
      <c r="AT299" s="192" t="s">
        <v>170</v>
      </c>
      <c r="AU299" s="192" t="s">
        <v>81</v>
      </c>
      <c r="AY299" s="20" t="s">
        <v>168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79</v>
      </c>
      <c r="BK299" s="193">
        <f>ROUND(I299*H299,2)</f>
        <v>0</v>
      </c>
      <c r="BL299" s="20" t="s">
        <v>226</v>
      </c>
      <c r="BM299" s="192" t="s">
        <v>1355</v>
      </c>
    </row>
    <row r="300" spans="1:65" s="13" customFormat="1" ht="22.5">
      <c r="B300" s="194"/>
      <c r="C300" s="195"/>
      <c r="D300" s="196" t="s">
        <v>177</v>
      </c>
      <c r="E300" s="197" t="s">
        <v>19</v>
      </c>
      <c r="F300" s="198" t="s">
        <v>1238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177</v>
      </c>
      <c r="AU300" s="204" t="s">
        <v>81</v>
      </c>
      <c r="AV300" s="13" t="s">
        <v>79</v>
      </c>
      <c r="AW300" s="13" t="s">
        <v>33</v>
      </c>
      <c r="AX300" s="13" t="s">
        <v>72</v>
      </c>
      <c r="AY300" s="204" t="s">
        <v>168</v>
      </c>
    </row>
    <row r="301" spans="1:65" s="14" customFormat="1">
      <c r="B301" s="205"/>
      <c r="C301" s="206"/>
      <c r="D301" s="196" t="s">
        <v>177</v>
      </c>
      <c r="E301" s="207" t="s">
        <v>19</v>
      </c>
      <c r="F301" s="208" t="s">
        <v>1356</v>
      </c>
      <c r="G301" s="206"/>
      <c r="H301" s="209">
        <v>126.24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177</v>
      </c>
      <c r="AU301" s="215" t="s">
        <v>81</v>
      </c>
      <c r="AV301" s="14" t="s">
        <v>81</v>
      </c>
      <c r="AW301" s="14" t="s">
        <v>33</v>
      </c>
      <c r="AX301" s="14" t="s">
        <v>72</v>
      </c>
      <c r="AY301" s="215" t="s">
        <v>168</v>
      </c>
    </row>
    <row r="302" spans="1:65" s="14" customFormat="1">
      <c r="B302" s="205"/>
      <c r="C302" s="206"/>
      <c r="D302" s="196" t="s">
        <v>177</v>
      </c>
      <c r="E302" s="207" t="s">
        <v>19</v>
      </c>
      <c r="F302" s="208" t="s">
        <v>1357</v>
      </c>
      <c r="G302" s="206"/>
      <c r="H302" s="209">
        <v>69.626999999999995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177</v>
      </c>
      <c r="AU302" s="215" t="s">
        <v>81</v>
      </c>
      <c r="AV302" s="14" t="s">
        <v>81</v>
      </c>
      <c r="AW302" s="14" t="s">
        <v>33</v>
      </c>
      <c r="AX302" s="14" t="s">
        <v>72</v>
      </c>
      <c r="AY302" s="215" t="s">
        <v>168</v>
      </c>
    </row>
    <row r="303" spans="1:65" s="14" customFormat="1">
      <c r="B303" s="205"/>
      <c r="C303" s="206"/>
      <c r="D303" s="196" t="s">
        <v>177</v>
      </c>
      <c r="E303" s="207" t="s">
        <v>19</v>
      </c>
      <c r="F303" s="208" t="s">
        <v>1358</v>
      </c>
      <c r="G303" s="206"/>
      <c r="H303" s="209">
        <v>44.764000000000003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177</v>
      </c>
      <c r="AU303" s="215" t="s">
        <v>81</v>
      </c>
      <c r="AV303" s="14" t="s">
        <v>81</v>
      </c>
      <c r="AW303" s="14" t="s">
        <v>33</v>
      </c>
      <c r="AX303" s="14" t="s">
        <v>72</v>
      </c>
      <c r="AY303" s="215" t="s">
        <v>168</v>
      </c>
    </row>
    <row r="304" spans="1:65" s="15" customFormat="1">
      <c r="B304" s="216"/>
      <c r="C304" s="217"/>
      <c r="D304" s="196" t="s">
        <v>177</v>
      </c>
      <c r="E304" s="218" t="s">
        <v>19</v>
      </c>
      <c r="F304" s="219" t="s">
        <v>182</v>
      </c>
      <c r="G304" s="217"/>
      <c r="H304" s="220">
        <v>240.631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177</v>
      </c>
      <c r="AU304" s="226" t="s">
        <v>81</v>
      </c>
      <c r="AV304" s="15" t="s">
        <v>175</v>
      </c>
      <c r="AW304" s="15" t="s">
        <v>33</v>
      </c>
      <c r="AX304" s="15" t="s">
        <v>79</v>
      </c>
      <c r="AY304" s="226" t="s">
        <v>168</v>
      </c>
    </row>
    <row r="305" spans="1:65" s="2" customFormat="1" ht="16.5" customHeight="1">
      <c r="A305" s="37"/>
      <c r="B305" s="38"/>
      <c r="C305" s="259" t="s">
        <v>568</v>
      </c>
      <c r="D305" s="259" t="s">
        <v>636</v>
      </c>
      <c r="E305" s="260" t="s">
        <v>1359</v>
      </c>
      <c r="F305" s="261" t="s">
        <v>1360</v>
      </c>
      <c r="G305" s="262" t="s">
        <v>233</v>
      </c>
      <c r="H305" s="263">
        <v>0.113</v>
      </c>
      <c r="I305" s="264"/>
      <c r="J305" s="265">
        <f>ROUND(I305*H305,2)</f>
        <v>0</v>
      </c>
      <c r="K305" s="261" t="s">
        <v>174</v>
      </c>
      <c r="L305" s="266"/>
      <c r="M305" s="267" t="s">
        <v>19</v>
      </c>
      <c r="N305" s="268" t="s">
        <v>43</v>
      </c>
      <c r="O305" s="67"/>
      <c r="P305" s="190">
        <f>O305*H305</f>
        <v>0</v>
      </c>
      <c r="Q305" s="190">
        <v>1</v>
      </c>
      <c r="R305" s="190">
        <f>Q305*H305</f>
        <v>0.113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505</v>
      </c>
      <c r="AT305" s="192" t="s">
        <v>636</v>
      </c>
      <c r="AU305" s="192" t="s">
        <v>81</v>
      </c>
      <c r="AY305" s="20" t="s">
        <v>168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79</v>
      </c>
      <c r="BK305" s="193">
        <f>ROUND(I305*H305,2)</f>
        <v>0</v>
      </c>
      <c r="BL305" s="20" t="s">
        <v>226</v>
      </c>
      <c r="BM305" s="192" t="s">
        <v>1361</v>
      </c>
    </row>
    <row r="306" spans="1:65" s="14" customFormat="1">
      <c r="B306" s="205"/>
      <c r="C306" s="206"/>
      <c r="D306" s="196" t="s">
        <v>177</v>
      </c>
      <c r="E306" s="207" t="s">
        <v>19</v>
      </c>
      <c r="F306" s="208" t="s">
        <v>1362</v>
      </c>
      <c r="G306" s="206"/>
      <c r="H306" s="209">
        <v>376.45100000000002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177</v>
      </c>
      <c r="AU306" s="215" t="s">
        <v>81</v>
      </c>
      <c r="AV306" s="14" t="s">
        <v>81</v>
      </c>
      <c r="AW306" s="14" t="s">
        <v>33</v>
      </c>
      <c r="AX306" s="14" t="s">
        <v>79</v>
      </c>
      <c r="AY306" s="215" t="s">
        <v>168</v>
      </c>
    </row>
    <row r="307" spans="1:65" s="14" customFormat="1">
      <c r="B307" s="205"/>
      <c r="C307" s="206"/>
      <c r="D307" s="196" t="s">
        <v>177</v>
      </c>
      <c r="E307" s="206"/>
      <c r="F307" s="208" t="s">
        <v>1363</v>
      </c>
      <c r="G307" s="206"/>
      <c r="H307" s="209">
        <v>0.113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177</v>
      </c>
      <c r="AU307" s="215" t="s">
        <v>81</v>
      </c>
      <c r="AV307" s="14" t="s">
        <v>81</v>
      </c>
      <c r="AW307" s="14" t="s">
        <v>4</v>
      </c>
      <c r="AX307" s="14" t="s">
        <v>79</v>
      </c>
      <c r="AY307" s="215" t="s">
        <v>168</v>
      </c>
    </row>
    <row r="308" spans="1:65" s="2" customFormat="1" ht="36">
      <c r="A308" s="37"/>
      <c r="B308" s="38"/>
      <c r="C308" s="181" t="s">
        <v>576</v>
      </c>
      <c r="D308" s="181" t="s">
        <v>170</v>
      </c>
      <c r="E308" s="182" t="s">
        <v>1364</v>
      </c>
      <c r="F308" s="183" t="s">
        <v>1365</v>
      </c>
      <c r="G308" s="184" t="s">
        <v>173</v>
      </c>
      <c r="H308" s="185">
        <v>271.64</v>
      </c>
      <c r="I308" s="186"/>
      <c r="J308" s="187">
        <f>ROUND(I308*H308,2)</f>
        <v>0</v>
      </c>
      <c r="K308" s="183" t="s">
        <v>174</v>
      </c>
      <c r="L308" s="42"/>
      <c r="M308" s="188" t="s">
        <v>19</v>
      </c>
      <c r="N308" s="189" t="s">
        <v>43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226</v>
      </c>
      <c r="AT308" s="192" t="s">
        <v>170</v>
      </c>
      <c r="AU308" s="192" t="s">
        <v>81</v>
      </c>
      <c r="AY308" s="20" t="s">
        <v>168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79</v>
      </c>
      <c r="BK308" s="193">
        <f>ROUND(I308*H308,2)</f>
        <v>0</v>
      </c>
      <c r="BL308" s="20" t="s">
        <v>226</v>
      </c>
      <c r="BM308" s="192" t="s">
        <v>1366</v>
      </c>
    </row>
    <row r="309" spans="1:65" s="13" customFormat="1" ht="22.5">
      <c r="B309" s="194"/>
      <c r="C309" s="195"/>
      <c r="D309" s="196" t="s">
        <v>177</v>
      </c>
      <c r="E309" s="197" t="s">
        <v>19</v>
      </c>
      <c r="F309" s="198" t="s">
        <v>1238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177</v>
      </c>
      <c r="AU309" s="204" t="s">
        <v>81</v>
      </c>
      <c r="AV309" s="13" t="s">
        <v>79</v>
      </c>
      <c r="AW309" s="13" t="s">
        <v>33</v>
      </c>
      <c r="AX309" s="13" t="s">
        <v>72</v>
      </c>
      <c r="AY309" s="204" t="s">
        <v>168</v>
      </c>
    </row>
    <row r="310" spans="1:65" s="14" customFormat="1">
      <c r="B310" s="205"/>
      <c r="C310" s="206"/>
      <c r="D310" s="196" t="s">
        <v>177</v>
      </c>
      <c r="E310" s="207" t="s">
        <v>19</v>
      </c>
      <c r="F310" s="208" t="s">
        <v>1367</v>
      </c>
      <c r="G310" s="206"/>
      <c r="H310" s="209">
        <v>139.19999999999999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177</v>
      </c>
      <c r="AU310" s="215" t="s">
        <v>81</v>
      </c>
      <c r="AV310" s="14" t="s">
        <v>81</v>
      </c>
      <c r="AW310" s="14" t="s">
        <v>33</v>
      </c>
      <c r="AX310" s="14" t="s">
        <v>72</v>
      </c>
      <c r="AY310" s="215" t="s">
        <v>168</v>
      </c>
    </row>
    <row r="311" spans="1:65" s="14" customFormat="1">
      <c r="B311" s="205"/>
      <c r="C311" s="206"/>
      <c r="D311" s="196" t="s">
        <v>177</v>
      </c>
      <c r="E311" s="207" t="s">
        <v>19</v>
      </c>
      <c r="F311" s="208" t="s">
        <v>1368</v>
      </c>
      <c r="G311" s="206"/>
      <c r="H311" s="209">
        <v>81.599999999999994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177</v>
      </c>
      <c r="AU311" s="215" t="s">
        <v>81</v>
      </c>
      <c r="AV311" s="14" t="s">
        <v>81</v>
      </c>
      <c r="AW311" s="14" t="s">
        <v>33</v>
      </c>
      <c r="AX311" s="14" t="s">
        <v>72</v>
      </c>
      <c r="AY311" s="215" t="s">
        <v>168</v>
      </c>
    </row>
    <row r="312" spans="1:65" s="14" customFormat="1">
      <c r="B312" s="205"/>
      <c r="C312" s="206"/>
      <c r="D312" s="196" t="s">
        <v>177</v>
      </c>
      <c r="E312" s="207" t="s">
        <v>19</v>
      </c>
      <c r="F312" s="208" t="s">
        <v>1369</v>
      </c>
      <c r="G312" s="206"/>
      <c r="H312" s="209">
        <v>50.84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177</v>
      </c>
      <c r="AU312" s="215" t="s">
        <v>81</v>
      </c>
      <c r="AV312" s="14" t="s">
        <v>81</v>
      </c>
      <c r="AW312" s="14" t="s">
        <v>33</v>
      </c>
      <c r="AX312" s="14" t="s">
        <v>72</v>
      </c>
      <c r="AY312" s="215" t="s">
        <v>168</v>
      </c>
    </row>
    <row r="313" spans="1:65" s="15" customFormat="1">
      <c r="B313" s="216"/>
      <c r="C313" s="217"/>
      <c r="D313" s="196" t="s">
        <v>177</v>
      </c>
      <c r="E313" s="218" t="s">
        <v>19</v>
      </c>
      <c r="F313" s="219" t="s">
        <v>182</v>
      </c>
      <c r="G313" s="217"/>
      <c r="H313" s="220">
        <v>271.64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177</v>
      </c>
      <c r="AU313" s="226" t="s">
        <v>81</v>
      </c>
      <c r="AV313" s="15" t="s">
        <v>175</v>
      </c>
      <c r="AW313" s="15" t="s">
        <v>33</v>
      </c>
      <c r="AX313" s="15" t="s">
        <v>79</v>
      </c>
      <c r="AY313" s="226" t="s">
        <v>168</v>
      </c>
    </row>
    <row r="314" spans="1:65" s="2" customFormat="1" ht="36">
      <c r="A314" s="37"/>
      <c r="B314" s="38"/>
      <c r="C314" s="181" t="s">
        <v>582</v>
      </c>
      <c r="D314" s="181" t="s">
        <v>170</v>
      </c>
      <c r="E314" s="182" t="s">
        <v>1370</v>
      </c>
      <c r="F314" s="183" t="s">
        <v>1371</v>
      </c>
      <c r="G314" s="184" t="s">
        <v>173</v>
      </c>
      <c r="H314" s="185">
        <v>481.26100000000002</v>
      </c>
      <c r="I314" s="186"/>
      <c r="J314" s="187">
        <f>ROUND(I314*H314,2)</f>
        <v>0</v>
      </c>
      <c r="K314" s="183" t="s">
        <v>174</v>
      </c>
      <c r="L314" s="42"/>
      <c r="M314" s="188" t="s">
        <v>19</v>
      </c>
      <c r="N314" s="189" t="s">
        <v>43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226</v>
      </c>
      <c r="AT314" s="192" t="s">
        <v>170</v>
      </c>
      <c r="AU314" s="192" t="s">
        <v>81</v>
      </c>
      <c r="AY314" s="20" t="s">
        <v>168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1372</v>
      </c>
    </row>
    <row r="315" spans="1:65" s="13" customFormat="1" ht="22.5">
      <c r="B315" s="194"/>
      <c r="C315" s="195"/>
      <c r="D315" s="196" t="s">
        <v>177</v>
      </c>
      <c r="E315" s="197" t="s">
        <v>19</v>
      </c>
      <c r="F315" s="198" t="s">
        <v>1238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177</v>
      </c>
      <c r="AU315" s="204" t="s">
        <v>81</v>
      </c>
      <c r="AV315" s="13" t="s">
        <v>79</v>
      </c>
      <c r="AW315" s="13" t="s">
        <v>33</v>
      </c>
      <c r="AX315" s="13" t="s">
        <v>72</v>
      </c>
      <c r="AY315" s="204" t="s">
        <v>168</v>
      </c>
    </row>
    <row r="316" spans="1:65" s="14" customFormat="1">
      <c r="B316" s="205"/>
      <c r="C316" s="206"/>
      <c r="D316" s="196" t="s">
        <v>177</v>
      </c>
      <c r="E316" s="207" t="s">
        <v>19</v>
      </c>
      <c r="F316" s="208" t="s">
        <v>1373</v>
      </c>
      <c r="G316" s="206"/>
      <c r="H316" s="209">
        <v>252.48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177</v>
      </c>
      <c r="AU316" s="215" t="s">
        <v>81</v>
      </c>
      <c r="AV316" s="14" t="s">
        <v>81</v>
      </c>
      <c r="AW316" s="14" t="s">
        <v>33</v>
      </c>
      <c r="AX316" s="14" t="s">
        <v>72</v>
      </c>
      <c r="AY316" s="215" t="s">
        <v>168</v>
      </c>
    </row>
    <row r="317" spans="1:65" s="14" customFormat="1">
      <c r="B317" s="205"/>
      <c r="C317" s="206"/>
      <c r="D317" s="196" t="s">
        <v>177</v>
      </c>
      <c r="E317" s="207" t="s">
        <v>19</v>
      </c>
      <c r="F317" s="208" t="s">
        <v>1374</v>
      </c>
      <c r="G317" s="206"/>
      <c r="H317" s="209">
        <v>139.25299999999999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177</v>
      </c>
      <c r="AU317" s="215" t="s">
        <v>81</v>
      </c>
      <c r="AV317" s="14" t="s">
        <v>81</v>
      </c>
      <c r="AW317" s="14" t="s">
        <v>33</v>
      </c>
      <c r="AX317" s="14" t="s">
        <v>72</v>
      </c>
      <c r="AY317" s="215" t="s">
        <v>168</v>
      </c>
    </row>
    <row r="318" spans="1:65" s="14" customFormat="1">
      <c r="B318" s="205"/>
      <c r="C318" s="206"/>
      <c r="D318" s="196" t="s">
        <v>177</v>
      </c>
      <c r="E318" s="207" t="s">
        <v>19</v>
      </c>
      <c r="F318" s="208" t="s">
        <v>1375</v>
      </c>
      <c r="G318" s="206"/>
      <c r="H318" s="209">
        <v>89.528000000000006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177</v>
      </c>
      <c r="AU318" s="215" t="s">
        <v>81</v>
      </c>
      <c r="AV318" s="14" t="s">
        <v>81</v>
      </c>
      <c r="AW318" s="14" t="s">
        <v>33</v>
      </c>
      <c r="AX318" s="14" t="s">
        <v>72</v>
      </c>
      <c r="AY318" s="215" t="s">
        <v>168</v>
      </c>
    </row>
    <row r="319" spans="1:65" s="15" customFormat="1">
      <c r="B319" s="216"/>
      <c r="C319" s="217"/>
      <c r="D319" s="196" t="s">
        <v>177</v>
      </c>
      <c r="E319" s="218" t="s">
        <v>19</v>
      </c>
      <c r="F319" s="219" t="s">
        <v>182</v>
      </c>
      <c r="G319" s="217"/>
      <c r="H319" s="220">
        <v>481.26099999999997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177</v>
      </c>
      <c r="AU319" s="226" t="s">
        <v>81</v>
      </c>
      <c r="AV319" s="15" t="s">
        <v>175</v>
      </c>
      <c r="AW319" s="15" t="s">
        <v>33</v>
      </c>
      <c r="AX319" s="15" t="s">
        <v>79</v>
      </c>
      <c r="AY319" s="226" t="s">
        <v>168</v>
      </c>
    </row>
    <row r="320" spans="1:65" s="2" customFormat="1" ht="16.5" customHeight="1">
      <c r="A320" s="37"/>
      <c r="B320" s="38"/>
      <c r="C320" s="259" t="s">
        <v>587</v>
      </c>
      <c r="D320" s="259" t="s">
        <v>636</v>
      </c>
      <c r="E320" s="260" t="s">
        <v>1376</v>
      </c>
      <c r="F320" s="261" t="s">
        <v>1377</v>
      </c>
      <c r="G320" s="262" t="s">
        <v>233</v>
      </c>
      <c r="H320" s="263">
        <v>0.22600000000000001</v>
      </c>
      <c r="I320" s="264"/>
      <c r="J320" s="265">
        <f>ROUND(I320*H320,2)</f>
        <v>0</v>
      </c>
      <c r="K320" s="261" t="s">
        <v>174</v>
      </c>
      <c r="L320" s="266"/>
      <c r="M320" s="267" t="s">
        <v>19</v>
      </c>
      <c r="N320" s="268" t="s">
        <v>43</v>
      </c>
      <c r="O320" s="67"/>
      <c r="P320" s="190">
        <f>O320*H320</f>
        <v>0</v>
      </c>
      <c r="Q320" s="190">
        <v>1</v>
      </c>
      <c r="R320" s="190">
        <f>Q320*H320</f>
        <v>0.22600000000000001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505</v>
      </c>
      <c r="AT320" s="192" t="s">
        <v>636</v>
      </c>
      <c r="AU320" s="192" t="s">
        <v>81</v>
      </c>
      <c r="AY320" s="20" t="s">
        <v>168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79</v>
      </c>
      <c r="BK320" s="193">
        <f>ROUND(I320*H320,2)</f>
        <v>0</v>
      </c>
      <c r="BL320" s="20" t="s">
        <v>226</v>
      </c>
      <c r="BM320" s="192" t="s">
        <v>1378</v>
      </c>
    </row>
    <row r="321" spans="1:65" s="14" customFormat="1">
      <c r="B321" s="205"/>
      <c r="C321" s="206"/>
      <c r="D321" s="196" t="s">
        <v>177</v>
      </c>
      <c r="E321" s="207" t="s">
        <v>19</v>
      </c>
      <c r="F321" s="208" t="s">
        <v>1379</v>
      </c>
      <c r="G321" s="206"/>
      <c r="H321" s="209">
        <v>0.22600000000000001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177</v>
      </c>
      <c r="AU321" s="215" t="s">
        <v>81</v>
      </c>
      <c r="AV321" s="14" t="s">
        <v>81</v>
      </c>
      <c r="AW321" s="14" t="s">
        <v>33</v>
      </c>
      <c r="AX321" s="14" t="s">
        <v>79</v>
      </c>
      <c r="AY321" s="215" t="s">
        <v>168</v>
      </c>
    </row>
    <row r="322" spans="1:65" s="2" customFormat="1" ht="44.25" customHeight="1">
      <c r="A322" s="37"/>
      <c r="B322" s="38"/>
      <c r="C322" s="181" t="s">
        <v>821</v>
      </c>
      <c r="D322" s="181" t="s">
        <v>170</v>
      </c>
      <c r="E322" s="182" t="s">
        <v>1021</v>
      </c>
      <c r="F322" s="183" t="s">
        <v>1022</v>
      </c>
      <c r="G322" s="184" t="s">
        <v>1023</v>
      </c>
      <c r="H322" s="269"/>
      <c r="I322" s="186"/>
      <c r="J322" s="187">
        <f>ROUND(I322*H322,2)</f>
        <v>0</v>
      </c>
      <c r="K322" s="183" t="s">
        <v>174</v>
      </c>
      <c r="L322" s="42"/>
      <c r="M322" s="240" t="s">
        <v>19</v>
      </c>
      <c r="N322" s="241" t="s">
        <v>43</v>
      </c>
      <c r="O322" s="242"/>
      <c r="P322" s="243">
        <f>O322*H322</f>
        <v>0</v>
      </c>
      <c r="Q322" s="243">
        <v>0</v>
      </c>
      <c r="R322" s="243">
        <f>Q322*H322</f>
        <v>0</v>
      </c>
      <c r="S322" s="243">
        <v>0</v>
      </c>
      <c r="T322" s="24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226</v>
      </c>
      <c r="AT322" s="192" t="s">
        <v>170</v>
      </c>
      <c r="AU322" s="192" t="s">
        <v>81</v>
      </c>
      <c r="AY322" s="20" t="s">
        <v>168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226</v>
      </c>
      <c r="BM322" s="192" t="s">
        <v>1380</v>
      </c>
    </row>
    <row r="323" spans="1:65" s="2" customFormat="1" ht="6.95" customHeight="1">
      <c r="A323" s="37"/>
      <c r="B323" s="50"/>
      <c r="C323" s="51"/>
      <c r="D323" s="51"/>
      <c r="E323" s="51"/>
      <c r="F323" s="51"/>
      <c r="G323" s="51"/>
      <c r="H323" s="51"/>
      <c r="I323" s="51"/>
      <c r="J323" s="51"/>
      <c r="K323" s="51"/>
      <c r="L323" s="42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</sheetData>
  <sheetProtection algorithmName="SHA-512" hashValue="PimVOXKu64WuK8EXC3zu+YGp0nYKDOYcfR1F63k8CzyTCrDQkANhBukr09byBz3lTKAupILnfLccoO8YZkm2Jg==" saltValue="WgVaXjg5ry0+R5IirZBPRE/7yEDpTJpgQYk2SZtOvU4xWDyLcn0XBOJ4qBJq6QH+sdvaSJfv4/k2MOmBRLPfHw==" spinCount="100000" sheet="1" objects="1" scenarios="1" formatColumns="0" formatRows="0" autoFilter="0"/>
  <autoFilter ref="C93:K322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113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1146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1381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ROUND((SUM(BE91:BE240)),  2)</f>
        <v>0</v>
      </c>
      <c r="G35" s="37"/>
      <c r="H35" s="37"/>
      <c r="I35" s="127">
        <v>0.21</v>
      </c>
      <c r="J35" s="126">
        <f>ROUND(((SUM(BE91:BE240))*I35),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ROUND((SUM(BF91:BF240)),  2)</f>
        <v>0</v>
      </c>
      <c r="G36" s="37"/>
      <c r="H36" s="37"/>
      <c r="I36" s="127">
        <v>0.15</v>
      </c>
      <c r="J36" s="126">
        <f>ROUND(((SUM(BF91:BF240))*I36),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ROUND((SUM(BG91:BG240)),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ROUND((SUM(BH91:BH240)),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ROUND((SUM(BI91:BI240)),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1146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202 - Gabionová zeď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595</v>
      </c>
      <c r="E66" s="151"/>
      <c r="F66" s="151"/>
      <c r="G66" s="151"/>
      <c r="H66" s="151"/>
      <c r="I66" s="151"/>
      <c r="J66" s="152">
        <f>J181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596</v>
      </c>
      <c r="E67" s="151"/>
      <c r="F67" s="151"/>
      <c r="G67" s="151"/>
      <c r="H67" s="151"/>
      <c r="I67" s="151"/>
      <c r="J67" s="152">
        <f>J199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J232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598</v>
      </c>
      <c r="E69" s="151"/>
      <c r="F69" s="151"/>
      <c r="G69" s="151"/>
      <c r="H69" s="151"/>
      <c r="I69" s="151"/>
      <c r="J69" s="152">
        <f>J239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153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01" t="str">
        <f>E7</f>
        <v>KRÁLŮV DVŮR - OBCHVAT - II. část - PDPS</v>
      </c>
      <c r="F79" s="402"/>
      <c r="G79" s="402"/>
      <c r="H79" s="402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139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01" t="s">
        <v>1146</v>
      </c>
      <c r="F81" s="400"/>
      <c r="G81" s="400"/>
      <c r="H81" s="400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141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96" t="str">
        <f>E11</f>
        <v>SO 202 - Gabionová zeď</v>
      </c>
      <c r="F83" s="400"/>
      <c r="G83" s="400"/>
      <c r="H83" s="400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>Králův Dvůr</v>
      </c>
      <c r="G85" s="39"/>
      <c r="H85" s="39"/>
      <c r="I85" s="32" t="s">
        <v>23</v>
      </c>
      <c r="J85" s="62">
        <f>IF(J14="","",J14)</f>
        <v>44267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24</v>
      </c>
      <c r="D87" s="39"/>
      <c r="E87" s="39"/>
      <c r="F87" s="30" t="str">
        <f>E17</f>
        <v>Město Králův Dvůr,Nám.Míru 139,26701 Králův Dvůr</v>
      </c>
      <c r="G87" s="39"/>
      <c r="H87" s="39"/>
      <c r="I87" s="32" t="s">
        <v>30</v>
      </c>
      <c r="J87" s="35" t="str">
        <f>E23</f>
        <v>SPEKTRA PRO s.r.o.,V Hlinkách 1548,26601 Beroun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28</v>
      </c>
      <c r="D88" s="39"/>
      <c r="E88" s="39"/>
      <c r="F88" s="30" t="str">
        <f>IF(E20="","",E20)</f>
        <v>Vyplň údaj</v>
      </c>
      <c r="G88" s="39"/>
      <c r="H88" s="39"/>
      <c r="I88" s="32" t="s">
        <v>34</v>
      </c>
      <c r="J88" s="35" t="str">
        <f>E26</f>
        <v>p. Lenka Dejdarová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154</v>
      </c>
      <c r="D90" s="157" t="s">
        <v>57</v>
      </c>
      <c r="E90" s="157" t="s">
        <v>53</v>
      </c>
      <c r="F90" s="157" t="s">
        <v>54</v>
      </c>
      <c r="G90" s="157" t="s">
        <v>155</v>
      </c>
      <c r="H90" s="157" t="s">
        <v>156</v>
      </c>
      <c r="I90" s="157" t="s">
        <v>157</v>
      </c>
      <c r="J90" s="157" t="s">
        <v>146</v>
      </c>
      <c r="K90" s="158" t="s">
        <v>158</v>
      </c>
      <c r="L90" s="159"/>
      <c r="M90" s="71" t="s">
        <v>19</v>
      </c>
      <c r="N90" s="72" t="s">
        <v>42</v>
      </c>
      <c r="O90" s="72" t="s">
        <v>159</v>
      </c>
      <c r="P90" s="72" t="s">
        <v>160</v>
      </c>
      <c r="Q90" s="72" t="s">
        <v>161</v>
      </c>
      <c r="R90" s="72" t="s">
        <v>162</v>
      </c>
      <c r="S90" s="72" t="s">
        <v>163</v>
      </c>
      <c r="T90" s="73" t="s">
        <v>164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165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</f>
        <v>0</v>
      </c>
      <c r="Q91" s="75"/>
      <c r="R91" s="162">
        <f>R92</f>
        <v>1595.95844175</v>
      </c>
      <c r="S91" s="75"/>
      <c r="T91" s="163">
        <f>T92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71</v>
      </c>
      <c r="AU91" s="20" t="s">
        <v>147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71</v>
      </c>
      <c r="E92" s="168" t="s">
        <v>166</v>
      </c>
      <c r="F92" s="168" t="s">
        <v>167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P93+P181+P199+P232+P239</f>
        <v>0</v>
      </c>
      <c r="Q92" s="173"/>
      <c r="R92" s="174">
        <f>R93+R181+R199+R232+R239</f>
        <v>1595.95844175</v>
      </c>
      <c r="S92" s="173"/>
      <c r="T92" s="175">
        <f>T93+T181+T199+T232+T239</f>
        <v>0</v>
      </c>
      <c r="AR92" s="176" t="s">
        <v>79</v>
      </c>
      <c r="AT92" s="177" t="s">
        <v>71</v>
      </c>
      <c r="AU92" s="177" t="s">
        <v>72</v>
      </c>
      <c r="AY92" s="176" t="s">
        <v>168</v>
      </c>
      <c r="BK92" s="178">
        <f>BK93+BK181+BK199+BK232+BK239</f>
        <v>0</v>
      </c>
    </row>
    <row r="93" spans="1:65" s="12" customFormat="1" ht="22.9" customHeight="1">
      <c r="B93" s="165"/>
      <c r="C93" s="166"/>
      <c r="D93" s="167" t="s">
        <v>71</v>
      </c>
      <c r="E93" s="179" t="s">
        <v>79</v>
      </c>
      <c r="F93" s="179" t="s">
        <v>169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SUM(P94:P180)</f>
        <v>0</v>
      </c>
      <c r="Q93" s="173"/>
      <c r="R93" s="174">
        <f>SUM(R94:R180)</f>
        <v>287.11197399999998</v>
      </c>
      <c r="S93" s="173"/>
      <c r="T93" s="175">
        <f>SUM(T94:T180)</f>
        <v>0</v>
      </c>
      <c r="AR93" s="176" t="s">
        <v>79</v>
      </c>
      <c r="AT93" s="177" t="s">
        <v>71</v>
      </c>
      <c r="AU93" s="177" t="s">
        <v>79</v>
      </c>
      <c r="AY93" s="176" t="s">
        <v>168</v>
      </c>
      <c r="BK93" s="178">
        <f>SUM(BK94:BK180)</f>
        <v>0</v>
      </c>
    </row>
    <row r="94" spans="1:65" s="2" customFormat="1" ht="48">
      <c r="A94" s="37"/>
      <c r="B94" s="38"/>
      <c r="C94" s="181" t="s">
        <v>79</v>
      </c>
      <c r="D94" s="181" t="s">
        <v>170</v>
      </c>
      <c r="E94" s="182" t="s">
        <v>1149</v>
      </c>
      <c r="F94" s="183" t="s">
        <v>1150</v>
      </c>
      <c r="G94" s="184" t="s">
        <v>206</v>
      </c>
      <c r="H94" s="185">
        <v>633.76</v>
      </c>
      <c r="I94" s="186"/>
      <c r="J94" s="187">
        <f>ROUND(I94*H94,2)</f>
        <v>0</v>
      </c>
      <c r="K94" s="183" t="s">
        <v>174</v>
      </c>
      <c r="L94" s="42"/>
      <c r="M94" s="188" t="s">
        <v>19</v>
      </c>
      <c r="N94" s="189" t="s">
        <v>43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175</v>
      </c>
      <c r="AT94" s="192" t="s">
        <v>170</v>
      </c>
      <c r="AU94" s="192" t="s">
        <v>81</v>
      </c>
      <c r="AY94" s="20" t="s">
        <v>168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79</v>
      </c>
      <c r="BK94" s="193">
        <f>ROUND(I94*H94,2)</f>
        <v>0</v>
      </c>
      <c r="BL94" s="20" t="s">
        <v>175</v>
      </c>
      <c r="BM94" s="192" t="s">
        <v>1382</v>
      </c>
    </row>
    <row r="95" spans="1:65" s="13" customFormat="1">
      <c r="B95" s="194"/>
      <c r="C95" s="195"/>
      <c r="D95" s="196" t="s">
        <v>177</v>
      </c>
      <c r="E95" s="197" t="s">
        <v>19</v>
      </c>
      <c r="F95" s="198" t="s">
        <v>1383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177</v>
      </c>
      <c r="AU95" s="204" t="s">
        <v>81</v>
      </c>
      <c r="AV95" s="13" t="s">
        <v>79</v>
      </c>
      <c r="AW95" s="13" t="s">
        <v>33</v>
      </c>
      <c r="AX95" s="13" t="s">
        <v>72</v>
      </c>
      <c r="AY95" s="204" t="s">
        <v>168</v>
      </c>
    </row>
    <row r="96" spans="1:65" s="14" customFormat="1" ht="22.5">
      <c r="B96" s="205"/>
      <c r="C96" s="206"/>
      <c r="D96" s="196" t="s">
        <v>177</v>
      </c>
      <c r="E96" s="207" t="s">
        <v>19</v>
      </c>
      <c r="F96" s="208" t="s">
        <v>1384</v>
      </c>
      <c r="G96" s="206"/>
      <c r="H96" s="209">
        <v>268.26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177</v>
      </c>
      <c r="AU96" s="215" t="s">
        <v>81</v>
      </c>
      <c r="AV96" s="14" t="s">
        <v>81</v>
      </c>
      <c r="AW96" s="14" t="s">
        <v>33</v>
      </c>
      <c r="AX96" s="14" t="s">
        <v>72</v>
      </c>
      <c r="AY96" s="215" t="s">
        <v>168</v>
      </c>
    </row>
    <row r="97" spans="1:65" s="14" customFormat="1">
      <c r="B97" s="205"/>
      <c r="C97" s="206"/>
      <c r="D97" s="196" t="s">
        <v>177</v>
      </c>
      <c r="E97" s="207" t="s">
        <v>19</v>
      </c>
      <c r="F97" s="208" t="s">
        <v>1385</v>
      </c>
      <c r="G97" s="206"/>
      <c r="H97" s="209">
        <v>148.80000000000001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177</v>
      </c>
      <c r="AU97" s="215" t="s">
        <v>81</v>
      </c>
      <c r="AV97" s="14" t="s">
        <v>81</v>
      </c>
      <c r="AW97" s="14" t="s">
        <v>33</v>
      </c>
      <c r="AX97" s="14" t="s">
        <v>72</v>
      </c>
      <c r="AY97" s="215" t="s">
        <v>168</v>
      </c>
    </row>
    <row r="98" spans="1:65" s="14" customFormat="1">
      <c r="B98" s="205"/>
      <c r="C98" s="206"/>
      <c r="D98" s="196" t="s">
        <v>177</v>
      </c>
      <c r="E98" s="207" t="s">
        <v>19</v>
      </c>
      <c r="F98" s="208" t="s">
        <v>1386</v>
      </c>
      <c r="G98" s="206"/>
      <c r="H98" s="209">
        <v>106.2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177</v>
      </c>
      <c r="AU98" s="215" t="s">
        <v>81</v>
      </c>
      <c r="AV98" s="14" t="s">
        <v>81</v>
      </c>
      <c r="AW98" s="14" t="s">
        <v>33</v>
      </c>
      <c r="AX98" s="14" t="s">
        <v>72</v>
      </c>
      <c r="AY98" s="215" t="s">
        <v>168</v>
      </c>
    </row>
    <row r="99" spans="1:65" s="14" customFormat="1">
      <c r="B99" s="205"/>
      <c r="C99" s="206"/>
      <c r="D99" s="196" t="s">
        <v>177</v>
      </c>
      <c r="E99" s="207" t="s">
        <v>19</v>
      </c>
      <c r="F99" s="208" t="s">
        <v>1387</v>
      </c>
      <c r="G99" s="206"/>
      <c r="H99" s="209">
        <v>110.5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177</v>
      </c>
      <c r="AU99" s="215" t="s">
        <v>81</v>
      </c>
      <c r="AV99" s="14" t="s">
        <v>81</v>
      </c>
      <c r="AW99" s="14" t="s">
        <v>33</v>
      </c>
      <c r="AX99" s="14" t="s">
        <v>72</v>
      </c>
      <c r="AY99" s="215" t="s">
        <v>168</v>
      </c>
    </row>
    <row r="100" spans="1:65" s="15" customFormat="1">
      <c r="B100" s="216"/>
      <c r="C100" s="217"/>
      <c r="D100" s="196" t="s">
        <v>177</v>
      </c>
      <c r="E100" s="218" t="s">
        <v>19</v>
      </c>
      <c r="F100" s="219" t="s">
        <v>182</v>
      </c>
      <c r="G100" s="217"/>
      <c r="H100" s="220">
        <v>633.76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177</v>
      </c>
      <c r="AU100" s="226" t="s">
        <v>81</v>
      </c>
      <c r="AV100" s="15" t="s">
        <v>175</v>
      </c>
      <c r="AW100" s="15" t="s">
        <v>33</v>
      </c>
      <c r="AX100" s="15" t="s">
        <v>79</v>
      </c>
      <c r="AY100" s="226" t="s">
        <v>168</v>
      </c>
    </row>
    <row r="101" spans="1:65" s="2" customFormat="1" ht="66.75" customHeight="1">
      <c r="A101" s="37"/>
      <c r="B101" s="38"/>
      <c r="C101" s="181" t="s">
        <v>81</v>
      </c>
      <c r="D101" s="181" t="s">
        <v>170</v>
      </c>
      <c r="E101" s="182" t="s">
        <v>1156</v>
      </c>
      <c r="F101" s="183" t="s">
        <v>1157</v>
      </c>
      <c r="G101" s="184" t="s">
        <v>206</v>
      </c>
      <c r="H101" s="185">
        <v>633.76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43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175</v>
      </c>
      <c r="AT101" s="192" t="s">
        <v>170</v>
      </c>
      <c r="AU101" s="192" t="s">
        <v>81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175</v>
      </c>
      <c r="BM101" s="192" t="s">
        <v>1388</v>
      </c>
    </row>
    <row r="102" spans="1:65" s="2" customFormat="1" ht="66.75" customHeight="1">
      <c r="A102" s="37"/>
      <c r="B102" s="38"/>
      <c r="C102" s="181" t="s">
        <v>188</v>
      </c>
      <c r="D102" s="181" t="s">
        <v>170</v>
      </c>
      <c r="E102" s="182" t="s">
        <v>1159</v>
      </c>
      <c r="F102" s="183" t="s">
        <v>1160</v>
      </c>
      <c r="G102" s="184" t="s">
        <v>206</v>
      </c>
      <c r="H102" s="185">
        <v>528.04499999999996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43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175</v>
      </c>
      <c r="AT102" s="192" t="s">
        <v>170</v>
      </c>
      <c r="AU102" s="192" t="s">
        <v>81</v>
      </c>
      <c r="AY102" s="20" t="s">
        <v>168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175</v>
      </c>
      <c r="BM102" s="192" t="s">
        <v>1389</v>
      </c>
    </row>
    <row r="103" spans="1:65" s="13" customFormat="1" ht="22.5">
      <c r="B103" s="194"/>
      <c r="C103" s="195"/>
      <c r="D103" s="196" t="s">
        <v>177</v>
      </c>
      <c r="E103" s="197" t="s">
        <v>19</v>
      </c>
      <c r="F103" s="198" t="s">
        <v>1390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177</v>
      </c>
      <c r="AU103" s="204" t="s">
        <v>81</v>
      </c>
      <c r="AV103" s="13" t="s">
        <v>79</v>
      </c>
      <c r="AW103" s="13" t="s">
        <v>33</v>
      </c>
      <c r="AX103" s="13" t="s">
        <v>72</v>
      </c>
      <c r="AY103" s="204" t="s">
        <v>168</v>
      </c>
    </row>
    <row r="104" spans="1:65" s="13" customFormat="1" ht="22.5">
      <c r="B104" s="194"/>
      <c r="C104" s="195"/>
      <c r="D104" s="196" t="s">
        <v>177</v>
      </c>
      <c r="E104" s="197" t="s">
        <v>19</v>
      </c>
      <c r="F104" s="198" t="s">
        <v>1170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177</v>
      </c>
      <c r="AU104" s="204" t="s">
        <v>81</v>
      </c>
      <c r="AV104" s="13" t="s">
        <v>79</v>
      </c>
      <c r="AW104" s="13" t="s">
        <v>33</v>
      </c>
      <c r="AX104" s="13" t="s">
        <v>72</v>
      </c>
      <c r="AY104" s="204" t="s">
        <v>168</v>
      </c>
    </row>
    <row r="105" spans="1:65" s="14" customFormat="1" ht="22.5">
      <c r="B105" s="205"/>
      <c r="C105" s="206"/>
      <c r="D105" s="196" t="s">
        <v>177</v>
      </c>
      <c r="E105" s="207" t="s">
        <v>19</v>
      </c>
      <c r="F105" s="208" t="s">
        <v>1391</v>
      </c>
      <c r="G105" s="206"/>
      <c r="H105" s="209">
        <v>192.99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81</v>
      </c>
      <c r="AV105" s="14" t="s">
        <v>81</v>
      </c>
      <c r="AW105" s="14" t="s">
        <v>33</v>
      </c>
      <c r="AX105" s="14" t="s">
        <v>72</v>
      </c>
      <c r="AY105" s="215" t="s">
        <v>168</v>
      </c>
    </row>
    <row r="106" spans="1:65" s="14" customFormat="1">
      <c r="B106" s="205"/>
      <c r="C106" s="206"/>
      <c r="D106" s="196" t="s">
        <v>177</v>
      </c>
      <c r="E106" s="207" t="s">
        <v>19</v>
      </c>
      <c r="F106" s="208" t="s">
        <v>1392</v>
      </c>
      <c r="G106" s="206"/>
      <c r="H106" s="209">
        <v>188.16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81</v>
      </c>
      <c r="AV106" s="14" t="s">
        <v>81</v>
      </c>
      <c r="AW106" s="14" t="s">
        <v>33</v>
      </c>
      <c r="AX106" s="14" t="s">
        <v>72</v>
      </c>
      <c r="AY106" s="215" t="s">
        <v>168</v>
      </c>
    </row>
    <row r="107" spans="1:65" s="14" customFormat="1">
      <c r="B107" s="205"/>
      <c r="C107" s="206"/>
      <c r="D107" s="196" t="s">
        <v>177</v>
      </c>
      <c r="E107" s="207" t="s">
        <v>19</v>
      </c>
      <c r="F107" s="208" t="s">
        <v>1393</v>
      </c>
      <c r="G107" s="206"/>
      <c r="H107" s="209">
        <v>104.16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72</v>
      </c>
      <c r="AY107" s="215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1394</v>
      </c>
      <c r="G108" s="206"/>
      <c r="H108" s="209">
        <v>42.734999999999999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72</v>
      </c>
      <c r="AY108" s="215" t="s">
        <v>168</v>
      </c>
    </row>
    <row r="109" spans="1:65" s="15" customFormat="1">
      <c r="B109" s="216"/>
      <c r="C109" s="217"/>
      <c r="D109" s="196" t="s">
        <v>177</v>
      </c>
      <c r="E109" s="218" t="s">
        <v>19</v>
      </c>
      <c r="F109" s="219" t="s">
        <v>182</v>
      </c>
      <c r="G109" s="217"/>
      <c r="H109" s="220">
        <v>528.04499999999996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81</v>
      </c>
      <c r="AV109" s="15" t="s">
        <v>175</v>
      </c>
      <c r="AW109" s="15" t="s">
        <v>33</v>
      </c>
      <c r="AX109" s="15" t="s">
        <v>79</v>
      </c>
      <c r="AY109" s="226" t="s">
        <v>168</v>
      </c>
    </row>
    <row r="110" spans="1:65" s="2" customFormat="1" ht="48">
      <c r="A110" s="37"/>
      <c r="B110" s="38"/>
      <c r="C110" s="181" t="s">
        <v>175</v>
      </c>
      <c r="D110" s="181" t="s">
        <v>170</v>
      </c>
      <c r="E110" s="182" t="s">
        <v>627</v>
      </c>
      <c r="F110" s="183" t="s">
        <v>1168</v>
      </c>
      <c r="G110" s="184" t="s">
        <v>206</v>
      </c>
      <c r="H110" s="185">
        <v>528.04499999999996</v>
      </c>
      <c r="I110" s="186"/>
      <c r="J110" s="187">
        <f>ROUND(I110*H110,2)</f>
        <v>0</v>
      </c>
      <c r="K110" s="183" t="s">
        <v>174</v>
      </c>
      <c r="L110" s="42"/>
      <c r="M110" s="188" t="s">
        <v>19</v>
      </c>
      <c r="N110" s="189" t="s">
        <v>43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175</v>
      </c>
      <c r="AT110" s="192" t="s">
        <v>170</v>
      </c>
      <c r="AU110" s="192" t="s">
        <v>81</v>
      </c>
      <c r="AY110" s="20" t="s">
        <v>168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175</v>
      </c>
      <c r="BM110" s="192" t="s">
        <v>1395</v>
      </c>
    </row>
    <row r="111" spans="1:65" s="2" customFormat="1" ht="33" customHeight="1">
      <c r="A111" s="37"/>
      <c r="B111" s="38"/>
      <c r="C111" s="181" t="s">
        <v>195</v>
      </c>
      <c r="D111" s="181" t="s">
        <v>170</v>
      </c>
      <c r="E111" s="182" t="s">
        <v>1171</v>
      </c>
      <c r="F111" s="183" t="s">
        <v>1172</v>
      </c>
      <c r="G111" s="184" t="s">
        <v>173</v>
      </c>
      <c r="H111" s="185">
        <v>213.6</v>
      </c>
      <c r="I111" s="186"/>
      <c r="J111" s="187">
        <f>ROUND(I111*H111,2)</f>
        <v>0</v>
      </c>
      <c r="K111" s="183" t="s">
        <v>174</v>
      </c>
      <c r="L111" s="42"/>
      <c r="M111" s="188" t="s">
        <v>19</v>
      </c>
      <c r="N111" s="189" t="s">
        <v>43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175</v>
      </c>
      <c r="AT111" s="192" t="s">
        <v>170</v>
      </c>
      <c r="AU111" s="192" t="s">
        <v>81</v>
      </c>
      <c r="AY111" s="20" t="s">
        <v>168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175</v>
      </c>
      <c r="BM111" s="192" t="s">
        <v>1396</v>
      </c>
    </row>
    <row r="112" spans="1:65" s="13" customFormat="1">
      <c r="B112" s="194"/>
      <c r="C112" s="195"/>
      <c r="D112" s="196" t="s">
        <v>177</v>
      </c>
      <c r="E112" s="197" t="s">
        <v>19</v>
      </c>
      <c r="F112" s="198" t="s">
        <v>1397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177</v>
      </c>
      <c r="AU112" s="204" t="s">
        <v>81</v>
      </c>
      <c r="AV112" s="13" t="s">
        <v>79</v>
      </c>
      <c r="AW112" s="13" t="s">
        <v>33</v>
      </c>
      <c r="AX112" s="13" t="s">
        <v>72</v>
      </c>
      <c r="AY112" s="204" t="s">
        <v>168</v>
      </c>
    </row>
    <row r="113" spans="1:65" s="14" customFormat="1" ht="22.5">
      <c r="B113" s="205"/>
      <c r="C113" s="206"/>
      <c r="D113" s="196" t="s">
        <v>177</v>
      </c>
      <c r="E113" s="207" t="s">
        <v>19</v>
      </c>
      <c r="F113" s="208" t="s">
        <v>1398</v>
      </c>
      <c r="G113" s="206"/>
      <c r="H113" s="209">
        <v>115.2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81</v>
      </c>
      <c r="AV113" s="14" t="s">
        <v>81</v>
      </c>
      <c r="AW113" s="14" t="s">
        <v>33</v>
      </c>
      <c r="AX113" s="14" t="s">
        <v>72</v>
      </c>
      <c r="AY113" s="215" t="s">
        <v>168</v>
      </c>
    </row>
    <row r="114" spans="1:65" s="14" customFormat="1">
      <c r="B114" s="205"/>
      <c r="C114" s="206"/>
      <c r="D114" s="196" t="s">
        <v>177</v>
      </c>
      <c r="E114" s="207" t="s">
        <v>19</v>
      </c>
      <c r="F114" s="208" t="s">
        <v>1399</v>
      </c>
      <c r="G114" s="206"/>
      <c r="H114" s="209">
        <v>45.6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81</v>
      </c>
      <c r="AV114" s="14" t="s">
        <v>81</v>
      </c>
      <c r="AW114" s="14" t="s">
        <v>33</v>
      </c>
      <c r="AX114" s="14" t="s">
        <v>72</v>
      </c>
      <c r="AY114" s="215" t="s">
        <v>168</v>
      </c>
    </row>
    <row r="115" spans="1:65" s="14" customFormat="1">
      <c r="B115" s="205"/>
      <c r="C115" s="206"/>
      <c r="D115" s="196" t="s">
        <v>177</v>
      </c>
      <c r="E115" s="207" t="s">
        <v>19</v>
      </c>
      <c r="F115" s="208" t="s">
        <v>1400</v>
      </c>
      <c r="G115" s="206"/>
      <c r="H115" s="209">
        <v>52.8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33</v>
      </c>
      <c r="AX115" s="14" t="s">
        <v>72</v>
      </c>
      <c r="AY115" s="215" t="s">
        <v>168</v>
      </c>
    </row>
    <row r="116" spans="1:65" s="15" customFormat="1">
      <c r="B116" s="216"/>
      <c r="C116" s="217"/>
      <c r="D116" s="196" t="s">
        <v>177</v>
      </c>
      <c r="E116" s="218" t="s">
        <v>19</v>
      </c>
      <c r="F116" s="219" t="s">
        <v>182</v>
      </c>
      <c r="G116" s="217"/>
      <c r="H116" s="220">
        <v>213.6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81</v>
      </c>
      <c r="AV116" s="15" t="s">
        <v>175</v>
      </c>
      <c r="AW116" s="15" t="s">
        <v>33</v>
      </c>
      <c r="AX116" s="15" t="s">
        <v>79</v>
      </c>
      <c r="AY116" s="226" t="s">
        <v>168</v>
      </c>
    </row>
    <row r="117" spans="1:65" s="2" customFormat="1" ht="55.5" customHeight="1">
      <c r="A117" s="37"/>
      <c r="B117" s="38"/>
      <c r="C117" s="181" t="s">
        <v>199</v>
      </c>
      <c r="D117" s="181" t="s">
        <v>170</v>
      </c>
      <c r="E117" s="182" t="s">
        <v>319</v>
      </c>
      <c r="F117" s="183" t="s">
        <v>1177</v>
      </c>
      <c r="G117" s="184" t="s">
        <v>206</v>
      </c>
      <c r="H117" s="185">
        <v>261.52499999999998</v>
      </c>
      <c r="I117" s="186"/>
      <c r="J117" s="187">
        <f>ROUND(I117*H117,2)</f>
        <v>0</v>
      </c>
      <c r="K117" s="183" t="s">
        <v>174</v>
      </c>
      <c r="L117" s="42"/>
      <c r="M117" s="188" t="s">
        <v>19</v>
      </c>
      <c r="N117" s="189" t="s">
        <v>43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175</v>
      </c>
      <c r="AT117" s="192" t="s">
        <v>170</v>
      </c>
      <c r="AU117" s="192" t="s">
        <v>81</v>
      </c>
      <c r="AY117" s="20" t="s">
        <v>168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175</v>
      </c>
      <c r="BM117" s="192" t="s">
        <v>1401</v>
      </c>
    </row>
    <row r="118" spans="1:65" s="13" customFormat="1">
      <c r="B118" s="194"/>
      <c r="C118" s="195"/>
      <c r="D118" s="196" t="s">
        <v>177</v>
      </c>
      <c r="E118" s="197" t="s">
        <v>19</v>
      </c>
      <c r="F118" s="198" t="s">
        <v>1402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4" customFormat="1" ht="33.75">
      <c r="B119" s="205"/>
      <c r="C119" s="206"/>
      <c r="D119" s="196" t="s">
        <v>177</v>
      </c>
      <c r="E119" s="207" t="s">
        <v>19</v>
      </c>
      <c r="F119" s="208" t="s">
        <v>1403</v>
      </c>
      <c r="G119" s="206"/>
      <c r="H119" s="209">
        <v>278.77999999999997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72</v>
      </c>
      <c r="AY119" s="215" t="s">
        <v>168</v>
      </c>
    </row>
    <row r="120" spans="1:65" s="14" customFormat="1">
      <c r="B120" s="205"/>
      <c r="C120" s="206"/>
      <c r="D120" s="196" t="s">
        <v>177</v>
      </c>
      <c r="E120" s="207" t="s">
        <v>19</v>
      </c>
      <c r="F120" s="208" t="s">
        <v>1404</v>
      </c>
      <c r="G120" s="206"/>
      <c r="H120" s="209">
        <v>-26.88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1:65" s="14" customFormat="1" ht="45">
      <c r="B121" s="205"/>
      <c r="C121" s="206"/>
      <c r="D121" s="196" t="s">
        <v>177</v>
      </c>
      <c r="E121" s="207" t="s">
        <v>19</v>
      </c>
      <c r="F121" s="208" t="s">
        <v>1405</v>
      </c>
      <c r="G121" s="206"/>
      <c r="H121" s="209">
        <v>-99.935000000000002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81</v>
      </c>
      <c r="AV121" s="14" t="s">
        <v>81</v>
      </c>
      <c r="AW121" s="14" t="s">
        <v>33</v>
      </c>
      <c r="AX121" s="14" t="s">
        <v>72</v>
      </c>
      <c r="AY121" s="215" t="s">
        <v>168</v>
      </c>
    </row>
    <row r="122" spans="1:65" s="14" customFormat="1" ht="22.5">
      <c r="B122" s="205"/>
      <c r="C122" s="206"/>
      <c r="D122" s="196" t="s">
        <v>177</v>
      </c>
      <c r="E122" s="207" t="s">
        <v>19</v>
      </c>
      <c r="F122" s="208" t="s">
        <v>1406</v>
      </c>
      <c r="G122" s="206"/>
      <c r="H122" s="209">
        <v>158.4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1:65" s="14" customFormat="1">
      <c r="B123" s="205"/>
      <c r="C123" s="206"/>
      <c r="D123" s="196" t="s">
        <v>177</v>
      </c>
      <c r="E123" s="207" t="s">
        <v>19</v>
      </c>
      <c r="F123" s="208" t="s">
        <v>1404</v>
      </c>
      <c r="G123" s="206"/>
      <c r="H123" s="209">
        <v>-26.88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177</v>
      </c>
      <c r="AU123" s="215" t="s">
        <v>81</v>
      </c>
      <c r="AV123" s="14" t="s">
        <v>81</v>
      </c>
      <c r="AW123" s="14" t="s">
        <v>33</v>
      </c>
      <c r="AX123" s="14" t="s">
        <v>72</v>
      </c>
      <c r="AY123" s="215" t="s">
        <v>168</v>
      </c>
    </row>
    <row r="124" spans="1:65" s="14" customFormat="1">
      <c r="B124" s="205"/>
      <c r="C124" s="206"/>
      <c r="D124" s="196" t="s">
        <v>177</v>
      </c>
      <c r="E124" s="207" t="s">
        <v>19</v>
      </c>
      <c r="F124" s="208" t="s">
        <v>1407</v>
      </c>
      <c r="G124" s="206"/>
      <c r="H124" s="209">
        <v>-62.4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81</v>
      </c>
      <c r="AV124" s="14" t="s">
        <v>81</v>
      </c>
      <c r="AW124" s="14" t="s">
        <v>33</v>
      </c>
      <c r="AX124" s="14" t="s">
        <v>72</v>
      </c>
      <c r="AY124" s="215" t="s">
        <v>168</v>
      </c>
    </row>
    <row r="125" spans="1:65" s="14" customFormat="1">
      <c r="B125" s="205"/>
      <c r="C125" s="206"/>
      <c r="D125" s="196" t="s">
        <v>177</v>
      </c>
      <c r="E125" s="207" t="s">
        <v>19</v>
      </c>
      <c r="F125" s="208" t="s">
        <v>1408</v>
      </c>
      <c r="G125" s="206"/>
      <c r="H125" s="209">
        <v>120.36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81</v>
      </c>
      <c r="AV125" s="14" t="s">
        <v>81</v>
      </c>
      <c r="AW125" s="14" t="s">
        <v>33</v>
      </c>
      <c r="AX125" s="14" t="s">
        <v>72</v>
      </c>
      <c r="AY125" s="215" t="s">
        <v>168</v>
      </c>
    </row>
    <row r="126" spans="1:65" s="14" customFormat="1">
      <c r="B126" s="205"/>
      <c r="C126" s="206"/>
      <c r="D126" s="196" t="s">
        <v>177</v>
      </c>
      <c r="E126" s="207" t="s">
        <v>19</v>
      </c>
      <c r="F126" s="208" t="s">
        <v>1409</v>
      </c>
      <c r="G126" s="206"/>
      <c r="H126" s="209">
        <v>-22.08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72</v>
      </c>
      <c r="AY126" s="215" t="s">
        <v>168</v>
      </c>
    </row>
    <row r="127" spans="1:65" s="14" customFormat="1">
      <c r="B127" s="205"/>
      <c r="C127" s="206"/>
      <c r="D127" s="196" t="s">
        <v>177</v>
      </c>
      <c r="E127" s="207" t="s">
        <v>19</v>
      </c>
      <c r="F127" s="208" t="s">
        <v>1410</v>
      </c>
      <c r="G127" s="206"/>
      <c r="H127" s="209">
        <v>-44.64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81</v>
      </c>
      <c r="AV127" s="14" t="s">
        <v>81</v>
      </c>
      <c r="AW127" s="14" t="s">
        <v>33</v>
      </c>
      <c r="AX127" s="14" t="s">
        <v>72</v>
      </c>
      <c r="AY127" s="215" t="s">
        <v>168</v>
      </c>
    </row>
    <row r="128" spans="1:65" s="14" customFormat="1">
      <c r="B128" s="205"/>
      <c r="C128" s="206"/>
      <c r="D128" s="196" t="s">
        <v>177</v>
      </c>
      <c r="E128" s="207" t="s">
        <v>19</v>
      </c>
      <c r="F128" s="208" t="s">
        <v>1411</v>
      </c>
      <c r="G128" s="206"/>
      <c r="H128" s="209">
        <v>42.9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33</v>
      </c>
      <c r="AX128" s="14" t="s">
        <v>72</v>
      </c>
      <c r="AY128" s="215" t="s">
        <v>168</v>
      </c>
    </row>
    <row r="129" spans="1:65" s="14" customFormat="1">
      <c r="B129" s="205"/>
      <c r="C129" s="206"/>
      <c r="D129" s="196" t="s">
        <v>177</v>
      </c>
      <c r="E129" s="207" t="s">
        <v>19</v>
      </c>
      <c r="F129" s="208" t="s">
        <v>1412</v>
      </c>
      <c r="G129" s="206"/>
      <c r="H129" s="209">
        <v>-26.4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81</v>
      </c>
      <c r="AV129" s="14" t="s">
        <v>81</v>
      </c>
      <c r="AW129" s="14" t="s">
        <v>33</v>
      </c>
      <c r="AX129" s="14" t="s">
        <v>72</v>
      </c>
      <c r="AY129" s="215" t="s">
        <v>168</v>
      </c>
    </row>
    <row r="130" spans="1:65" s="14" customFormat="1">
      <c r="B130" s="205"/>
      <c r="C130" s="206"/>
      <c r="D130" s="196" t="s">
        <v>177</v>
      </c>
      <c r="E130" s="207" t="s">
        <v>19</v>
      </c>
      <c r="F130" s="208" t="s">
        <v>1413</v>
      </c>
      <c r="G130" s="206"/>
      <c r="H130" s="209">
        <v>-29.7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81</v>
      </c>
      <c r="AV130" s="14" t="s">
        <v>81</v>
      </c>
      <c r="AW130" s="14" t="s">
        <v>33</v>
      </c>
      <c r="AX130" s="14" t="s">
        <v>72</v>
      </c>
      <c r="AY130" s="215" t="s">
        <v>168</v>
      </c>
    </row>
    <row r="131" spans="1:65" s="15" customFormat="1">
      <c r="B131" s="216"/>
      <c r="C131" s="217"/>
      <c r="D131" s="196" t="s">
        <v>177</v>
      </c>
      <c r="E131" s="218" t="s">
        <v>19</v>
      </c>
      <c r="F131" s="219" t="s">
        <v>182</v>
      </c>
      <c r="G131" s="217"/>
      <c r="H131" s="220">
        <v>261.52500000000003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81</v>
      </c>
      <c r="AV131" s="15" t="s">
        <v>175</v>
      </c>
      <c r="AW131" s="15" t="s">
        <v>33</v>
      </c>
      <c r="AX131" s="15" t="s">
        <v>79</v>
      </c>
      <c r="AY131" s="226" t="s">
        <v>168</v>
      </c>
    </row>
    <row r="132" spans="1:65" s="2" customFormat="1" ht="33" customHeight="1">
      <c r="A132" s="37"/>
      <c r="B132" s="38"/>
      <c r="C132" s="181" t="s">
        <v>203</v>
      </c>
      <c r="D132" s="181" t="s">
        <v>170</v>
      </c>
      <c r="E132" s="182" t="s">
        <v>1192</v>
      </c>
      <c r="F132" s="183" t="s">
        <v>1193</v>
      </c>
      <c r="G132" s="184" t="s">
        <v>173</v>
      </c>
      <c r="H132" s="185">
        <v>261.52499999999998</v>
      </c>
      <c r="I132" s="186"/>
      <c r="J132" s="187">
        <f>ROUND(I132*H132,2)</f>
        <v>0</v>
      </c>
      <c r="K132" s="183" t="s">
        <v>174</v>
      </c>
      <c r="L132" s="42"/>
      <c r="M132" s="188" t="s">
        <v>19</v>
      </c>
      <c r="N132" s="189" t="s">
        <v>43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175</v>
      </c>
      <c r="AT132" s="192" t="s">
        <v>170</v>
      </c>
      <c r="AU132" s="192" t="s">
        <v>81</v>
      </c>
      <c r="AY132" s="20" t="s">
        <v>168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175</v>
      </c>
      <c r="BM132" s="192" t="s">
        <v>1414</v>
      </c>
    </row>
    <row r="133" spans="1:65" s="2" customFormat="1" ht="36">
      <c r="A133" s="37"/>
      <c r="B133" s="38"/>
      <c r="C133" s="181" t="s">
        <v>209</v>
      </c>
      <c r="D133" s="181" t="s">
        <v>170</v>
      </c>
      <c r="E133" s="182" t="s">
        <v>1195</v>
      </c>
      <c r="F133" s="183" t="s">
        <v>1196</v>
      </c>
      <c r="G133" s="184" t="s">
        <v>173</v>
      </c>
      <c r="H133" s="185">
        <v>795.4</v>
      </c>
      <c r="I133" s="186"/>
      <c r="J133" s="187">
        <f>ROUND(I133*H133,2)</f>
        <v>0</v>
      </c>
      <c r="K133" s="183" t="s">
        <v>174</v>
      </c>
      <c r="L133" s="42"/>
      <c r="M133" s="188" t="s">
        <v>19</v>
      </c>
      <c r="N133" s="189" t="s">
        <v>43</v>
      </c>
      <c r="O133" s="67"/>
      <c r="P133" s="190">
        <f>O133*H133</f>
        <v>0</v>
      </c>
      <c r="Q133" s="190">
        <v>1E-4</v>
      </c>
      <c r="R133" s="190">
        <f>Q133*H133</f>
        <v>7.954E-2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175</v>
      </c>
      <c r="AT133" s="192" t="s">
        <v>170</v>
      </c>
      <c r="AU133" s="192" t="s">
        <v>81</v>
      </c>
      <c r="AY133" s="20" t="s">
        <v>168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175</v>
      </c>
      <c r="BM133" s="192" t="s">
        <v>1415</v>
      </c>
    </row>
    <row r="134" spans="1:65" s="13" customFormat="1" ht="22.5">
      <c r="B134" s="194"/>
      <c r="C134" s="195"/>
      <c r="D134" s="196" t="s">
        <v>177</v>
      </c>
      <c r="E134" s="197" t="s">
        <v>19</v>
      </c>
      <c r="F134" s="198" t="s">
        <v>1416</v>
      </c>
      <c r="G134" s="195"/>
      <c r="H134" s="197" t="s">
        <v>19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177</v>
      </c>
      <c r="AU134" s="204" t="s">
        <v>81</v>
      </c>
      <c r="AV134" s="13" t="s">
        <v>79</v>
      </c>
      <c r="AW134" s="13" t="s">
        <v>33</v>
      </c>
      <c r="AX134" s="13" t="s">
        <v>72</v>
      </c>
      <c r="AY134" s="204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1417</v>
      </c>
      <c r="G135" s="206"/>
      <c r="H135" s="209">
        <v>393.6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1418</v>
      </c>
      <c r="G136" s="206"/>
      <c r="H136" s="209">
        <v>196.8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4" customFormat="1">
      <c r="B137" s="205"/>
      <c r="C137" s="206"/>
      <c r="D137" s="196" t="s">
        <v>177</v>
      </c>
      <c r="E137" s="207" t="s">
        <v>19</v>
      </c>
      <c r="F137" s="208" t="s">
        <v>1419</v>
      </c>
      <c r="G137" s="206"/>
      <c r="H137" s="209">
        <v>65.599999999999994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177</v>
      </c>
      <c r="AU137" s="215" t="s">
        <v>81</v>
      </c>
      <c r="AV137" s="14" t="s">
        <v>81</v>
      </c>
      <c r="AW137" s="14" t="s">
        <v>33</v>
      </c>
      <c r="AX137" s="14" t="s">
        <v>72</v>
      </c>
      <c r="AY137" s="215" t="s">
        <v>168</v>
      </c>
    </row>
    <row r="138" spans="1:65" s="14" customFormat="1">
      <c r="B138" s="205"/>
      <c r="C138" s="206"/>
      <c r="D138" s="196" t="s">
        <v>177</v>
      </c>
      <c r="E138" s="207" t="s">
        <v>19</v>
      </c>
      <c r="F138" s="208" t="s">
        <v>1420</v>
      </c>
      <c r="G138" s="206"/>
      <c r="H138" s="209">
        <v>139.4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177</v>
      </c>
      <c r="AU138" s="215" t="s">
        <v>81</v>
      </c>
      <c r="AV138" s="14" t="s">
        <v>81</v>
      </c>
      <c r="AW138" s="14" t="s">
        <v>33</v>
      </c>
      <c r="AX138" s="14" t="s">
        <v>72</v>
      </c>
      <c r="AY138" s="215" t="s">
        <v>168</v>
      </c>
    </row>
    <row r="139" spans="1:65" s="15" customFormat="1">
      <c r="B139" s="216"/>
      <c r="C139" s="217"/>
      <c r="D139" s="196" t="s">
        <v>177</v>
      </c>
      <c r="E139" s="218" t="s">
        <v>19</v>
      </c>
      <c r="F139" s="219" t="s">
        <v>182</v>
      </c>
      <c r="G139" s="217"/>
      <c r="H139" s="220">
        <v>795.40000000000009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177</v>
      </c>
      <c r="AU139" s="226" t="s">
        <v>81</v>
      </c>
      <c r="AV139" s="15" t="s">
        <v>175</v>
      </c>
      <c r="AW139" s="15" t="s">
        <v>33</v>
      </c>
      <c r="AX139" s="15" t="s">
        <v>79</v>
      </c>
      <c r="AY139" s="226" t="s">
        <v>168</v>
      </c>
    </row>
    <row r="140" spans="1:65" s="2" customFormat="1" ht="21.75" customHeight="1">
      <c r="A140" s="37"/>
      <c r="B140" s="38"/>
      <c r="C140" s="259" t="s">
        <v>215</v>
      </c>
      <c r="D140" s="259" t="s">
        <v>636</v>
      </c>
      <c r="E140" s="260" t="s">
        <v>1202</v>
      </c>
      <c r="F140" s="261" t="s">
        <v>1203</v>
      </c>
      <c r="G140" s="262" t="s">
        <v>173</v>
      </c>
      <c r="H140" s="263">
        <v>874.94</v>
      </c>
      <c r="I140" s="264"/>
      <c r="J140" s="265">
        <f>ROUND(I140*H140,2)</f>
        <v>0</v>
      </c>
      <c r="K140" s="261" t="s">
        <v>174</v>
      </c>
      <c r="L140" s="266"/>
      <c r="M140" s="267" t="s">
        <v>19</v>
      </c>
      <c r="N140" s="268" t="s">
        <v>43</v>
      </c>
      <c r="O140" s="67"/>
      <c r="P140" s="190">
        <f>O140*H140</f>
        <v>0</v>
      </c>
      <c r="Q140" s="190">
        <v>1.1000000000000001E-3</v>
      </c>
      <c r="R140" s="190">
        <f>Q140*H140</f>
        <v>0.96243400000000012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209</v>
      </c>
      <c r="AT140" s="192" t="s">
        <v>636</v>
      </c>
      <c r="AU140" s="192" t="s">
        <v>81</v>
      </c>
      <c r="AY140" s="20" t="s">
        <v>168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175</v>
      </c>
      <c r="BM140" s="192" t="s">
        <v>1421</v>
      </c>
    </row>
    <row r="141" spans="1:65" s="14" customFormat="1">
      <c r="B141" s="205"/>
      <c r="C141" s="206"/>
      <c r="D141" s="196" t="s">
        <v>177</v>
      </c>
      <c r="E141" s="206"/>
      <c r="F141" s="208" t="s">
        <v>1422</v>
      </c>
      <c r="G141" s="206"/>
      <c r="H141" s="209">
        <v>874.94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81</v>
      </c>
      <c r="AV141" s="14" t="s">
        <v>81</v>
      </c>
      <c r="AW141" s="14" t="s">
        <v>4</v>
      </c>
      <c r="AX141" s="14" t="s">
        <v>79</v>
      </c>
      <c r="AY141" s="215" t="s">
        <v>168</v>
      </c>
    </row>
    <row r="142" spans="1:65" s="2" customFormat="1" ht="96">
      <c r="A142" s="37"/>
      <c r="B142" s="38"/>
      <c r="C142" s="181" t="s">
        <v>221</v>
      </c>
      <c r="D142" s="181" t="s">
        <v>170</v>
      </c>
      <c r="E142" s="182" t="s">
        <v>1206</v>
      </c>
      <c r="F142" s="183" t="s">
        <v>1207</v>
      </c>
      <c r="G142" s="184" t="s">
        <v>206</v>
      </c>
      <c r="H142" s="185">
        <v>344.29500000000002</v>
      </c>
      <c r="I142" s="186"/>
      <c r="J142" s="187">
        <f>ROUND(I142*H142,2)</f>
        <v>0</v>
      </c>
      <c r="K142" s="183" t="s">
        <v>1208</v>
      </c>
      <c r="L142" s="42"/>
      <c r="M142" s="188" t="s">
        <v>19</v>
      </c>
      <c r="N142" s="189" t="s">
        <v>43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175</v>
      </c>
      <c r="AT142" s="192" t="s">
        <v>170</v>
      </c>
      <c r="AU142" s="192" t="s">
        <v>81</v>
      </c>
      <c r="AY142" s="20" t="s">
        <v>168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175</v>
      </c>
      <c r="BM142" s="192" t="s">
        <v>1423</v>
      </c>
    </row>
    <row r="143" spans="1:65" s="13" customFormat="1" ht="22.5">
      <c r="B143" s="194"/>
      <c r="C143" s="195"/>
      <c r="D143" s="196" t="s">
        <v>177</v>
      </c>
      <c r="E143" s="197" t="s">
        <v>19</v>
      </c>
      <c r="F143" s="198" t="s">
        <v>1390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177</v>
      </c>
      <c r="AU143" s="204" t="s">
        <v>81</v>
      </c>
      <c r="AV143" s="13" t="s">
        <v>79</v>
      </c>
      <c r="AW143" s="13" t="s">
        <v>33</v>
      </c>
      <c r="AX143" s="13" t="s">
        <v>72</v>
      </c>
      <c r="AY143" s="204" t="s">
        <v>168</v>
      </c>
    </row>
    <row r="144" spans="1:65" s="13" customFormat="1" ht="22.5">
      <c r="B144" s="194"/>
      <c r="C144" s="195"/>
      <c r="D144" s="196" t="s">
        <v>177</v>
      </c>
      <c r="E144" s="197" t="s">
        <v>19</v>
      </c>
      <c r="F144" s="198" t="s">
        <v>1170</v>
      </c>
      <c r="G144" s="195"/>
      <c r="H144" s="197" t="s">
        <v>19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177</v>
      </c>
      <c r="AU144" s="204" t="s">
        <v>81</v>
      </c>
      <c r="AV144" s="13" t="s">
        <v>79</v>
      </c>
      <c r="AW144" s="13" t="s">
        <v>33</v>
      </c>
      <c r="AX144" s="13" t="s">
        <v>72</v>
      </c>
      <c r="AY144" s="204" t="s">
        <v>168</v>
      </c>
    </row>
    <row r="145" spans="1:65" s="14" customFormat="1" ht="22.5">
      <c r="B145" s="205"/>
      <c r="C145" s="206"/>
      <c r="D145" s="196" t="s">
        <v>177</v>
      </c>
      <c r="E145" s="207" t="s">
        <v>19</v>
      </c>
      <c r="F145" s="208" t="s">
        <v>1391</v>
      </c>
      <c r="G145" s="206"/>
      <c r="H145" s="209">
        <v>192.99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177</v>
      </c>
      <c r="AU145" s="215" t="s">
        <v>81</v>
      </c>
      <c r="AV145" s="14" t="s">
        <v>81</v>
      </c>
      <c r="AW145" s="14" t="s">
        <v>33</v>
      </c>
      <c r="AX145" s="14" t="s">
        <v>72</v>
      </c>
      <c r="AY145" s="215" t="s">
        <v>168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1392</v>
      </c>
      <c r="G146" s="206"/>
      <c r="H146" s="209">
        <v>188.16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72</v>
      </c>
      <c r="AY146" s="215" t="s">
        <v>168</v>
      </c>
    </row>
    <row r="147" spans="1:65" s="14" customFormat="1">
      <c r="B147" s="205"/>
      <c r="C147" s="206"/>
      <c r="D147" s="196" t="s">
        <v>177</v>
      </c>
      <c r="E147" s="207" t="s">
        <v>19</v>
      </c>
      <c r="F147" s="208" t="s">
        <v>1393</v>
      </c>
      <c r="G147" s="206"/>
      <c r="H147" s="209">
        <v>104.16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177</v>
      </c>
      <c r="AU147" s="215" t="s">
        <v>81</v>
      </c>
      <c r="AV147" s="14" t="s">
        <v>81</v>
      </c>
      <c r="AW147" s="14" t="s">
        <v>33</v>
      </c>
      <c r="AX147" s="14" t="s">
        <v>72</v>
      </c>
      <c r="AY147" s="215" t="s">
        <v>168</v>
      </c>
    </row>
    <row r="148" spans="1:65" s="14" customFormat="1">
      <c r="B148" s="205"/>
      <c r="C148" s="206"/>
      <c r="D148" s="196" t="s">
        <v>177</v>
      </c>
      <c r="E148" s="207" t="s">
        <v>19</v>
      </c>
      <c r="F148" s="208" t="s">
        <v>1394</v>
      </c>
      <c r="G148" s="206"/>
      <c r="H148" s="209">
        <v>42.734999999999999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177</v>
      </c>
      <c r="AU148" s="215" t="s">
        <v>81</v>
      </c>
      <c r="AV148" s="14" t="s">
        <v>81</v>
      </c>
      <c r="AW148" s="14" t="s">
        <v>33</v>
      </c>
      <c r="AX148" s="14" t="s">
        <v>72</v>
      </c>
      <c r="AY148" s="215" t="s">
        <v>168</v>
      </c>
    </row>
    <row r="149" spans="1:65" s="17" customFormat="1">
      <c r="B149" s="245"/>
      <c r="C149" s="246"/>
      <c r="D149" s="196" t="s">
        <v>177</v>
      </c>
      <c r="E149" s="247" t="s">
        <v>19</v>
      </c>
      <c r="F149" s="248" t="s">
        <v>1211</v>
      </c>
      <c r="G149" s="246"/>
      <c r="H149" s="249">
        <v>528.04499999999996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177</v>
      </c>
      <c r="AU149" s="255" t="s">
        <v>81</v>
      </c>
      <c r="AV149" s="17" t="s">
        <v>188</v>
      </c>
      <c r="AW149" s="17" t="s">
        <v>33</v>
      </c>
      <c r="AX149" s="17" t="s">
        <v>72</v>
      </c>
      <c r="AY149" s="255" t="s">
        <v>168</v>
      </c>
    </row>
    <row r="150" spans="1:65" s="13" customFormat="1" ht="22.5">
      <c r="B150" s="194"/>
      <c r="C150" s="195"/>
      <c r="D150" s="196" t="s">
        <v>177</v>
      </c>
      <c r="E150" s="197" t="s">
        <v>19</v>
      </c>
      <c r="F150" s="198" t="s">
        <v>1212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177</v>
      </c>
      <c r="AU150" s="204" t="s">
        <v>81</v>
      </c>
      <c r="AV150" s="13" t="s">
        <v>79</v>
      </c>
      <c r="AW150" s="13" t="s">
        <v>33</v>
      </c>
      <c r="AX150" s="13" t="s">
        <v>72</v>
      </c>
      <c r="AY150" s="204" t="s">
        <v>168</v>
      </c>
    </row>
    <row r="151" spans="1:65" s="14" customFormat="1">
      <c r="B151" s="205"/>
      <c r="C151" s="206"/>
      <c r="D151" s="196" t="s">
        <v>177</v>
      </c>
      <c r="E151" s="207" t="s">
        <v>19</v>
      </c>
      <c r="F151" s="208" t="s">
        <v>1424</v>
      </c>
      <c r="G151" s="206"/>
      <c r="H151" s="209">
        <v>-183.75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177</v>
      </c>
      <c r="AU151" s="215" t="s">
        <v>81</v>
      </c>
      <c r="AV151" s="14" t="s">
        <v>81</v>
      </c>
      <c r="AW151" s="14" t="s">
        <v>33</v>
      </c>
      <c r="AX151" s="14" t="s">
        <v>72</v>
      </c>
      <c r="AY151" s="215" t="s">
        <v>168</v>
      </c>
    </row>
    <row r="152" spans="1:65" s="17" customFormat="1">
      <c r="B152" s="245"/>
      <c r="C152" s="246"/>
      <c r="D152" s="196" t="s">
        <v>177</v>
      </c>
      <c r="E152" s="247" t="s">
        <v>19</v>
      </c>
      <c r="F152" s="248" t="s">
        <v>1211</v>
      </c>
      <c r="G152" s="246"/>
      <c r="H152" s="249">
        <v>-183.75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177</v>
      </c>
      <c r="AU152" s="255" t="s">
        <v>81</v>
      </c>
      <c r="AV152" s="17" t="s">
        <v>188</v>
      </c>
      <c r="AW152" s="17" t="s">
        <v>33</v>
      </c>
      <c r="AX152" s="17" t="s">
        <v>72</v>
      </c>
      <c r="AY152" s="255" t="s">
        <v>168</v>
      </c>
    </row>
    <row r="153" spans="1:65" s="15" customFormat="1">
      <c r="B153" s="216"/>
      <c r="C153" s="217"/>
      <c r="D153" s="196" t="s">
        <v>177</v>
      </c>
      <c r="E153" s="218" t="s">
        <v>19</v>
      </c>
      <c r="F153" s="219" t="s">
        <v>182</v>
      </c>
      <c r="G153" s="217"/>
      <c r="H153" s="220">
        <v>344.29499999999996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177</v>
      </c>
      <c r="AU153" s="226" t="s">
        <v>81</v>
      </c>
      <c r="AV153" s="15" t="s">
        <v>175</v>
      </c>
      <c r="AW153" s="15" t="s">
        <v>33</v>
      </c>
      <c r="AX153" s="15" t="s">
        <v>79</v>
      </c>
      <c r="AY153" s="226" t="s">
        <v>168</v>
      </c>
    </row>
    <row r="154" spans="1:65" s="2" customFormat="1" ht="44.25" customHeight="1">
      <c r="A154" s="37"/>
      <c r="B154" s="38"/>
      <c r="C154" s="181" t="s">
        <v>230</v>
      </c>
      <c r="D154" s="181" t="s">
        <v>170</v>
      </c>
      <c r="E154" s="182" t="s">
        <v>1214</v>
      </c>
      <c r="F154" s="183" t="s">
        <v>1215</v>
      </c>
      <c r="G154" s="184" t="s">
        <v>206</v>
      </c>
      <c r="H154" s="185">
        <v>413.83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43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175</v>
      </c>
      <c r="AT154" s="192" t="s">
        <v>170</v>
      </c>
      <c r="AU154" s="192" t="s">
        <v>81</v>
      </c>
      <c r="AY154" s="20" t="s">
        <v>168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175</v>
      </c>
      <c r="BM154" s="192" t="s">
        <v>1425</v>
      </c>
    </row>
    <row r="155" spans="1:65" s="13" customFormat="1" ht="22.5">
      <c r="B155" s="194"/>
      <c r="C155" s="195"/>
      <c r="D155" s="196" t="s">
        <v>177</v>
      </c>
      <c r="E155" s="197" t="s">
        <v>19</v>
      </c>
      <c r="F155" s="198" t="s">
        <v>1426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177</v>
      </c>
      <c r="AU155" s="204" t="s">
        <v>81</v>
      </c>
      <c r="AV155" s="13" t="s">
        <v>79</v>
      </c>
      <c r="AW155" s="13" t="s">
        <v>33</v>
      </c>
      <c r="AX155" s="13" t="s">
        <v>72</v>
      </c>
      <c r="AY155" s="204" t="s">
        <v>168</v>
      </c>
    </row>
    <row r="156" spans="1:65" s="13" customFormat="1" ht="22.5">
      <c r="B156" s="194"/>
      <c r="C156" s="195"/>
      <c r="D156" s="196" t="s">
        <v>177</v>
      </c>
      <c r="E156" s="197" t="s">
        <v>19</v>
      </c>
      <c r="F156" s="198" t="s">
        <v>1170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177</v>
      </c>
      <c r="AU156" s="204" t="s">
        <v>81</v>
      </c>
      <c r="AV156" s="13" t="s">
        <v>79</v>
      </c>
      <c r="AW156" s="13" t="s">
        <v>33</v>
      </c>
      <c r="AX156" s="13" t="s">
        <v>72</v>
      </c>
      <c r="AY156" s="204" t="s">
        <v>168</v>
      </c>
    </row>
    <row r="157" spans="1:65" s="14" customFormat="1" ht="22.5">
      <c r="B157" s="205"/>
      <c r="C157" s="206"/>
      <c r="D157" s="196" t="s">
        <v>177</v>
      </c>
      <c r="E157" s="207" t="s">
        <v>19</v>
      </c>
      <c r="F157" s="208" t="s">
        <v>1427</v>
      </c>
      <c r="G157" s="206"/>
      <c r="H157" s="209">
        <v>176.19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177</v>
      </c>
      <c r="AU157" s="215" t="s">
        <v>81</v>
      </c>
      <c r="AV157" s="14" t="s">
        <v>81</v>
      </c>
      <c r="AW157" s="14" t="s">
        <v>33</v>
      </c>
      <c r="AX157" s="14" t="s">
        <v>72</v>
      </c>
      <c r="AY157" s="215" t="s">
        <v>168</v>
      </c>
    </row>
    <row r="158" spans="1:65" s="14" customFormat="1">
      <c r="B158" s="205"/>
      <c r="C158" s="206"/>
      <c r="D158" s="196" t="s">
        <v>177</v>
      </c>
      <c r="E158" s="207" t="s">
        <v>19</v>
      </c>
      <c r="F158" s="208" t="s">
        <v>1428</v>
      </c>
      <c r="G158" s="206"/>
      <c r="H158" s="209">
        <v>171.36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81</v>
      </c>
      <c r="AV158" s="14" t="s">
        <v>81</v>
      </c>
      <c r="AW158" s="14" t="s">
        <v>33</v>
      </c>
      <c r="AX158" s="14" t="s">
        <v>72</v>
      </c>
      <c r="AY158" s="215" t="s">
        <v>168</v>
      </c>
    </row>
    <row r="159" spans="1:65" s="14" customFormat="1">
      <c r="B159" s="205"/>
      <c r="C159" s="206"/>
      <c r="D159" s="196" t="s">
        <v>177</v>
      </c>
      <c r="E159" s="207" t="s">
        <v>19</v>
      </c>
      <c r="F159" s="208" t="s">
        <v>1429</v>
      </c>
      <c r="G159" s="206"/>
      <c r="H159" s="209">
        <v>87.36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81</v>
      </c>
      <c r="AV159" s="14" t="s">
        <v>81</v>
      </c>
      <c r="AW159" s="14" t="s">
        <v>33</v>
      </c>
      <c r="AX159" s="14" t="s">
        <v>72</v>
      </c>
      <c r="AY159" s="215" t="s">
        <v>168</v>
      </c>
    </row>
    <row r="160" spans="1:65" s="14" customFormat="1">
      <c r="B160" s="205"/>
      <c r="C160" s="206"/>
      <c r="D160" s="196" t="s">
        <v>177</v>
      </c>
      <c r="E160" s="207" t="s">
        <v>19</v>
      </c>
      <c r="F160" s="208" t="s">
        <v>1430</v>
      </c>
      <c r="G160" s="206"/>
      <c r="H160" s="209">
        <v>19.635000000000002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72</v>
      </c>
      <c r="AY160" s="215" t="s">
        <v>168</v>
      </c>
    </row>
    <row r="161" spans="1:65" s="13" customFormat="1" ht="22.5">
      <c r="B161" s="194"/>
      <c r="C161" s="195"/>
      <c r="D161" s="196" t="s">
        <v>177</v>
      </c>
      <c r="E161" s="197" t="s">
        <v>19</v>
      </c>
      <c r="F161" s="198" t="s">
        <v>1431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177</v>
      </c>
      <c r="AU161" s="204" t="s">
        <v>81</v>
      </c>
      <c r="AV161" s="13" t="s">
        <v>79</v>
      </c>
      <c r="AW161" s="13" t="s">
        <v>33</v>
      </c>
      <c r="AX161" s="13" t="s">
        <v>72</v>
      </c>
      <c r="AY161" s="204" t="s">
        <v>168</v>
      </c>
    </row>
    <row r="162" spans="1:65" s="14" customFormat="1" ht="22.5">
      <c r="B162" s="205"/>
      <c r="C162" s="206"/>
      <c r="D162" s="196" t="s">
        <v>177</v>
      </c>
      <c r="E162" s="207" t="s">
        <v>19</v>
      </c>
      <c r="F162" s="208" t="s">
        <v>1432</v>
      </c>
      <c r="G162" s="206"/>
      <c r="H162" s="209">
        <v>52.459000000000003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81</v>
      </c>
      <c r="AV162" s="14" t="s">
        <v>81</v>
      </c>
      <c r="AW162" s="14" t="s">
        <v>33</v>
      </c>
      <c r="AX162" s="14" t="s">
        <v>72</v>
      </c>
      <c r="AY162" s="215" t="s">
        <v>168</v>
      </c>
    </row>
    <row r="163" spans="1:65" s="14" customFormat="1" ht="22.5">
      <c r="B163" s="205"/>
      <c r="C163" s="206"/>
      <c r="D163" s="196" t="s">
        <v>177</v>
      </c>
      <c r="E163" s="207" t="s">
        <v>19</v>
      </c>
      <c r="F163" s="208" t="s">
        <v>1433</v>
      </c>
      <c r="G163" s="206"/>
      <c r="H163" s="209">
        <v>56.814999999999998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81</v>
      </c>
      <c r="AV163" s="14" t="s">
        <v>81</v>
      </c>
      <c r="AW163" s="14" t="s">
        <v>33</v>
      </c>
      <c r="AX163" s="14" t="s">
        <v>72</v>
      </c>
      <c r="AY163" s="215" t="s">
        <v>168</v>
      </c>
    </row>
    <row r="164" spans="1:65" s="14" customFormat="1" ht="22.5">
      <c r="B164" s="205"/>
      <c r="C164" s="206"/>
      <c r="D164" s="196" t="s">
        <v>177</v>
      </c>
      <c r="E164" s="207" t="s">
        <v>19</v>
      </c>
      <c r="F164" s="208" t="s">
        <v>1434</v>
      </c>
      <c r="G164" s="206"/>
      <c r="H164" s="209">
        <v>25.167999999999999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177</v>
      </c>
      <c r="AU164" s="215" t="s">
        <v>81</v>
      </c>
      <c r="AV164" s="14" t="s">
        <v>81</v>
      </c>
      <c r="AW164" s="14" t="s">
        <v>33</v>
      </c>
      <c r="AX164" s="14" t="s">
        <v>72</v>
      </c>
      <c r="AY164" s="215" t="s">
        <v>168</v>
      </c>
    </row>
    <row r="165" spans="1:65" s="14" customFormat="1" ht="22.5">
      <c r="B165" s="205"/>
      <c r="C165" s="206"/>
      <c r="D165" s="196" t="s">
        <v>177</v>
      </c>
      <c r="E165" s="207" t="s">
        <v>19</v>
      </c>
      <c r="F165" s="208" t="s">
        <v>1435</v>
      </c>
      <c r="G165" s="206"/>
      <c r="H165" s="209">
        <v>8.593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177</v>
      </c>
      <c r="AU165" s="215" t="s">
        <v>81</v>
      </c>
      <c r="AV165" s="14" t="s">
        <v>81</v>
      </c>
      <c r="AW165" s="14" t="s">
        <v>33</v>
      </c>
      <c r="AX165" s="14" t="s">
        <v>72</v>
      </c>
      <c r="AY165" s="215" t="s">
        <v>168</v>
      </c>
    </row>
    <row r="166" spans="1:65" s="17" customFormat="1">
      <c r="B166" s="245"/>
      <c r="C166" s="246"/>
      <c r="D166" s="196" t="s">
        <v>177</v>
      </c>
      <c r="E166" s="247" t="s">
        <v>19</v>
      </c>
      <c r="F166" s="248" t="s">
        <v>1211</v>
      </c>
      <c r="G166" s="246"/>
      <c r="H166" s="249">
        <v>597.57999999999993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177</v>
      </c>
      <c r="AU166" s="255" t="s">
        <v>81</v>
      </c>
      <c r="AV166" s="17" t="s">
        <v>188</v>
      </c>
      <c r="AW166" s="17" t="s">
        <v>33</v>
      </c>
      <c r="AX166" s="17" t="s">
        <v>72</v>
      </c>
      <c r="AY166" s="255" t="s">
        <v>168</v>
      </c>
    </row>
    <row r="167" spans="1:65" s="13" customFormat="1" ht="22.5">
      <c r="B167" s="194"/>
      <c r="C167" s="195"/>
      <c r="D167" s="196" t="s">
        <v>177</v>
      </c>
      <c r="E167" s="197" t="s">
        <v>19</v>
      </c>
      <c r="F167" s="198" t="s">
        <v>1212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177</v>
      </c>
      <c r="AU167" s="204" t="s">
        <v>81</v>
      </c>
      <c r="AV167" s="13" t="s">
        <v>79</v>
      </c>
      <c r="AW167" s="13" t="s">
        <v>33</v>
      </c>
      <c r="AX167" s="13" t="s">
        <v>72</v>
      </c>
      <c r="AY167" s="204" t="s">
        <v>168</v>
      </c>
    </row>
    <row r="168" spans="1:65" s="14" customFormat="1">
      <c r="B168" s="205"/>
      <c r="C168" s="206"/>
      <c r="D168" s="196" t="s">
        <v>177</v>
      </c>
      <c r="E168" s="207" t="s">
        <v>19</v>
      </c>
      <c r="F168" s="208" t="s">
        <v>1424</v>
      </c>
      <c r="G168" s="206"/>
      <c r="H168" s="209">
        <v>-183.75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81</v>
      </c>
      <c r="AV168" s="14" t="s">
        <v>81</v>
      </c>
      <c r="AW168" s="14" t="s">
        <v>33</v>
      </c>
      <c r="AX168" s="14" t="s">
        <v>72</v>
      </c>
      <c r="AY168" s="215" t="s">
        <v>168</v>
      </c>
    </row>
    <row r="169" spans="1:65" s="17" customFormat="1">
      <c r="B169" s="245"/>
      <c r="C169" s="246"/>
      <c r="D169" s="196" t="s">
        <v>177</v>
      </c>
      <c r="E169" s="247" t="s">
        <v>19</v>
      </c>
      <c r="F169" s="248" t="s">
        <v>1211</v>
      </c>
      <c r="G169" s="246"/>
      <c r="H169" s="249">
        <v>-183.75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177</v>
      </c>
      <c r="AU169" s="255" t="s">
        <v>81</v>
      </c>
      <c r="AV169" s="17" t="s">
        <v>188</v>
      </c>
      <c r="AW169" s="17" t="s">
        <v>33</v>
      </c>
      <c r="AX169" s="17" t="s">
        <v>72</v>
      </c>
      <c r="AY169" s="255" t="s">
        <v>168</v>
      </c>
    </row>
    <row r="170" spans="1:65" s="15" customFormat="1">
      <c r="B170" s="216"/>
      <c r="C170" s="217"/>
      <c r="D170" s="196" t="s">
        <v>177</v>
      </c>
      <c r="E170" s="218" t="s">
        <v>19</v>
      </c>
      <c r="F170" s="219" t="s">
        <v>182</v>
      </c>
      <c r="G170" s="217"/>
      <c r="H170" s="220">
        <v>413.82999999999993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177</v>
      </c>
      <c r="AU170" s="226" t="s">
        <v>81</v>
      </c>
      <c r="AV170" s="15" t="s">
        <v>175</v>
      </c>
      <c r="AW170" s="15" t="s">
        <v>33</v>
      </c>
      <c r="AX170" s="15" t="s">
        <v>79</v>
      </c>
      <c r="AY170" s="226" t="s">
        <v>168</v>
      </c>
    </row>
    <row r="171" spans="1:65" s="2" customFormat="1" ht="36">
      <c r="A171" s="37"/>
      <c r="B171" s="38"/>
      <c r="C171" s="181" t="s">
        <v>236</v>
      </c>
      <c r="D171" s="181" t="s">
        <v>170</v>
      </c>
      <c r="E171" s="182" t="s">
        <v>1220</v>
      </c>
      <c r="F171" s="183" t="s">
        <v>1221</v>
      </c>
      <c r="G171" s="184" t="s">
        <v>206</v>
      </c>
      <c r="H171" s="185">
        <v>143.035</v>
      </c>
      <c r="I171" s="186"/>
      <c r="J171" s="187">
        <f>ROUND(I171*H171,2)</f>
        <v>0</v>
      </c>
      <c r="K171" s="183" t="s">
        <v>174</v>
      </c>
      <c r="L171" s="42"/>
      <c r="M171" s="188" t="s">
        <v>19</v>
      </c>
      <c r="N171" s="189" t="s">
        <v>43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175</v>
      </c>
      <c r="AT171" s="192" t="s">
        <v>170</v>
      </c>
      <c r="AU171" s="192" t="s">
        <v>81</v>
      </c>
      <c r="AY171" s="20" t="s">
        <v>168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175</v>
      </c>
      <c r="BM171" s="192" t="s">
        <v>1436</v>
      </c>
    </row>
    <row r="172" spans="1:65" s="13" customFormat="1" ht="22.5">
      <c r="B172" s="194"/>
      <c r="C172" s="195"/>
      <c r="D172" s="196" t="s">
        <v>177</v>
      </c>
      <c r="E172" s="197" t="s">
        <v>19</v>
      </c>
      <c r="F172" s="198" t="s">
        <v>1426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177</v>
      </c>
      <c r="AU172" s="204" t="s">
        <v>81</v>
      </c>
      <c r="AV172" s="13" t="s">
        <v>79</v>
      </c>
      <c r="AW172" s="13" t="s">
        <v>33</v>
      </c>
      <c r="AX172" s="13" t="s">
        <v>72</v>
      </c>
      <c r="AY172" s="204" t="s">
        <v>168</v>
      </c>
    </row>
    <row r="173" spans="1:65" s="13" customFormat="1" ht="22.5">
      <c r="B173" s="194"/>
      <c r="C173" s="195"/>
      <c r="D173" s="196" t="s">
        <v>177</v>
      </c>
      <c r="E173" s="197" t="s">
        <v>19</v>
      </c>
      <c r="F173" s="198" t="s">
        <v>1437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177</v>
      </c>
      <c r="AU173" s="204" t="s">
        <v>81</v>
      </c>
      <c r="AV173" s="13" t="s">
        <v>79</v>
      </c>
      <c r="AW173" s="13" t="s">
        <v>33</v>
      </c>
      <c r="AX173" s="13" t="s">
        <v>72</v>
      </c>
      <c r="AY173" s="204" t="s">
        <v>168</v>
      </c>
    </row>
    <row r="174" spans="1:65" s="14" customFormat="1" ht="22.5">
      <c r="B174" s="205"/>
      <c r="C174" s="206"/>
      <c r="D174" s="196" t="s">
        <v>177</v>
      </c>
      <c r="E174" s="207" t="s">
        <v>19</v>
      </c>
      <c r="F174" s="208" t="s">
        <v>1438</v>
      </c>
      <c r="G174" s="206"/>
      <c r="H174" s="209">
        <v>52.459000000000003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81</v>
      </c>
      <c r="AV174" s="14" t="s">
        <v>81</v>
      </c>
      <c r="AW174" s="14" t="s">
        <v>33</v>
      </c>
      <c r="AX174" s="14" t="s">
        <v>72</v>
      </c>
      <c r="AY174" s="215" t="s">
        <v>168</v>
      </c>
    </row>
    <row r="175" spans="1:65" s="14" customFormat="1" ht="22.5">
      <c r="B175" s="205"/>
      <c r="C175" s="206"/>
      <c r="D175" s="196" t="s">
        <v>177</v>
      </c>
      <c r="E175" s="207" t="s">
        <v>19</v>
      </c>
      <c r="F175" s="208" t="s">
        <v>1433</v>
      </c>
      <c r="G175" s="206"/>
      <c r="H175" s="209">
        <v>56.814999999999998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177</v>
      </c>
      <c r="AU175" s="215" t="s">
        <v>81</v>
      </c>
      <c r="AV175" s="14" t="s">
        <v>81</v>
      </c>
      <c r="AW175" s="14" t="s">
        <v>33</v>
      </c>
      <c r="AX175" s="14" t="s">
        <v>72</v>
      </c>
      <c r="AY175" s="215" t="s">
        <v>168</v>
      </c>
    </row>
    <row r="176" spans="1:65" s="14" customFormat="1" ht="22.5">
      <c r="B176" s="205"/>
      <c r="C176" s="206"/>
      <c r="D176" s="196" t="s">
        <v>177</v>
      </c>
      <c r="E176" s="207" t="s">
        <v>19</v>
      </c>
      <c r="F176" s="208" t="s">
        <v>1434</v>
      </c>
      <c r="G176" s="206"/>
      <c r="H176" s="209">
        <v>25.167999999999999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81</v>
      </c>
      <c r="AV176" s="14" t="s">
        <v>81</v>
      </c>
      <c r="AW176" s="14" t="s">
        <v>33</v>
      </c>
      <c r="AX176" s="14" t="s">
        <v>72</v>
      </c>
      <c r="AY176" s="215" t="s">
        <v>168</v>
      </c>
    </row>
    <row r="177" spans="1:65" s="14" customFormat="1" ht="22.5">
      <c r="B177" s="205"/>
      <c r="C177" s="206"/>
      <c r="D177" s="196" t="s">
        <v>177</v>
      </c>
      <c r="E177" s="207" t="s">
        <v>19</v>
      </c>
      <c r="F177" s="208" t="s">
        <v>1435</v>
      </c>
      <c r="G177" s="206"/>
      <c r="H177" s="209">
        <v>8.593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177</v>
      </c>
      <c r="AU177" s="215" t="s">
        <v>81</v>
      </c>
      <c r="AV177" s="14" t="s">
        <v>81</v>
      </c>
      <c r="AW177" s="14" t="s">
        <v>33</v>
      </c>
      <c r="AX177" s="14" t="s">
        <v>72</v>
      </c>
      <c r="AY177" s="215" t="s">
        <v>168</v>
      </c>
    </row>
    <row r="178" spans="1:65" s="15" customFormat="1">
      <c r="B178" s="216"/>
      <c r="C178" s="217"/>
      <c r="D178" s="196" t="s">
        <v>177</v>
      </c>
      <c r="E178" s="218" t="s">
        <v>19</v>
      </c>
      <c r="F178" s="219" t="s">
        <v>182</v>
      </c>
      <c r="G178" s="217"/>
      <c r="H178" s="220">
        <v>143.035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177</v>
      </c>
      <c r="AU178" s="226" t="s">
        <v>81</v>
      </c>
      <c r="AV178" s="15" t="s">
        <v>175</v>
      </c>
      <c r="AW178" s="15" t="s">
        <v>33</v>
      </c>
      <c r="AX178" s="15" t="s">
        <v>79</v>
      </c>
      <c r="AY178" s="226" t="s">
        <v>168</v>
      </c>
    </row>
    <row r="179" spans="1:65" s="2" customFormat="1" ht="16.5" customHeight="1">
      <c r="A179" s="37"/>
      <c r="B179" s="38"/>
      <c r="C179" s="259" t="s">
        <v>246</v>
      </c>
      <c r="D179" s="259" t="s">
        <v>636</v>
      </c>
      <c r="E179" s="260" t="s">
        <v>1225</v>
      </c>
      <c r="F179" s="261" t="s">
        <v>1226</v>
      </c>
      <c r="G179" s="262" t="s">
        <v>233</v>
      </c>
      <c r="H179" s="263">
        <v>286.07</v>
      </c>
      <c r="I179" s="264"/>
      <c r="J179" s="265">
        <f>ROUND(I179*H179,2)</f>
        <v>0</v>
      </c>
      <c r="K179" s="261" t="s">
        <v>174</v>
      </c>
      <c r="L179" s="266"/>
      <c r="M179" s="267" t="s">
        <v>19</v>
      </c>
      <c r="N179" s="268" t="s">
        <v>43</v>
      </c>
      <c r="O179" s="67"/>
      <c r="P179" s="190">
        <f>O179*H179</f>
        <v>0</v>
      </c>
      <c r="Q179" s="190">
        <v>1</v>
      </c>
      <c r="R179" s="190">
        <f>Q179*H179</f>
        <v>286.07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209</v>
      </c>
      <c r="AT179" s="192" t="s">
        <v>636</v>
      </c>
      <c r="AU179" s="192" t="s">
        <v>81</v>
      </c>
      <c r="AY179" s="20" t="s">
        <v>168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175</v>
      </c>
      <c r="BM179" s="192" t="s">
        <v>1439</v>
      </c>
    </row>
    <row r="180" spans="1:65" s="14" customFormat="1">
      <c r="B180" s="205"/>
      <c r="C180" s="206"/>
      <c r="D180" s="196" t="s">
        <v>177</v>
      </c>
      <c r="E180" s="207" t="s">
        <v>19</v>
      </c>
      <c r="F180" s="208" t="s">
        <v>1440</v>
      </c>
      <c r="G180" s="206"/>
      <c r="H180" s="209">
        <v>286.07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81</v>
      </c>
      <c r="AV180" s="14" t="s">
        <v>81</v>
      </c>
      <c r="AW180" s="14" t="s">
        <v>33</v>
      </c>
      <c r="AX180" s="14" t="s">
        <v>79</v>
      </c>
      <c r="AY180" s="215" t="s">
        <v>168</v>
      </c>
    </row>
    <row r="181" spans="1:65" s="12" customFormat="1" ht="22.9" customHeight="1">
      <c r="B181" s="165"/>
      <c r="C181" s="166"/>
      <c r="D181" s="167" t="s">
        <v>71</v>
      </c>
      <c r="E181" s="179" t="s">
        <v>81</v>
      </c>
      <c r="F181" s="179" t="s">
        <v>674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SUM(P182:P198)</f>
        <v>0</v>
      </c>
      <c r="Q181" s="173"/>
      <c r="R181" s="174">
        <f>SUM(R182:R198)</f>
        <v>220.93958206000002</v>
      </c>
      <c r="S181" s="173"/>
      <c r="T181" s="175">
        <f>SUM(T182:T198)</f>
        <v>0</v>
      </c>
      <c r="AR181" s="176" t="s">
        <v>79</v>
      </c>
      <c r="AT181" s="177" t="s">
        <v>71</v>
      </c>
      <c r="AU181" s="177" t="s">
        <v>79</v>
      </c>
      <c r="AY181" s="176" t="s">
        <v>168</v>
      </c>
      <c r="BK181" s="178">
        <f>SUM(BK182:BK198)</f>
        <v>0</v>
      </c>
    </row>
    <row r="182" spans="1:65" s="2" customFormat="1" ht="44.25" customHeight="1">
      <c r="A182" s="37"/>
      <c r="B182" s="38"/>
      <c r="C182" s="181" t="s">
        <v>250</v>
      </c>
      <c r="D182" s="181" t="s">
        <v>170</v>
      </c>
      <c r="E182" s="182" t="s">
        <v>1441</v>
      </c>
      <c r="F182" s="183" t="s">
        <v>1442</v>
      </c>
      <c r="G182" s="184" t="s">
        <v>173</v>
      </c>
      <c r="H182" s="185">
        <v>202.364</v>
      </c>
      <c r="I182" s="186"/>
      <c r="J182" s="187">
        <f>ROUND(I182*H182,2)</f>
        <v>0</v>
      </c>
      <c r="K182" s="183" t="s">
        <v>174</v>
      </c>
      <c r="L182" s="42"/>
      <c r="M182" s="188" t="s">
        <v>19</v>
      </c>
      <c r="N182" s="189" t="s">
        <v>43</v>
      </c>
      <c r="O182" s="67"/>
      <c r="P182" s="190">
        <f>O182*H182</f>
        <v>0</v>
      </c>
      <c r="Q182" s="190">
        <v>1.3999999999999999E-4</v>
      </c>
      <c r="R182" s="190">
        <f>Q182*H182</f>
        <v>2.8330959999999999E-2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175</v>
      </c>
      <c r="AT182" s="192" t="s">
        <v>170</v>
      </c>
      <c r="AU182" s="192" t="s">
        <v>81</v>
      </c>
      <c r="AY182" s="20" t="s">
        <v>168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79</v>
      </c>
      <c r="BK182" s="193">
        <f>ROUND(I182*H182,2)</f>
        <v>0</v>
      </c>
      <c r="BL182" s="20" t="s">
        <v>175</v>
      </c>
      <c r="BM182" s="192" t="s">
        <v>1443</v>
      </c>
    </row>
    <row r="183" spans="1:65" s="13" customFormat="1" ht="33.75">
      <c r="B183" s="194"/>
      <c r="C183" s="195"/>
      <c r="D183" s="196" t="s">
        <v>177</v>
      </c>
      <c r="E183" s="197" t="s">
        <v>19</v>
      </c>
      <c r="F183" s="198" t="s">
        <v>1444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177</v>
      </c>
      <c r="AU183" s="204" t="s">
        <v>81</v>
      </c>
      <c r="AV183" s="13" t="s">
        <v>79</v>
      </c>
      <c r="AW183" s="13" t="s">
        <v>33</v>
      </c>
      <c r="AX183" s="13" t="s">
        <v>72</v>
      </c>
      <c r="AY183" s="204" t="s">
        <v>168</v>
      </c>
    </row>
    <row r="184" spans="1:65" s="13" customFormat="1" ht="22.5">
      <c r="B184" s="194"/>
      <c r="C184" s="195"/>
      <c r="D184" s="196" t="s">
        <v>177</v>
      </c>
      <c r="E184" s="197" t="s">
        <v>19</v>
      </c>
      <c r="F184" s="198" t="s">
        <v>1445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177</v>
      </c>
      <c r="AU184" s="204" t="s">
        <v>81</v>
      </c>
      <c r="AV184" s="13" t="s">
        <v>79</v>
      </c>
      <c r="AW184" s="13" t="s">
        <v>33</v>
      </c>
      <c r="AX184" s="13" t="s">
        <v>72</v>
      </c>
      <c r="AY184" s="204" t="s">
        <v>168</v>
      </c>
    </row>
    <row r="185" spans="1:65" s="14" customFormat="1" ht="22.5">
      <c r="B185" s="205"/>
      <c r="C185" s="206"/>
      <c r="D185" s="196" t="s">
        <v>177</v>
      </c>
      <c r="E185" s="207" t="s">
        <v>19</v>
      </c>
      <c r="F185" s="208" t="s">
        <v>1446</v>
      </c>
      <c r="G185" s="206"/>
      <c r="H185" s="209">
        <v>82.248000000000005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177</v>
      </c>
      <c r="AU185" s="215" t="s">
        <v>81</v>
      </c>
      <c r="AV185" s="14" t="s">
        <v>81</v>
      </c>
      <c r="AW185" s="14" t="s">
        <v>33</v>
      </c>
      <c r="AX185" s="14" t="s">
        <v>72</v>
      </c>
      <c r="AY185" s="215" t="s">
        <v>168</v>
      </c>
    </row>
    <row r="186" spans="1:65" s="14" customFormat="1" ht="22.5">
      <c r="B186" s="205"/>
      <c r="C186" s="206"/>
      <c r="D186" s="196" t="s">
        <v>177</v>
      </c>
      <c r="E186" s="207" t="s">
        <v>19</v>
      </c>
      <c r="F186" s="208" t="s">
        <v>1447</v>
      </c>
      <c r="G186" s="206"/>
      <c r="H186" s="209">
        <v>62.75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33</v>
      </c>
      <c r="AX186" s="14" t="s">
        <v>72</v>
      </c>
      <c r="AY186" s="215" t="s">
        <v>168</v>
      </c>
    </row>
    <row r="187" spans="1:65" s="14" customFormat="1" ht="22.5">
      <c r="B187" s="205"/>
      <c r="C187" s="206"/>
      <c r="D187" s="196" t="s">
        <v>177</v>
      </c>
      <c r="E187" s="207" t="s">
        <v>19</v>
      </c>
      <c r="F187" s="208" t="s">
        <v>1448</v>
      </c>
      <c r="G187" s="206"/>
      <c r="H187" s="209">
        <v>35.520000000000003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81</v>
      </c>
      <c r="AV187" s="14" t="s">
        <v>81</v>
      </c>
      <c r="AW187" s="14" t="s">
        <v>33</v>
      </c>
      <c r="AX187" s="14" t="s">
        <v>72</v>
      </c>
      <c r="AY187" s="215" t="s">
        <v>168</v>
      </c>
    </row>
    <row r="188" spans="1:65" s="14" customFormat="1" ht="22.5">
      <c r="B188" s="205"/>
      <c r="C188" s="206"/>
      <c r="D188" s="196" t="s">
        <v>177</v>
      </c>
      <c r="E188" s="207" t="s">
        <v>19</v>
      </c>
      <c r="F188" s="208" t="s">
        <v>1449</v>
      </c>
      <c r="G188" s="206"/>
      <c r="H188" s="209">
        <v>21.846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72</v>
      </c>
      <c r="AY188" s="215" t="s">
        <v>168</v>
      </c>
    </row>
    <row r="189" spans="1:65" s="15" customFormat="1">
      <c r="B189" s="216"/>
      <c r="C189" s="217"/>
      <c r="D189" s="196" t="s">
        <v>177</v>
      </c>
      <c r="E189" s="218" t="s">
        <v>19</v>
      </c>
      <c r="F189" s="219" t="s">
        <v>182</v>
      </c>
      <c r="G189" s="217"/>
      <c r="H189" s="220">
        <v>202.364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177</v>
      </c>
      <c r="AU189" s="226" t="s">
        <v>81</v>
      </c>
      <c r="AV189" s="15" t="s">
        <v>175</v>
      </c>
      <c r="AW189" s="15" t="s">
        <v>33</v>
      </c>
      <c r="AX189" s="15" t="s">
        <v>79</v>
      </c>
      <c r="AY189" s="226" t="s">
        <v>168</v>
      </c>
    </row>
    <row r="190" spans="1:65" s="2" customFormat="1" ht="24">
      <c r="A190" s="37"/>
      <c r="B190" s="38"/>
      <c r="C190" s="259" t="s">
        <v>8</v>
      </c>
      <c r="D190" s="259" t="s">
        <v>636</v>
      </c>
      <c r="E190" s="260" t="s">
        <v>1450</v>
      </c>
      <c r="F190" s="261" t="s">
        <v>1451</v>
      </c>
      <c r="G190" s="262" t="s">
        <v>173</v>
      </c>
      <c r="H190" s="263">
        <v>242.83699999999999</v>
      </c>
      <c r="I190" s="264"/>
      <c r="J190" s="265">
        <f>ROUND(I190*H190,2)</f>
        <v>0</v>
      </c>
      <c r="K190" s="261" t="s">
        <v>174</v>
      </c>
      <c r="L190" s="266"/>
      <c r="M190" s="267" t="s">
        <v>19</v>
      </c>
      <c r="N190" s="268" t="s">
        <v>43</v>
      </c>
      <c r="O190" s="67"/>
      <c r="P190" s="190">
        <f>O190*H190</f>
        <v>0</v>
      </c>
      <c r="Q190" s="190">
        <v>2.9999999999999997E-4</v>
      </c>
      <c r="R190" s="190">
        <f>Q190*H190</f>
        <v>7.2851099999999988E-2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209</v>
      </c>
      <c r="AT190" s="192" t="s">
        <v>636</v>
      </c>
      <c r="AU190" s="192" t="s">
        <v>81</v>
      </c>
      <c r="AY190" s="20" t="s">
        <v>168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175</v>
      </c>
      <c r="BM190" s="192" t="s">
        <v>1452</v>
      </c>
    </row>
    <row r="191" spans="1:65" s="14" customFormat="1">
      <c r="B191" s="205"/>
      <c r="C191" s="206"/>
      <c r="D191" s="196" t="s">
        <v>177</v>
      </c>
      <c r="E191" s="206"/>
      <c r="F191" s="208" t="s">
        <v>1453</v>
      </c>
      <c r="G191" s="206"/>
      <c r="H191" s="209">
        <v>242.83699999999999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81</v>
      </c>
      <c r="AV191" s="14" t="s">
        <v>81</v>
      </c>
      <c r="AW191" s="14" t="s">
        <v>4</v>
      </c>
      <c r="AX191" s="14" t="s">
        <v>79</v>
      </c>
      <c r="AY191" s="215" t="s">
        <v>168</v>
      </c>
    </row>
    <row r="192" spans="1:65" s="2" customFormat="1" ht="24">
      <c r="A192" s="37"/>
      <c r="B192" s="38"/>
      <c r="C192" s="181" t="s">
        <v>226</v>
      </c>
      <c r="D192" s="181" t="s">
        <v>170</v>
      </c>
      <c r="E192" s="182" t="s">
        <v>1249</v>
      </c>
      <c r="F192" s="183" t="s">
        <v>1250</v>
      </c>
      <c r="G192" s="184" t="s">
        <v>206</v>
      </c>
      <c r="H192" s="185">
        <v>102.24</v>
      </c>
      <c r="I192" s="186"/>
      <c r="J192" s="187">
        <f>ROUND(I192*H192,2)</f>
        <v>0</v>
      </c>
      <c r="K192" s="183" t="s">
        <v>174</v>
      </c>
      <c r="L192" s="42"/>
      <c r="M192" s="188" t="s">
        <v>19</v>
      </c>
      <c r="N192" s="189" t="s">
        <v>43</v>
      </c>
      <c r="O192" s="67"/>
      <c r="P192" s="190">
        <f>O192*H192</f>
        <v>0</v>
      </c>
      <c r="Q192" s="190">
        <v>2.16</v>
      </c>
      <c r="R192" s="190">
        <f>Q192*H192</f>
        <v>220.83840000000001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175</v>
      </c>
      <c r="AT192" s="192" t="s">
        <v>170</v>
      </c>
      <c r="AU192" s="192" t="s">
        <v>81</v>
      </c>
      <c r="AY192" s="20" t="s">
        <v>168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79</v>
      </c>
      <c r="BK192" s="193">
        <f>ROUND(I192*H192,2)</f>
        <v>0</v>
      </c>
      <c r="BL192" s="20" t="s">
        <v>175</v>
      </c>
      <c r="BM192" s="192" t="s">
        <v>1454</v>
      </c>
    </row>
    <row r="193" spans="1:65" s="13" customFormat="1">
      <c r="B193" s="194"/>
      <c r="C193" s="195"/>
      <c r="D193" s="196" t="s">
        <v>177</v>
      </c>
      <c r="E193" s="197" t="s">
        <v>19</v>
      </c>
      <c r="F193" s="198" t="s">
        <v>1402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177</v>
      </c>
      <c r="AU193" s="204" t="s">
        <v>81</v>
      </c>
      <c r="AV193" s="13" t="s">
        <v>79</v>
      </c>
      <c r="AW193" s="13" t="s">
        <v>33</v>
      </c>
      <c r="AX193" s="13" t="s">
        <v>72</v>
      </c>
      <c r="AY193" s="204" t="s">
        <v>168</v>
      </c>
    </row>
    <row r="194" spans="1:65" s="14" customFormat="1">
      <c r="B194" s="205"/>
      <c r="C194" s="206"/>
      <c r="D194" s="196" t="s">
        <v>177</v>
      </c>
      <c r="E194" s="207" t="s">
        <v>19</v>
      </c>
      <c r="F194" s="208" t="s">
        <v>1455</v>
      </c>
      <c r="G194" s="206"/>
      <c r="H194" s="209">
        <v>26.88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177</v>
      </c>
      <c r="AU194" s="215" t="s">
        <v>81</v>
      </c>
      <c r="AV194" s="14" t="s">
        <v>81</v>
      </c>
      <c r="AW194" s="14" t="s">
        <v>33</v>
      </c>
      <c r="AX194" s="14" t="s">
        <v>72</v>
      </c>
      <c r="AY194" s="215" t="s">
        <v>168</v>
      </c>
    </row>
    <row r="195" spans="1:65" s="14" customFormat="1">
      <c r="B195" s="205"/>
      <c r="C195" s="206"/>
      <c r="D195" s="196" t="s">
        <v>177</v>
      </c>
      <c r="E195" s="207" t="s">
        <v>19</v>
      </c>
      <c r="F195" s="208" t="s">
        <v>1455</v>
      </c>
      <c r="G195" s="206"/>
      <c r="H195" s="209">
        <v>26.88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81</v>
      </c>
      <c r="AV195" s="14" t="s">
        <v>81</v>
      </c>
      <c r="AW195" s="14" t="s">
        <v>33</v>
      </c>
      <c r="AX195" s="14" t="s">
        <v>72</v>
      </c>
      <c r="AY195" s="215" t="s">
        <v>168</v>
      </c>
    </row>
    <row r="196" spans="1:65" s="14" customFormat="1">
      <c r="B196" s="205"/>
      <c r="C196" s="206"/>
      <c r="D196" s="196" t="s">
        <v>177</v>
      </c>
      <c r="E196" s="207" t="s">
        <v>19</v>
      </c>
      <c r="F196" s="208" t="s">
        <v>1456</v>
      </c>
      <c r="G196" s="206"/>
      <c r="H196" s="209">
        <v>22.08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177</v>
      </c>
      <c r="AU196" s="215" t="s">
        <v>81</v>
      </c>
      <c r="AV196" s="14" t="s">
        <v>81</v>
      </c>
      <c r="AW196" s="14" t="s">
        <v>33</v>
      </c>
      <c r="AX196" s="14" t="s">
        <v>72</v>
      </c>
      <c r="AY196" s="215" t="s">
        <v>168</v>
      </c>
    </row>
    <row r="197" spans="1:65" s="14" customFormat="1">
      <c r="B197" s="205"/>
      <c r="C197" s="206"/>
      <c r="D197" s="196" t="s">
        <v>177</v>
      </c>
      <c r="E197" s="207" t="s">
        <v>19</v>
      </c>
      <c r="F197" s="208" t="s">
        <v>1457</v>
      </c>
      <c r="G197" s="206"/>
      <c r="H197" s="209">
        <v>26.4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177</v>
      </c>
      <c r="AU197" s="215" t="s">
        <v>81</v>
      </c>
      <c r="AV197" s="14" t="s">
        <v>81</v>
      </c>
      <c r="AW197" s="14" t="s">
        <v>33</v>
      </c>
      <c r="AX197" s="14" t="s">
        <v>72</v>
      </c>
      <c r="AY197" s="215" t="s">
        <v>168</v>
      </c>
    </row>
    <row r="198" spans="1:65" s="15" customFormat="1">
      <c r="B198" s="216"/>
      <c r="C198" s="217"/>
      <c r="D198" s="196" t="s">
        <v>177</v>
      </c>
      <c r="E198" s="218" t="s">
        <v>19</v>
      </c>
      <c r="F198" s="219" t="s">
        <v>182</v>
      </c>
      <c r="G198" s="217"/>
      <c r="H198" s="220">
        <v>102.24000000000001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177</v>
      </c>
      <c r="AU198" s="226" t="s">
        <v>81</v>
      </c>
      <c r="AV198" s="15" t="s">
        <v>175</v>
      </c>
      <c r="AW198" s="15" t="s">
        <v>33</v>
      </c>
      <c r="AX198" s="15" t="s">
        <v>79</v>
      </c>
      <c r="AY198" s="226" t="s">
        <v>168</v>
      </c>
    </row>
    <row r="199" spans="1:65" s="12" customFormat="1" ht="22.9" customHeight="1">
      <c r="B199" s="165"/>
      <c r="C199" s="166"/>
      <c r="D199" s="167" t="s">
        <v>71</v>
      </c>
      <c r="E199" s="179" t="s">
        <v>188</v>
      </c>
      <c r="F199" s="179" t="s">
        <v>707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SUM(P200:P231)</f>
        <v>0</v>
      </c>
      <c r="Q199" s="173"/>
      <c r="R199" s="174">
        <f>SUM(R200:R231)</f>
        <v>1087.8671405300001</v>
      </c>
      <c r="S199" s="173"/>
      <c r="T199" s="175">
        <f>SUM(T200:T231)</f>
        <v>0</v>
      </c>
      <c r="AR199" s="176" t="s">
        <v>79</v>
      </c>
      <c r="AT199" s="177" t="s">
        <v>71</v>
      </c>
      <c r="AU199" s="177" t="s">
        <v>79</v>
      </c>
      <c r="AY199" s="176" t="s">
        <v>168</v>
      </c>
      <c r="BK199" s="178">
        <f>SUM(BK200:BK231)</f>
        <v>0</v>
      </c>
    </row>
    <row r="200" spans="1:65" s="2" customFormat="1" ht="36">
      <c r="A200" s="37"/>
      <c r="B200" s="38"/>
      <c r="C200" s="181" t="s">
        <v>423</v>
      </c>
      <c r="D200" s="181" t="s">
        <v>170</v>
      </c>
      <c r="E200" s="182" t="s">
        <v>1298</v>
      </c>
      <c r="F200" s="183" t="s">
        <v>1299</v>
      </c>
      <c r="G200" s="184" t="s">
        <v>206</v>
      </c>
      <c r="H200" s="185">
        <v>28.035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43</v>
      </c>
      <c r="O200" s="67"/>
      <c r="P200" s="190">
        <f>O200*H200</f>
        <v>0</v>
      </c>
      <c r="Q200" s="190">
        <v>2.4705699999999999</v>
      </c>
      <c r="R200" s="190">
        <f>Q200*H200</f>
        <v>69.262429949999998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175</v>
      </c>
      <c r="AT200" s="192" t="s">
        <v>170</v>
      </c>
      <c r="AU200" s="192" t="s">
        <v>81</v>
      </c>
      <c r="AY200" s="20" t="s">
        <v>168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175</v>
      </c>
      <c r="BM200" s="192" t="s">
        <v>1458</v>
      </c>
    </row>
    <row r="201" spans="1:65" s="13" customFormat="1" ht="22.5">
      <c r="B201" s="194"/>
      <c r="C201" s="195"/>
      <c r="D201" s="196" t="s">
        <v>177</v>
      </c>
      <c r="E201" s="197" t="s">
        <v>19</v>
      </c>
      <c r="F201" s="198" t="s">
        <v>1459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177</v>
      </c>
      <c r="AU201" s="204" t="s">
        <v>81</v>
      </c>
      <c r="AV201" s="13" t="s">
        <v>79</v>
      </c>
      <c r="AW201" s="13" t="s">
        <v>33</v>
      </c>
      <c r="AX201" s="13" t="s">
        <v>72</v>
      </c>
      <c r="AY201" s="204" t="s">
        <v>168</v>
      </c>
    </row>
    <row r="202" spans="1:65" s="14" customFormat="1">
      <c r="B202" s="205"/>
      <c r="C202" s="206"/>
      <c r="D202" s="196" t="s">
        <v>177</v>
      </c>
      <c r="E202" s="207" t="s">
        <v>19</v>
      </c>
      <c r="F202" s="208" t="s">
        <v>1460</v>
      </c>
      <c r="G202" s="206"/>
      <c r="H202" s="209">
        <v>28.035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177</v>
      </c>
      <c r="AU202" s="215" t="s">
        <v>81</v>
      </c>
      <c r="AV202" s="14" t="s">
        <v>81</v>
      </c>
      <c r="AW202" s="14" t="s">
        <v>33</v>
      </c>
      <c r="AX202" s="14" t="s">
        <v>79</v>
      </c>
      <c r="AY202" s="215" t="s">
        <v>168</v>
      </c>
    </row>
    <row r="203" spans="1:65" s="2" customFormat="1" ht="33" customHeight="1">
      <c r="A203" s="37"/>
      <c r="B203" s="38"/>
      <c r="C203" s="181" t="s">
        <v>428</v>
      </c>
      <c r="D203" s="181" t="s">
        <v>170</v>
      </c>
      <c r="E203" s="182" t="s">
        <v>1302</v>
      </c>
      <c r="F203" s="183" t="s">
        <v>1303</v>
      </c>
      <c r="G203" s="184" t="s">
        <v>173</v>
      </c>
      <c r="H203" s="185">
        <v>111.675</v>
      </c>
      <c r="I203" s="186"/>
      <c r="J203" s="187">
        <f>ROUND(I203*H203,2)</f>
        <v>0</v>
      </c>
      <c r="K203" s="183" t="s">
        <v>174</v>
      </c>
      <c r="L203" s="42"/>
      <c r="M203" s="188" t="s">
        <v>19</v>
      </c>
      <c r="N203" s="189" t="s">
        <v>43</v>
      </c>
      <c r="O203" s="67"/>
      <c r="P203" s="190">
        <f>O203*H203</f>
        <v>0</v>
      </c>
      <c r="Q203" s="190">
        <v>2.5190000000000001E-2</v>
      </c>
      <c r="R203" s="190">
        <f>Q203*H203</f>
        <v>2.8130932500000001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175</v>
      </c>
      <c r="AT203" s="192" t="s">
        <v>170</v>
      </c>
      <c r="AU203" s="192" t="s">
        <v>81</v>
      </c>
      <c r="AY203" s="20" t="s">
        <v>168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79</v>
      </c>
      <c r="BK203" s="193">
        <f>ROUND(I203*H203,2)</f>
        <v>0</v>
      </c>
      <c r="BL203" s="20" t="s">
        <v>175</v>
      </c>
      <c r="BM203" s="192" t="s">
        <v>1461</v>
      </c>
    </row>
    <row r="204" spans="1:65" s="13" customFormat="1" ht="22.5">
      <c r="B204" s="194"/>
      <c r="C204" s="195"/>
      <c r="D204" s="196" t="s">
        <v>177</v>
      </c>
      <c r="E204" s="197" t="s">
        <v>19</v>
      </c>
      <c r="F204" s="198" t="s">
        <v>1238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177</v>
      </c>
      <c r="AU204" s="204" t="s">
        <v>81</v>
      </c>
      <c r="AV204" s="13" t="s">
        <v>79</v>
      </c>
      <c r="AW204" s="13" t="s">
        <v>33</v>
      </c>
      <c r="AX204" s="13" t="s">
        <v>72</v>
      </c>
      <c r="AY204" s="204" t="s">
        <v>168</v>
      </c>
    </row>
    <row r="205" spans="1:65" s="14" customFormat="1">
      <c r="B205" s="205"/>
      <c r="C205" s="206"/>
      <c r="D205" s="196" t="s">
        <v>177</v>
      </c>
      <c r="E205" s="207" t="s">
        <v>19</v>
      </c>
      <c r="F205" s="208" t="s">
        <v>1462</v>
      </c>
      <c r="G205" s="206"/>
      <c r="H205" s="209">
        <v>111.675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177</v>
      </c>
      <c r="AU205" s="215" t="s">
        <v>81</v>
      </c>
      <c r="AV205" s="14" t="s">
        <v>81</v>
      </c>
      <c r="AW205" s="14" t="s">
        <v>33</v>
      </c>
      <c r="AX205" s="14" t="s">
        <v>79</v>
      </c>
      <c r="AY205" s="215" t="s">
        <v>168</v>
      </c>
    </row>
    <row r="206" spans="1:65" s="2" customFormat="1" ht="36">
      <c r="A206" s="37"/>
      <c r="B206" s="38"/>
      <c r="C206" s="181" t="s">
        <v>435</v>
      </c>
      <c r="D206" s="181" t="s">
        <v>170</v>
      </c>
      <c r="E206" s="182" t="s">
        <v>1306</v>
      </c>
      <c r="F206" s="183" t="s">
        <v>1307</v>
      </c>
      <c r="G206" s="184" t="s">
        <v>173</v>
      </c>
      <c r="H206" s="185">
        <v>111.675</v>
      </c>
      <c r="I206" s="186"/>
      <c r="J206" s="187">
        <f>ROUND(I206*H206,2)</f>
        <v>0</v>
      </c>
      <c r="K206" s="183" t="s">
        <v>174</v>
      </c>
      <c r="L206" s="42"/>
      <c r="M206" s="188" t="s">
        <v>19</v>
      </c>
      <c r="N206" s="189" t="s">
        <v>43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175</v>
      </c>
      <c r="AT206" s="192" t="s">
        <v>170</v>
      </c>
      <c r="AU206" s="192" t="s">
        <v>81</v>
      </c>
      <c r="AY206" s="20" t="s">
        <v>168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175</v>
      </c>
      <c r="BM206" s="192" t="s">
        <v>1463</v>
      </c>
    </row>
    <row r="207" spans="1:65" s="2" customFormat="1" ht="24">
      <c r="A207" s="37"/>
      <c r="B207" s="38"/>
      <c r="C207" s="181" t="s">
        <v>441</v>
      </c>
      <c r="D207" s="181" t="s">
        <v>170</v>
      </c>
      <c r="E207" s="182" t="s">
        <v>1309</v>
      </c>
      <c r="F207" s="183" t="s">
        <v>1310</v>
      </c>
      <c r="G207" s="184" t="s">
        <v>233</v>
      </c>
      <c r="H207" s="185">
        <v>4.415</v>
      </c>
      <c r="I207" s="186"/>
      <c r="J207" s="187">
        <f>ROUND(I207*H207,2)</f>
        <v>0</v>
      </c>
      <c r="K207" s="183" t="s">
        <v>174</v>
      </c>
      <c r="L207" s="42"/>
      <c r="M207" s="188" t="s">
        <v>19</v>
      </c>
      <c r="N207" s="189" t="s">
        <v>43</v>
      </c>
      <c r="O207" s="67"/>
      <c r="P207" s="190">
        <f>O207*H207</f>
        <v>0</v>
      </c>
      <c r="Q207" s="190">
        <v>1.04711</v>
      </c>
      <c r="R207" s="190">
        <f>Q207*H207</f>
        <v>4.6229906500000002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175</v>
      </c>
      <c r="AT207" s="192" t="s">
        <v>170</v>
      </c>
      <c r="AU207" s="192" t="s">
        <v>81</v>
      </c>
      <c r="AY207" s="20" t="s">
        <v>168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175</v>
      </c>
      <c r="BM207" s="192" t="s">
        <v>1464</v>
      </c>
    </row>
    <row r="208" spans="1:65" s="14" customFormat="1">
      <c r="B208" s="205"/>
      <c r="C208" s="206"/>
      <c r="D208" s="196" t="s">
        <v>177</v>
      </c>
      <c r="E208" s="207" t="s">
        <v>19</v>
      </c>
      <c r="F208" s="208" t="s">
        <v>1465</v>
      </c>
      <c r="G208" s="206"/>
      <c r="H208" s="209">
        <v>4.2050000000000001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177</v>
      </c>
      <c r="AU208" s="215" t="s">
        <v>81</v>
      </c>
      <c r="AV208" s="14" t="s">
        <v>81</v>
      </c>
      <c r="AW208" s="14" t="s">
        <v>33</v>
      </c>
      <c r="AX208" s="14" t="s">
        <v>79</v>
      </c>
      <c r="AY208" s="215" t="s">
        <v>168</v>
      </c>
    </row>
    <row r="209" spans="1:65" s="14" customFormat="1">
      <c r="B209" s="205"/>
      <c r="C209" s="206"/>
      <c r="D209" s="196" t="s">
        <v>177</v>
      </c>
      <c r="E209" s="206"/>
      <c r="F209" s="208" t="s">
        <v>1466</v>
      </c>
      <c r="G209" s="206"/>
      <c r="H209" s="209">
        <v>4.415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177</v>
      </c>
      <c r="AU209" s="215" t="s">
        <v>81</v>
      </c>
      <c r="AV209" s="14" t="s">
        <v>81</v>
      </c>
      <c r="AW209" s="14" t="s">
        <v>4</v>
      </c>
      <c r="AX209" s="14" t="s">
        <v>79</v>
      </c>
      <c r="AY209" s="215" t="s">
        <v>168</v>
      </c>
    </row>
    <row r="210" spans="1:65" s="2" customFormat="1" ht="78" customHeight="1">
      <c r="A210" s="37"/>
      <c r="B210" s="38"/>
      <c r="C210" s="181" t="s">
        <v>7</v>
      </c>
      <c r="D210" s="181" t="s">
        <v>170</v>
      </c>
      <c r="E210" s="182" t="s">
        <v>1467</v>
      </c>
      <c r="F210" s="183" t="s">
        <v>1468</v>
      </c>
      <c r="G210" s="184" t="s">
        <v>206</v>
      </c>
      <c r="H210" s="185">
        <v>436.39100000000002</v>
      </c>
      <c r="I210" s="186"/>
      <c r="J210" s="187">
        <f>ROUND(I210*H210,2)</f>
        <v>0</v>
      </c>
      <c r="K210" s="183" t="s">
        <v>174</v>
      </c>
      <c r="L210" s="42"/>
      <c r="M210" s="188" t="s">
        <v>19</v>
      </c>
      <c r="N210" s="189" t="s">
        <v>43</v>
      </c>
      <c r="O210" s="67"/>
      <c r="P210" s="190">
        <f>O210*H210</f>
        <v>0</v>
      </c>
      <c r="Q210" s="190">
        <v>2.3094800000000002</v>
      </c>
      <c r="R210" s="190">
        <f>Q210*H210</f>
        <v>1007.8362866800002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175</v>
      </c>
      <c r="AT210" s="192" t="s">
        <v>170</v>
      </c>
      <c r="AU210" s="192" t="s">
        <v>81</v>
      </c>
      <c r="AY210" s="20" t="s">
        <v>168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175</v>
      </c>
      <c r="BM210" s="192" t="s">
        <v>1469</v>
      </c>
    </row>
    <row r="211" spans="1:65" s="13" customFormat="1">
      <c r="B211" s="194"/>
      <c r="C211" s="195"/>
      <c r="D211" s="196" t="s">
        <v>177</v>
      </c>
      <c r="E211" s="197" t="s">
        <v>19</v>
      </c>
      <c r="F211" s="198" t="s">
        <v>1470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177</v>
      </c>
      <c r="AU211" s="204" t="s">
        <v>81</v>
      </c>
      <c r="AV211" s="13" t="s">
        <v>79</v>
      </c>
      <c r="AW211" s="13" t="s">
        <v>33</v>
      </c>
      <c r="AX211" s="13" t="s">
        <v>72</v>
      </c>
      <c r="AY211" s="204" t="s">
        <v>168</v>
      </c>
    </row>
    <row r="212" spans="1:65" s="14" customFormat="1" ht="22.5">
      <c r="B212" s="205"/>
      <c r="C212" s="206"/>
      <c r="D212" s="196" t="s">
        <v>177</v>
      </c>
      <c r="E212" s="207" t="s">
        <v>19</v>
      </c>
      <c r="F212" s="208" t="s">
        <v>1471</v>
      </c>
      <c r="G212" s="206"/>
      <c r="H212" s="209">
        <v>174.96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177</v>
      </c>
      <c r="AU212" s="215" t="s">
        <v>81</v>
      </c>
      <c r="AV212" s="14" t="s">
        <v>81</v>
      </c>
      <c r="AW212" s="14" t="s">
        <v>33</v>
      </c>
      <c r="AX212" s="14" t="s">
        <v>72</v>
      </c>
      <c r="AY212" s="215" t="s">
        <v>168</v>
      </c>
    </row>
    <row r="213" spans="1:65" s="14" customFormat="1" ht="22.5">
      <c r="B213" s="205"/>
      <c r="C213" s="206"/>
      <c r="D213" s="196" t="s">
        <v>177</v>
      </c>
      <c r="E213" s="207" t="s">
        <v>19</v>
      </c>
      <c r="F213" s="208" t="s">
        <v>1472</v>
      </c>
      <c r="G213" s="206"/>
      <c r="H213" s="209">
        <v>135.28800000000001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177</v>
      </c>
      <c r="AU213" s="215" t="s">
        <v>81</v>
      </c>
      <c r="AV213" s="14" t="s">
        <v>81</v>
      </c>
      <c r="AW213" s="14" t="s">
        <v>33</v>
      </c>
      <c r="AX213" s="14" t="s">
        <v>72</v>
      </c>
      <c r="AY213" s="215" t="s">
        <v>168</v>
      </c>
    </row>
    <row r="214" spans="1:65" s="14" customFormat="1" ht="22.5">
      <c r="B214" s="205"/>
      <c r="C214" s="206"/>
      <c r="D214" s="196" t="s">
        <v>177</v>
      </c>
      <c r="E214" s="207" t="s">
        <v>19</v>
      </c>
      <c r="F214" s="208" t="s">
        <v>1473</v>
      </c>
      <c r="G214" s="206"/>
      <c r="H214" s="209">
        <v>80.7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177</v>
      </c>
      <c r="AU214" s="215" t="s">
        <v>81</v>
      </c>
      <c r="AV214" s="14" t="s">
        <v>81</v>
      </c>
      <c r="AW214" s="14" t="s">
        <v>33</v>
      </c>
      <c r="AX214" s="14" t="s">
        <v>72</v>
      </c>
      <c r="AY214" s="215" t="s">
        <v>168</v>
      </c>
    </row>
    <row r="215" spans="1:65" s="14" customFormat="1" ht="22.5">
      <c r="B215" s="205"/>
      <c r="C215" s="206"/>
      <c r="D215" s="196" t="s">
        <v>177</v>
      </c>
      <c r="E215" s="207" t="s">
        <v>19</v>
      </c>
      <c r="F215" s="208" t="s">
        <v>1474</v>
      </c>
      <c r="G215" s="206"/>
      <c r="H215" s="209">
        <v>45.442999999999998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177</v>
      </c>
      <c r="AU215" s="215" t="s">
        <v>81</v>
      </c>
      <c r="AV215" s="14" t="s">
        <v>81</v>
      </c>
      <c r="AW215" s="14" t="s">
        <v>33</v>
      </c>
      <c r="AX215" s="14" t="s">
        <v>72</v>
      </c>
      <c r="AY215" s="215" t="s">
        <v>168</v>
      </c>
    </row>
    <row r="216" spans="1:65" s="15" customFormat="1">
      <c r="B216" s="216"/>
      <c r="C216" s="217"/>
      <c r="D216" s="196" t="s">
        <v>177</v>
      </c>
      <c r="E216" s="218" t="s">
        <v>19</v>
      </c>
      <c r="F216" s="219" t="s">
        <v>182</v>
      </c>
      <c r="G216" s="217"/>
      <c r="H216" s="220">
        <v>436.39100000000002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177</v>
      </c>
      <c r="AU216" s="226" t="s">
        <v>81</v>
      </c>
      <c r="AV216" s="15" t="s">
        <v>175</v>
      </c>
      <c r="AW216" s="15" t="s">
        <v>33</v>
      </c>
      <c r="AX216" s="15" t="s">
        <v>79</v>
      </c>
      <c r="AY216" s="226" t="s">
        <v>168</v>
      </c>
    </row>
    <row r="217" spans="1:65" s="2" customFormat="1" ht="24">
      <c r="A217" s="37"/>
      <c r="B217" s="38"/>
      <c r="C217" s="181" t="s">
        <v>449</v>
      </c>
      <c r="D217" s="181" t="s">
        <v>170</v>
      </c>
      <c r="E217" s="182" t="s">
        <v>1475</v>
      </c>
      <c r="F217" s="183" t="s">
        <v>1476</v>
      </c>
      <c r="G217" s="184" t="s">
        <v>173</v>
      </c>
      <c r="H217" s="185">
        <v>561</v>
      </c>
      <c r="I217" s="186"/>
      <c r="J217" s="187">
        <f>ROUND(I217*H217,2)</f>
        <v>0</v>
      </c>
      <c r="K217" s="183" t="s">
        <v>19</v>
      </c>
      <c r="L217" s="42"/>
      <c r="M217" s="188" t="s">
        <v>19</v>
      </c>
      <c r="N217" s="189" t="s">
        <v>43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175</v>
      </c>
      <c r="AT217" s="192" t="s">
        <v>170</v>
      </c>
      <c r="AU217" s="192" t="s">
        <v>81</v>
      </c>
      <c r="AY217" s="20" t="s">
        <v>168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175</v>
      </c>
      <c r="BM217" s="192" t="s">
        <v>1477</v>
      </c>
    </row>
    <row r="218" spans="1:65" s="13" customFormat="1">
      <c r="B218" s="194"/>
      <c r="C218" s="195"/>
      <c r="D218" s="196" t="s">
        <v>177</v>
      </c>
      <c r="E218" s="197" t="s">
        <v>19</v>
      </c>
      <c r="F218" s="198" t="s">
        <v>1470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177</v>
      </c>
      <c r="AU218" s="204" t="s">
        <v>81</v>
      </c>
      <c r="AV218" s="13" t="s">
        <v>79</v>
      </c>
      <c r="AW218" s="13" t="s">
        <v>33</v>
      </c>
      <c r="AX218" s="13" t="s">
        <v>72</v>
      </c>
      <c r="AY218" s="204" t="s">
        <v>168</v>
      </c>
    </row>
    <row r="219" spans="1:65" s="14" customFormat="1" ht="22.5">
      <c r="B219" s="205"/>
      <c r="C219" s="206"/>
      <c r="D219" s="196" t="s">
        <v>177</v>
      </c>
      <c r="E219" s="207" t="s">
        <v>19</v>
      </c>
      <c r="F219" s="208" t="s">
        <v>1478</v>
      </c>
      <c r="G219" s="206"/>
      <c r="H219" s="209">
        <v>204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177</v>
      </c>
      <c r="AU219" s="215" t="s">
        <v>81</v>
      </c>
      <c r="AV219" s="14" t="s">
        <v>81</v>
      </c>
      <c r="AW219" s="14" t="s">
        <v>33</v>
      </c>
      <c r="AX219" s="14" t="s">
        <v>72</v>
      </c>
      <c r="AY219" s="215" t="s">
        <v>168</v>
      </c>
    </row>
    <row r="220" spans="1:65" s="14" customFormat="1" ht="22.5">
      <c r="B220" s="205"/>
      <c r="C220" s="206"/>
      <c r="D220" s="196" t="s">
        <v>177</v>
      </c>
      <c r="E220" s="207" t="s">
        <v>19</v>
      </c>
      <c r="F220" s="208" t="s">
        <v>1479</v>
      </c>
      <c r="G220" s="206"/>
      <c r="H220" s="209">
        <v>204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177</v>
      </c>
      <c r="AU220" s="215" t="s">
        <v>81</v>
      </c>
      <c r="AV220" s="14" t="s">
        <v>81</v>
      </c>
      <c r="AW220" s="14" t="s">
        <v>33</v>
      </c>
      <c r="AX220" s="14" t="s">
        <v>72</v>
      </c>
      <c r="AY220" s="215" t="s">
        <v>168</v>
      </c>
    </row>
    <row r="221" spans="1:65" s="14" customFormat="1">
      <c r="B221" s="205"/>
      <c r="C221" s="206"/>
      <c r="D221" s="196" t="s">
        <v>177</v>
      </c>
      <c r="E221" s="207" t="s">
        <v>19</v>
      </c>
      <c r="F221" s="208" t="s">
        <v>1480</v>
      </c>
      <c r="G221" s="206"/>
      <c r="H221" s="209">
        <v>120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177</v>
      </c>
      <c r="AU221" s="215" t="s">
        <v>81</v>
      </c>
      <c r="AV221" s="14" t="s">
        <v>81</v>
      </c>
      <c r="AW221" s="14" t="s">
        <v>33</v>
      </c>
      <c r="AX221" s="14" t="s">
        <v>72</v>
      </c>
      <c r="AY221" s="215" t="s">
        <v>168</v>
      </c>
    </row>
    <row r="222" spans="1:65" s="14" customFormat="1">
      <c r="B222" s="205"/>
      <c r="C222" s="206"/>
      <c r="D222" s="196" t="s">
        <v>177</v>
      </c>
      <c r="E222" s="207" t="s">
        <v>19</v>
      </c>
      <c r="F222" s="208" t="s">
        <v>1481</v>
      </c>
      <c r="G222" s="206"/>
      <c r="H222" s="209">
        <v>33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177</v>
      </c>
      <c r="AU222" s="215" t="s">
        <v>81</v>
      </c>
      <c r="AV222" s="14" t="s">
        <v>81</v>
      </c>
      <c r="AW222" s="14" t="s">
        <v>33</v>
      </c>
      <c r="AX222" s="14" t="s">
        <v>72</v>
      </c>
      <c r="AY222" s="215" t="s">
        <v>168</v>
      </c>
    </row>
    <row r="223" spans="1:65" s="15" customFormat="1">
      <c r="B223" s="216"/>
      <c r="C223" s="217"/>
      <c r="D223" s="196" t="s">
        <v>177</v>
      </c>
      <c r="E223" s="218" t="s">
        <v>19</v>
      </c>
      <c r="F223" s="219" t="s">
        <v>182</v>
      </c>
      <c r="G223" s="217"/>
      <c r="H223" s="220">
        <v>561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177</v>
      </c>
      <c r="AU223" s="226" t="s">
        <v>81</v>
      </c>
      <c r="AV223" s="15" t="s">
        <v>175</v>
      </c>
      <c r="AW223" s="15" t="s">
        <v>33</v>
      </c>
      <c r="AX223" s="15" t="s">
        <v>79</v>
      </c>
      <c r="AY223" s="226" t="s">
        <v>168</v>
      </c>
    </row>
    <row r="224" spans="1:65" s="2" customFormat="1" ht="24">
      <c r="A224" s="37"/>
      <c r="B224" s="38"/>
      <c r="C224" s="259" t="s">
        <v>453</v>
      </c>
      <c r="D224" s="259" t="s">
        <v>636</v>
      </c>
      <c r="E224" s="260" t="s">
        <v>1482</v>
      </c>
      <c r="F224" s="261" t="s">
        <v>1483</v>
      </c>
      <c r="G224" s="262" t="s">
        <v>173</v>
      </c>
      <c r="H224" s="263">
        <v>617.1</v>
      </c>
      <c r="I224" s="264"/>
      <c r="J224" s="265">
        <f>ROUND(I224*H224,2)</f>
        <v>0</v>
      </c>
      <c r="K224" s="261" t="s">
        <v>174</v>
      </c>
      <c r="L224" s="266"/>
      <c r="M224" s="267" t="s">
        <v>19</v>
      </c>
      <c r="N224" s="268" t="s">
        <v>43</v>
      </c>
      <c r="O224" s="67"/>
      <c r="P224" s="190">
        <f>O224*H224</f>
        <v>0</v>
      </c>
      <c r="Q224" s="190">
        <v>5.4000000000000003E-3</v>
      </c>
      <c r="R224" s="190">
        <f>Q224*H224</f>
        <v>3.3323400000000003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209</v>
      </c>
      <c r="AT224" s="192" t="s">
        <v>636</v>
      </c>
      <c r="AU224" s="192" t="s">
        <v>81</v>
      </c>
      <c r="AY224" s="20" t="s">
        <v>168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79</v>
      </c>
      <c r="BK224" s="193">
        <f>ROUND(I224*H224,2)</f>
        <v>0</v>
      </c>
      <c r="BL224" s="20" t="s">
        <v>175</v>
      </c>
      <c r="BM224" s="192" t="s">
        <v>1484</v>
      </c>
    </row>
    <row r="225" spans="1:65" s="13" customFormat="1">
      <c r="B225" s="194"/>
      <c r="C225" s="195"/>
      <c r="D225" s="196" t="s">
        <v>177</v>
      </c>
      <c r="E225" s="197" t="s">
        <v>19</v>
      </c>
      <c r="F225" s="198" t="s">
        <v>1470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177</v>
      </c>
      <c r="AU225" s="204" t="s">
        <v>81</v>
      </c>
      <c r="AV225" s="13" t="s">
        <v>79</v>
      </c>
      <c r="AW225" s="13" t="s">
        <v>33</v>
      </c>
      <c r="AX225" s="13" t="s">
        <v>72</v>
      </c>
      <c r="AY225" s="204" t="s">
        <v>168</v>
      </c>
    </row>
    <row r="226" spans="1:65" s="14" customFormat="1" ht="22.5">
      <c r="B226" s="205"/>
      <c r="C226" s="206"/>
      <c r="D226" s="196" t="s">
        <v>177</v>
      </c>
      <c r="E226" s="207" t="s">
        <v>19</v>
      </c>
      <c r="F226" s="208" t="s">
        <v>1478</v>
      </c>
      <c r="G226" s="206"/>
      <c r="H226" s="209">
        <v>204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177</v>
      </c>
      <c r="AU226" s="215" t="s">
        <v>81</v>
      </c>
      <c r="AV226" s="14" t="s">
        <v>81</v>
      </c>
      <c r="AW226" s="14" t="s">
        <v>33</v>
      </c>
      <c r="AX226" s="14" t="s">
        <v>72</v>
      </c>
      <c r="AY226" s="215" t="s">
        <v>168</v>
      </c>
    </row>
    <row r="227" spans="1:65" s="14" customFormat="1" ht="22.5">
      <c r="B227" s="205"/>
      <c r="C227" s="206"/>
      <c r="D227" s="196" t="s">
        <v>177</v>
      </c>
      <c r="E227" s="207" t="s">
        <v>19</v>
      </c>
      <c r="F227" s="208" t="s">
        <v>1479</v>
      </c>
      <c r="G227" s="206"/>
      <c r="H227" s="209">
        <v>204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177</v>
      </c>
      <c r="AU227" s="215" t="s">
        <v>81</v>
      </c>
      <c r="AV227" s="14" t="s">
        <v>81</v>
      </c>
      <c r="AW227" s="14" t="s">
        <v>33</v>
      </c>
      <c r="AX227" s="14" t="s">
        <v>72</v>
      </c>
      <c r="AY227" s="215" t="s">
        <v>168</v>
      </c>
    </row>
    <row r="228" spans="1:65" s="14" customFormat="1">
      <c r="B228" s="205"/>
      <c r="C228" s="206"/>
      <c r="D228" s="196" t="s">
        <v>177</v>
      </c>
      <c r="E228" s="207" t="s">
        <v>19</v>
      </c>
      <c r="F228" s="208" t="s">
        <v>1480</v>
      </c>
      <c r="G228" s="206"/>
      <c r="H228" s="209">
        <v>120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81</v>
      </c>
      <c r="AV228" s="14" t="s">
        <v>81</v>
      </c>
      <c r="AW228" s="14" t="s">
        <v>33</v>
      </c>
      <c r="AX228" s="14" t="s">
        <v>72</v>
      </c>
      <c r="AY228" s="215" t="s">
        <v>168</v>
      </c>
    </row>
    <row r="229" spans="1:65" s="14" customFormat="1">
      <c r="B229" s="205"/>
      <c r="C229" s="206"/>
      <c r="D229" s="196" t="s">
        <v>177</v>
      </c>
      <c r="E229" s="207" t="s">
        <v>19</v>
      </c>
      <c r="F229" s="208" t="s">
        <v>1481</v>
      </c>
      <c r="G229" s="206"/>
      <c r="H229" s="209">
        <v>33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177</v>
      </c>
      <c r="AU229" s="215" t="s">
        <v>81</v>
      </c>
      <c r="AV229" s="14" t="s">
        <v>81</v>
      </c>
      <c r="AW229" s="14" t="s">
        <v>33</v>
      </c>
      <c r="AX229" s="14" t="s">
        <v>72</v>
      </c>
      <c r="AY229" s="215" t="s">
        <v>168</v>
      </c>
    </row>
    <row r="230" spans="1:65" s="15" customFormat="1">
      <c r="B230" s="216"/>
      <c r="C230" s="217"/>
      <c r="D230" s="196" t="s">
        <v>177</v>
      </c>
      <c r="E230" s="218" t="s">
        <v>19</v>
      </c>
      <c r="F230" s="219" t="s">
        <v>182</v>
      </c>
      <c r="G230" s="217"/>
      <c r="H230" s="220">
        <v>561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177</v>
      </c>
      <c r="AU230" s="226" t="s">
        <v>81</v>
      </c>
      <c r="AV230" s="15" t="s">
        <v>175</v>
      </c>
      <c r="AW230" s="15" t="s">
        <v>33</v>
      </c>
      <c r="AX230" s="15" t="s">
        <v>79</v>
      </c>
      <c r="AY230" s="226" t="s">
        <v>168</v>
      </c>
    </row>
    <row r="231" spans="1:65" s="14" customFormat="1">
      <c r="B231" s="205"/>
      <c r="C231" s="206"/>
      <c r="D231" s="196" t="s">
        <v>177</v>
      </c>
      <c r="E231" s="206"/>
      <c r="F231" s="208" t="s">
        <v>1485</v>
      </c>
      <c r="G231" s="206"/>
      <c r="H231" s="209">
        <v>617.1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177</v>
      </c>
      <c r="AU231" s="215" t="s">
        <v>81</v>
      </c>
      <c r="AV231" s="14" t="s">
        <v>81</v>
      </c>
      <c r="AW231" s="14" t="s">
        <v>4</v>
      </c>
      <c r="AX231" s="14" t="s">
        <v>79</v>
      </c>
      <c r="AY231" s="215" t="s">
        <v>168</v>
      </c>
    </row>
    <row r="232" spans="1:65" s="12" customFormat="1" ht="22.9" customHeight="1">
      <c r="B232" s="165"/>
      <c r="C232" s="166"/>
      <c r="D232" s="167" t="s">
        <v>71</v>
      </c>
      <c r="E232" s="179" t="s">
        <v>215</v>
      </c>
      <c r="F232" s="179" t="s">
        <v>241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f>SUM(P233:P238)</f>
        <v>0</v>
      </c>
      <c r="Q232" s="173"/>
      <c r="R232" s="174">
        <f>SUM(R233:R238)</f>
        <v>3.9745160000000002E-2</v>
      </c>
      <c r="S232" s="173"/>
      <c r="T232" s="175">
        <f>SUM(T233:T238)</f>
        <v>0</v>
      </c>
      <c r="AR232" s="176" t="s">
        <v>79</v>
      </c>
      <c r="AT232" s="177" t="s">
        <v>71</v>
      </c>
      <c r="AU232" s="177" t="s">
        <v>79</v>
      </c>
      <c r="AY232" s="176" t="s">
        <v>168</v>
      </c>
      <c r="BK232" s="178">
        <f>SUM(BK233:BK238)</f>
        <v>0</v>
      </c>
    </row>
    <row r="233" spans="1:65" s="2" customFormat="1" ht="36">
      <c r="A233" s="37"/>
      <c r="B233" s="38"/>
      <c r="C233" s="181" t="s">
        <v>459</v>
      </c>
      <c r="D233" s="181" t="s">
        <v>170</v>
      </c>
      <c r="E233" s="182" t="s">
        <v>1325</v>
      </c>
      <c r="F233" s="183" t="s">
        <v>1326</v>
      </c>
      <c r="G233" s="184" t="s">
        <v>444</v>
      </c>
      <c r="H233" s="185">
        <v>12.5</v>
      </c>
      <c r="I233" s="186"/>
      <c r="J233" s="187">
        <f>ROUND(I233*H233,2)</f>
        <v>0</v>
      </c>
      <c r="K233" s="183" t="s">
        <v>174</v>
      </c>
      <c r="L233" s="42"/>
      <c r="M233" s="188" t="s">
        <v>19</v>
      </c>
      <c r="N233" s="189" t="s">
        <v>43</v>
      </c>
      <c r="O233" s="67"/>
      <c r="P233" s="190">
        <f>O233*H233</f>
        <v>0</v>
      </c>
      <c r="Q233" s="190">
        <v>2.0799999999999998E-3</v>
      </c>
      <c r="R233" s="190">
        <f>Q233*H233</f>
        <v>2.5999999999999999E-2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175</v>
      </c>
      <c r="AT233" s="192" t="s">
        <v>170</v>
      </c>
      <c r="AU233" s="192" t="s">
        <v>81</v>
      </c>
      <c r="AY233" s="20" t="s">
        <v>168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175</v>
      </c>
      <c r="BM233" s="192" t="s">
        <v>1486</v>
      </c>
    </row>
    <row r="234" spans="1:65" s="13" customFormat="1" ht="22.5">
      <c r="B234" s="194"/>
      <c r="C234" s="195"/>
      <c r="D234" s="196" t="s">
        <v>177</v>
      </c>
      <c r="E234" s="197" t="s">
        <v>19</v>
      </c>
      <c r="F234" s="198" t="s">
        <v>1459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177</v>
      </c>
      <c r="AU234" s="204" t="s">
        <v>81</v>
      </c>
      <c r="AV234" s="13" t="s">
        <v>79</v>
      </c>
      <c r="AW234" s="13" t="s">
        <v>33</v>
      </c>
      <c r="AX234" s="13" t="s">
        <v>72</v>
      </c>
      <c r="AY234" s="204" t="s">
        <v>168</v>
      </c>
    </row>
    <row r="235" spans="1:65" s="14" customFormat="1">
      <c r="B235" s="205"/>
      <c r="C235" s="206"/>
      <c r="D235" s="196" t="s">
        <v>177</v>
      </c>
      <c r="E235" s="207" t="s">
        <v>19</v>
      </c>
      <c r="F235" s="208" t="s">
        <v>1487</v>
      </c>
      <c r="G235" s="206"/>
      <c r="H235" s="209">
        <v>12.5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177</v>
      </c>
      <c r="AU235" s="215" t="s">
        <v>81</v>
      </c>
      <c r="AV235" s="14" t="s">
        <v>81</v>
      </c>
      <c r="AW235" s="14" t="s">
        <v>33</v>
      </c>
      <c r="AX235" s="14" t="s">
        <v>79</v>
      </c>
      <c r="AY235" s="215" t="s">
        <v>168</v>
      </c>
    </row>
    <row r="236" spans="1:65" s="2" customFormat="1" ht="33" customHeight="1">
      <c r="A236" s="37"/>
      <c r="B236" s="38"/>
      <c r="C236" s="181" t="s">
        <v>464</v>
      </c>
      <c r="D236" s="181" t="s">
        <v>170</v>
      </c>
      <c r="E236" s="182" t="s">
        <v>1338</v>
      </c>
      <c r="F236" s="183" t="s">
        <v>1339</v>
      </c>
      <c r="G236" s="184" t="s">
        <v>173</v>
      </c>
      <c r="H236" s="185">
        <v>13.884</v>
      </c>
      <c r="I236" s="186"/>
      <c r="J236" s="187">
        <f>ROUND(I236*H236,2)</f>
        <v>0</v>
      </c>
      <c r="K236" s="183" t="s">
        <v>174</v>
      </c>
      <c r="L236" s="42"/>
      <c r="M236" s="188" t="s">
        <v>19</v>
      </c>
      <c r="N236" s="189" t="s">
        <v>43</v>
      </c>
      <c r="O236" s="67"/>
      <c r="P236" s="190">
        <f>O236*H236</f>
        <v>0</v>
      </c>
      <c r="Q236" s="190">
        <v>9.8999999999999999E-4</v>
      </c>
      <c r="R236" s="190">
        <f>Q236*H236</f>
        <v>1.3745160000000001E-2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175</v>
      </c>
      <c r="AT236" s="192" t="s">
        <v>170</v>
      </c>
      <c r="AU236" s="192" t="s">
        <v>81</v>
      </c>
      <c r="AY236" s="20" t="s">
        <v>168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79</v>
      </c>
      <c r="BK236" s="193">
        <f>ROUND(I236*H236,2)</f>
        <v>0</v>
      </c>
      <c r="BL236" s="20" t="s">
        <v>175</v>
      </c>
      <c r="BM236" s="192" t="s">
        <v>1488</v>
      </c>
    </row>
    <row r="237" spans="1:65" s="13" customFormat="1" ht="22.5">
      <c r="B237" s="194"/>
      <c r="C237" s="195"/>
      <c r="D237" s="196" t="s">
        <v>177</v>
      </c>
      <c r="E237" s="197" t="s">
        <v>19</v>
      </c>
      <c r="F237" s="198" t="s">
        <v>1459</v>
      </c>
      <c r="G237" s="195"/>
      <c r="H237" s="197" t="s">
        <v>19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177</v>
      </c>
      <c r="AU237" s="204" t="s">
        <v>81</v>
      </c>
      <c r="AV237" s="13" t="s">
        <v>79</v>
      </c>
      <c r="AW237" s="13" t="s">
        <v>33</v>
      </c>
      <c r="AX237" s="13" t="s">
        <v>72</v>
      </c>
      <c r="AY237" s="204" t="s">
        <v>168</v>
      </c>
    </row>
    <row r="238" spans="1:65" s="14" customFormat="1">
      <c r="B238" s="205"/>
      <c r="C238" s="206"/>
      <c r="D238" s="196" t="s">
        <v>177</v>
      </c>
      <c r="E238" s="207" t="s">
        <v>19</v>
      </c>
      <c r="F238" s="208" t="s">
        <v>1489</v>
      </c>
      <c r="G238" s="206"/>
      <c r="H238" s="209">
        <v>13.884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177</v>
      </c>
      <c r="AU238" s="215" t="s">
        <v>81</v>
      </c>
      <c r="AV238" s="14" t="s">
        <v>81</v>
      </c>
      <c r="AW238" s="14" t="s">
        <v>33</v>
      </c>
      <c r="AX238" s="14" t="s">
        <v>79</v>
      </c>
      <c r="AY238" s="215" t="s">
        <v>168</v>
      </c>
    </row>
    <row r="239" spans="1:65" s="12" customFormat="1" ht="22.9" customHeight="1">
      <c r="B239" s="165"/>
      <c r="C239" s="166"/>
      <c r="D239" s="167" t="s">
        <v>71</v>
      </c>
      <c r="E239" s="179" t="s">
        <v>1002</v>
      </c>
      <c r="F239" s="179" t="s">
        <v>243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P240</f>
        <v>0</v>
      </c>
      <c r="Q239" s="173"/>
      <c r="R239" s="174">
        <f>R240</f>
        <v>0</v>
      </c>
      <c r="S239" s="173"/>
      <c r="T239" s="175">
        <f>T240</f>
        <v>0</v>
      </c>
      <c r="AR239" s="176" t="s">
        <v>79</v>
      </c>
      <c r="AT239" s="177" t="s">
        <v>71</v>
      </c>
      <c r="AU239" s="177" t="s">
        <v>79</v>
      </c>
      <c r="AY239" s="176" t="s">
        <v>168</v>
      </c>
      <c r="BK239" s="178">
        <f>BK240</f>
        <v>0</v>
      </c>
    </row>
    <row r="240" spans="1:65" s="2" customFormat="1" ht="55.5" customHeight="1">
      <c r="A240" s="37"/>
      <c r="B240" s="38"/>
      <c r="C240" s="181" t="s">
        <v>482</v>
      </c>
      <c r="D240" s="181" t="s">
        <v>170</v>
      </c>
      <c r="E240" s="182" t="s">
        <v>1344</v>
      </c>
      <c r="F240" s="183" t="s">
        <v>1345</v>
      </c>
      <c r="G240" s="184" t="s">
        <v>233</v>
      </c>
      <c r="H240" s="185">
        <v>1595.9580000000001</v>
      </c>
      <c r="I240" s="186"/>
      <c r="J240" s="187">
        <f>ROUND(I240*H240,2)</f>
        <v>0</v>
      </c>
      <c r="K240" s="183" t="s">
        <v>174</v>
      </c>
      <c r="L240" s="42"/>
      <c r="M240" s="240" t="s">
        <v>19</v>
      </c>
      <c r="N240" s="241" t="s">
        <v>43</v>
      </c>
      <c r="O240" s="242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175</v>
      </c>
      <c r="AT240" s="192" t="s">
        <v>170</v>
      </c>
      <c r="AU240" s="192" t="s">
        <v>81</v>
      </c>
      <c r="AY240" s="20" t="s">
        <v>168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79</v>
      </c>
      <c r="BK240" s="193">
        <f>ROUND(I240*H240,2)</f>
        <v>0</v>
      </c>
      <c r="BL240" s="20" t="s">
        <v>175</v>
      </c>
      <c r="BM240" s="192" t="s">
        <v>1490</v>
      </c>
    </row>
    <row r="241" spans="1:31" s="2" customFormat="1" ht="6.95" customHeight="1">
      <c r="A241" s="37"/>
      <c r="B241" s="50"/>
      <c r="C241" s="51"/>
      <c r="D241" s="51"/>
      <c r="E241" s="51"/>
      <c r="F241" s="51"/>
      <c r="G241" s="51"/>
      <c r="H241" s="51"/>
      <c r="I241" s="51"/>
      <c r="J241" s="51"/>
      <c r="K241" s="51"/>
      <c r="L241" s="42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algorithmName="SHA-512" hashValue="eGh7m6AXyFmpH4u51dTmnI5+r0QODaE4vedUGevsJ3xkpwl3zwYmOyEhiFOt/Pdq+0MDyEkg5bqCEK+nfb9JSw==" saltValue="UWoMuBnTuntxUnOOdTCQRG5dmizHG1mk4xzfsBFEQQXzVGtOkH48Twi8gBz3ta1moqwncSXgXOszXt3kHnphug==" spinCount="100000" sheet="1" objects="1" scenarios="1" formatColumns="0" formatRows="0" autoFilter="0"/>
  <autoFilter ref="C90:K240" xr:uid="{00000000-0009-0000-0000-00000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755"/>
  <sheetViews>
    <sheetView showGridLines="0" topLeftCell="A235" workbookViewId="0">
      <selection activeCell="F250" sqref="F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1491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1492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ROUND((SUM(BE98:BE754)),  2)</f>
        <v>0</v>
      </c>
      <c r="G35" s="37"/>
      <c r="H35" s="37"/>
      <c r="I35" s="127">
        <v>0.21</v>
      </c>
      <c r="J35" s="126">
        <f>ROUND(((SUM(BE98:BE754))*I35),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ROUND((SUM(BF98:BF754)),  2)</f>
        <v>0</v>
      </c>
      <c r="G36" s="37"/>
      <c r="H36" s="37"/>
      <c r="I36" s="127">
        <v>0.15</v>
      </c>
      <c r="J36" s="126">
        <f>ROUND(((SUM(BF98:BF754))*I36),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ROUND((SUM(BG98:BG754)),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ROUND((SUM(BH98:BH754)),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ROUND((SUM(BI98:BI754)),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1491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301 - Dešťová kanalizace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J100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595</v>
      </c>
      <c r="E66" s="151"/>
      <c r="F66" s="151"/>
      <c r="G66" s="151"/>
      <c r="H66" s="151"/>
      <c r="I66" s="151"/>
      <c r="J66" s="152">
        <f>J321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596</v>
      </c>
      <c r="E67" s="151"/>
      <c r="F67" s="151"/>
      <c r="G67" s="151"/>
      <c r="H67" s="151"/>
      <c r="I67" s="151"/>
      <c r="J67" s="152">
        <f>J331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1148</v>
      </c>
      <c r="E68" s="151"/>
      <c r="F68" s="151"/>
      <c r="G68" s="151"/>
      <c r="H68" s="151"/>
      <c r="I68" s="151"/>
      <c r="J68" s="152">
        <f>J334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1493</v>
      </c>
      <c r="E69" s="151"/>
      <c r="F69" s="151"/>
      <c r="G69" s="151"/>
      <c r="H69" s="151"/>
      <c r="I69" s="151"/>
      <c r="J69" s="152">
        <f>J439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150</v>
      </c>
      <c r="E70" s="151"/>
      <c r="F70" s="151"/>
      <c r="G70" s="151"/>
      <c r="H70" s="151"/>
      <c r="I70" s="151"/>
      <c r="J70" s="152">
        <f>J696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598</v>
      </c>
      <c r="E71" s="151"/>
      <c r="F71" s="151"/>
      <c r="G71" s="151"/>
      <c r="H71" s="151"/>
      <c r="I71" s="151"/>
      <c r="J71" s="152">
        <f>J721</f>
        <v>0</v>
      </c>
      <c r="K71" s="100"/>
      <c r="L71" s="153"/>
    </row>
    <row r="72" spans="1:31" s="9" customFormat="1" ht="24.95" customHeight="1">
      <c r="B72" s="143"/>
      <c r="C72" s="144"/>
      <c r="D72" s="145" t="s">
        <v>259</v>
      </c>
      <c r="E72" s="146"/>
      <c r="F72" s="146"/>
      <c r="G72" s="146"/>
      <c r="H72" s="146"/>
      <c r="I72" s="146"/>
      <c r="J72" s="147">
        <f>J723</f>
        <v>0</v>
      </c>
      <c r="K72" s="144"/>
      <c r="L72" s="148"/>
    </row>
    <row r="73" spans="1:31" s="10" customFormat="1" ht="19.899999999999999" customHeight="1">
      <c r="B73" s="149"/>
      <c r="C73" s="100"/>
      <c r="D73" s="150" t="s">
        <v>599</v>
      </c>
      <c r="E73" s="151"/>
      <c r="F73" s="151"/>
      <c r="G73" s="151"/>
      <c r="H73" s="151"/>
      <c r="I73" s="151"/>
      <c r="J73" s="152">
        <f>J724</f>
        <v>0</v>
      </c>
      <c r="K73" s="100"/>
      <c r="L73" s="153"/>
    </row>
    <row r="74" spans="1:31" s="9" customFormat="1" ht="24.95" customHeight="1">
      <c r="B74" s="143"/>
      <c r="C74" s="144"/>
      <c r="D74" s="145" t="s">
        <v>1494</v>
      </c>
      <c r="E74" s="146"/>
      <c r="F74" s="146"/>
      <c r="G74" s="146"/>
      <c r="H74" s="146"/>
      <c r="I74" s="146"/>
      <c r="J74" s="147">
        <f>J742</f>
        <v>0</v>
      </c>
      <c r="K74" s="144"/>
      <c r="L74" s="148"/>
    </row>
    <row r="75" spans="1:31" s="10" customFormat="1" ht="19.899999999999999" customHeight="1">
      <c r="B75" s="149"/>
      <c r="C75" s="100"/>
      <c r="D75" s="150" t="s">
        <v>1495</v>
      </c>
      <c r="E75" s="151"/>
      <c r="F75" s="151"/>
      <c r="G75" s="151"/>
      <c r="H75" s="151"/>
      <c r="I75" s="151"/>
      <c r="J75" s="152">
        <f>J743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1496</v>
      </c>
      <c r="E76" s="151"/>
      <c r="F76" s="151"/>
      <c r="G76" s="151"/>
      <c r="H76" s="151"/>
      <c r="I76" s="151"/>
      <c r="J76" s="152">
        <f>J749</f>
        <v>0</v>
      </c>
      <c r="K76" s="100"/>
      <c r="L76" s="153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6" t="s">
        <v>153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6.5" customHeight="1">
      <c r="A86" s="37"/>
      <c r="B86" s="38"/>
      <c r="C86" s="39"/>
      <c r="D86" s="39"/>
      <c r="E86" s="401" t="str">
        <f>E7</f>
        <v>KRÁLŮV DVŮR - OBCHVAT - II. část - PDPS</v>
      </c>
      <c r="F86" s="402"/>
      <c r="G86" s="402"/>
      <c r="H86" s="402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4"/>
      <c r="C87" s="32" t="s">
        <v>139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01" t="s">
        <v>1491</v>
      </c>
      <c r="F88" s="400"/>
      <c r="G88" s="400"/>
      <c r="H88" s="400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141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96" t="str">
        <f>E11</f>
        <v>SO 301 - Dešťová kanalizace</v>
      </c>
      <c r="F90" s="400"/>
      <c r="G90" s="400"/>
      <c r="H90" s="400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F14</f>
        <v>Králův Dvůr</v>
      </c>
      <c r="G92" s="39"/>
      <c r="H92" s="39"/>
      <c r="I92" s="32" t="s">
        <v>23</v>
      </c>
      <c r="J92" s="62">
        <f>IF(J14="","",J14)</f>
        <v>44267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2" t="s">
        <v>24</v>
      </c>
      <c r="D94" s="39"/>
      <c r="E94" s="39"/>
      <c r="F94" s="30" t="str">
        <f>E17</f>
        <v>Město Králův Dvůr,Nám.Míru 139,26701 Králův Dvůr</v>
      </c>
      <c r="G94" s="39"/>
      <c r="H94" s="39"/>
      <c r="I94" s="32" t="s">
        <v>30</v>
      </c>
      <c r="J94" s="35" t="str">
        <f>E23</f>
        <v>SPEKTRA PRO s.r.o.,V Hlinkách 1548,26601 Beroun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28</v>
      </c>
      <c r="D95" s="39"/>
      <c r="E95" s="39"/>
      <c r="F95" s="30" t="str">
        <f>IF(E20="","",E20)</f>
        <v>Vyplň údaj</v>
      </c>
      <c r="G95" s="39"/>
      <c r="H95" s="39"/>
      <c r="I95" s="32" t="s">
        <v>34</v>
      </c>
      <c r="J95" s="35" t="str">
        <f>E26</f>
        <v>p. Lenka Dejdarová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154</v>
      </c>
      <c r="D97" s="157" t="s">
        <v>57</v>
      </c>
      <c r="E97" s="157" t="s">
        <v>53</v>
      </c>
      <c r="F97" s="157" t="s">
        <v>54</v>
      </c>
      <c r="G97" s="157" t="s">
        <v>155</v>
      </c>
      <c r="H97" s="157" t="s">
        <v>156</v>
      </c>
      <c r="I97" s="157" t="s">
        <v>157</v>
      </c>
      <c r="J97" s="157" t="s">
        <v>146</v>
      </c>
      <c r="K97" s="158" t="s">
        <v>158</v>
      </c>
      <c r="L97" s="159"/>
      <c r="M97" s="71" t="s">
        <v>19</v>
      </c>
      <c r="N97" s="72" t="s">
        <v>42</v>
      </c>
      <c r="O97" s="72" t="s">
        <v>159</v>
      </c>
      <c r="P97" s="72" t="s">
        <v>160</v>
      </c>
      <c r="Q97" s="72" t="s">
        <v>161</v>
      </c>
      <c r="R97" s="72" t="s">
        <v>162</v>
      </c>
      <c r="S97" s="72" t="s">
        <v>163</v>
      </c>
      <c r="T97" s="73" t="s">
        <v>164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165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P99+P723+P742</f>
        <v>0</v>
      </c>
      <c r="Q98" s="75"/>
      <c r="R98" s="162">
        <f>R99+R723+R742</f>
        <v>1756.5002120500001</v>
      </c>
      <c r="S98" s="75"/>
      <c r="T98" s="163">
        <f>T99+T723+T742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</v>
      </c>
      <c r="AU98" s="20" t="s">
        <v>147</v>
      </c>
      <c r="BK98" s="164">
        <f>BK99+BK723+BK742</f>
        <v>0</v>
      </c>
    </row>
    <row r="99" spans="1:65" s="12" customFormat="1" ht="25.9" customHeight="1">
      <c r="B99" s="165"/>
      <c r="C99" s="166"/>
      <c r="D99" s="167" t="s">
        <v>71</v>
      </c>
      <c r="E99" s="168" t="s">
        <v>166</v>
      </c>
      <c r="F99" s="168" t="s">
        <v>167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P100+P321+P331+P334+P439+P696+P721</f>
        <v>0</v>
      </c>
      <c r="Q99" s="173"/>
      <c r="R99" s="174">
        <f>R100+R321+R331+R334+R439+R696+R721</f>
        <v>1756.3882173500001</v>
      </c>
      <c r="S99" s="173"/>
      <c r="T99" s="175">
        <f>T100+T321+T331+T334+T439+T696+T721</f>
        <v>0</v>
      </c>
      <c r="AR99" s="176" t="s">
        <v>79</v>
      </c>
      <c r="AT99" s="177" t="s">
        <v>71</v>
      </c>
      <c r="AU99" s="177" t="s">
        <v>72</v>
      </c>
      <c r="AY99" s="176" t="s">
        <v>168</v>
      </c>
      <c r="BK99" s="178">
        <f>BK100+BK321+BK331+BK334+BK439+BK696+BK721</f>
        <v>0</v>
      </c>
    </row>
    <row r="100" spans="1:65" s="12" customFormat="1" ht="22.9" customHeight="1">
      <c r="B100" s="165"/>
      <c r="C100" s="166"/>
      <c r="D100" s="167" t="s">
        <v>71</v>
      </c>
      <c r="E100" s="179" t="s">
        <v>79</v>
      </c>
      <c r="F100" s="179" t="s">
        <v>169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SUM(P101:P320)</f>
        <v>0</v>
      </c>
      <c r="Q100" s="173"/>
      <c r="R100" s="174">
        <f>SUM(R101:R320)</f>
        <v>1459.424</v>
      </c>
      <c r="S100" s="173"/>
      <c r="T100" s="175">
        <f>SUM(T101:T320)</f>
        <v>0</v>
      </c>
      <c r="AR100" s="176" t="s">
        <v>79</v>
      </c>
      <c r="AT100" s="177" t="s">
        <v>71</v>
      </c>
      <c r="AU100" s="177" t="s">
        <v>79</v>
      </c>
      <c r="AY100" s="176" t="s">
        <v>168</v>
      </c>
      <c r="BK100" s="178">
        <f>SUM(BK101:BK320)</f>
        <v>0</v>
      </c>
    </row>
    <row r="101" spans="1:65" s="2" customFormat="1" ht="24">
      <c r="A101" s="37"/>
      <c r="B101" s="38"/>
      <c r="C101" s="181" t="s">
        <v>1020</v>
      </c>
      <c r="D101" s="181" t="s">
        <v>170</v>
      </c>
      <c r="E101" s="182" t="s">
        <v>1497</v>
      </c>
      <c r="F101" s="183" t="s">
        <v>1498</v>
      </c>
      <c r="G101" s="184" t="s">
        <v>1499</v>
      </c>
      <c r="H101" s="185">
        <v>40</v>
      </c>
      <c r="I101" s="186"/>
      <c r="J101" s="187">
        <f>ROUND(I101*H101,2)</f>
        <v>0</v>
      </c>
      <c r="K101" s="183" t="s">
        <v>174</v>
      </c>
      <c r="L101" s="42"/>
      <c r="M101" s="188" t="s">
        <v>19</v>
      </c>
      <c r="N101" s="189" t="s">
        <v>43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175</v>
      </c>
      <c r="AT101" s="192" t="s">
        <v>170</v>
      </c>
      <c r="AU101" s="192" t="s">
        <v>81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175</v>
      </c>
      <c r="BM101" s="192" t="s">
        <v>1500</v>
      </c>
    </row>
    <row r="102" spans="1:65" s="14" customFormat="1">
      <c r="B102" s="205"/>
      <c r="C102" s="206"/>
      <c r="D102" s="196" t="s">
        <v>177</v>
      </c>
      <c r="E102" s="207" t="s">
        <v>19</v>
      </c>
      <c r="F102" s="208" t="s">
        <v>1501</v>
      </c>
      <c r="G102" s="206"/>
      <c r="H102" s="209">
        <v>40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81</v>
      </c>
      <c r="AV102" s="14" t="s">
        <v>81</v>
      </c>
      <c r="AW102" s="14" t="s">
        <v>33</v>
      </c>
      <c r="AX102" s="14" t="s">
        <v>79</v>
      </c>
      <c r="AY102" s="215" t="s">
        <v>168</v>
      </c>
    </row>
    <row r="103" spans="1:65" s="2" customFormat="1" ht="36">
      <c r="A103" s="37"/>
      <c r="B103" s="38"/>
      <c r="C103" s="181" t="s">
        <v>1027</v>
      </c>
      <c r="D103" s="181" t="s">
        <v>170</v>
      </c>
      <c r="E103" s="182" t="s">
        <v>1502</v>
      </c>
      <c r="F103" s="183" t="s">
        <v>1503</v>
      </c>
      <c r="G103" s="184" t="s">
        <v>1504</v>
      </c>
      <c r="H103" s="185">
        <v>5</v>
      </c>
      <c r="I103" s="186"/>
      <c r="J103" s="187">
        <f>ROUND(I103*H103,2)</f>
        <v>0</v>
      </c>
      <c r="K103" s="183" t="s">
        <v>174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1505</v>
      </c>
    </row>
    <row r="104" spans="1:65" s="2" customFormat="1" ht="66.75" customHeight="1">
      <c r="A104" s="37"/>
      <c r="B104" s="38"/>
      <c r="C104" s="181" t="s">
        <v>79</v>
      </c>
      <c r="D104" s="181" t="s">
        <v>170</v>
      </c>
      <c r="E104" s="182" t="s">
        <v>1506</v>
      </c>
      <c r="F104" s="183" t="s">
        <v>1507</v>
      </c>
      <c r="G104" s="184" t="s">
        <v>206</v>
      </c>
      <c r="H104" s="185">
        <v>173.25</v>
      </c>
      <c r="I104" s="186"/>
      <c r="J104" s="187">
        <f>ROUND(I104*H104,2)</f>
        <v>0</v>
      </c>
      <c r="K104" s="183" t="s">
        <v>174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1508</v>
      </c>
    </row>
    <row r="105" spans="1:65" s="13" customFormat="1">
      <c r="B105" s="194"/>
      <c r="C105" s="195"/>
      <c r="D105" s="196" t="s">
        <v>177</v>
      </c>
      <c r="E105" s="197" t="s">
        <v>19</v>
      </c>
      <c r="F105" s="198" t="s">
        <v>1509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177</v>
      </c>
      <c r="AU105" s="204" t="s">
        <v>81</v>
      </c>
      <c r="AV105" s="13" t="s">
        <v>79</v>
      </c>
      <c r="AW105" s="13" t="s">
        <v>33</v>
      </c>
      <c r="AX105" s="13" t="s">
        <v>72</v>
      </c>
      <c r="AY105" s="204" t="s">
        <v>168</v>
      </c>
    </row>
    <row r="106" spans="1:65" s="13" customFormat="1">
      <c r="B106" s="194"/>
      <c r="C106" s="195"/>
      <c r="D106" s="196" t="s">
        <v>177</v>
      </c>
      <c r="E106" s="197" t="s">
        <v>19</v>
      </c>
      <c r="F106" s="198" t="s">
        <v>1510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3" customFormat="1">
      <c r="B107" s="194"/>
      <c r="C107" s="195"/>
      <c r="D107" s="196" t="s">
        <v>177</v>
      </c>
      <c r="E107" s="197" t="s">
        <v>19</v>
      </c>
      <c r="F107" s="198" t="s">
        <v>1511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177</v>
      </c>
      <c r="AU107" s="204" t="s">
        <v>81</v>
      </c>
      <c r="AV107" s="13" t="s">
        <v>79</v>
      </c>
      <c r="AW107" s="13" t="s">
        <v>33</v>
      </c>
      <c r="AX107" s="13" t="s">
        <v>72</v>
      </c>
      <c r="AY107" s="204" t="s">
        <v>168</v>
      </c>
    </row>
    <row r="108" spans="1:65" s="14" customFormat="1">
      <c r="B108" s="205"/>
      <c r="C108" s="206"/>
      <c r="D108" s="196" t="s">
        <v>177</v>
      </c>
      <c r="E108" s="207" t="s">
        <v>19</v>
      </c>
      <c r="F108" s="208" t="s">
        <v>1512</v>
      </c>
      <c r="G108" s="206"/>
      <c r="H108" s="209">
        <v>173.25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81</v>
      </c>
      <c r="AV108" s="14" t="s">
        <v>81</v>
      </c>
      <c r="AW108" s="14" t="s">
        <v>33</v>
      </c>
      <c r="AX108" s="14" t="s">
        <v>79</v>
      </c>
      <c r="AY108" s="215" t="s">
        <v>168</v>
      </c>
    </row>
    <row r="109" spans="1:65" s="2" customFormat="1" ht="55.5" customHeight="1">
      <c r="A109" s="37"/>
      <c r="B109" s="38"/>
      <c r="C109" s="181" t="s">
        <v>81</v>
      </c>
      <c r="D109" s="181" t="s">
        <v>170</v>
      </c>
      <c r="E109" s="182" t="s">
        <v>1513</v>
      </c>
      <c r="F109" s="183" t="s">
        <v>1514</v>
      </c>
      <c r="G109" s="184" t="s">
        <v>206</v>
      </c>
      <c r="H109" s="185">
        <v>3716.7379999999998</v>
      </c>
      <c r="I109" s="186"/>
      <c r="J109" s="187">
        <f>ROUND(I109*H109,2)</f>
        <v>0</v>
      </c>
      <c r="K109" s="183" t="s">
        <v>174</v>
      </c>
      <c r="L109" s="42"/>
      <c r="M109" s="188" t="s">
        <v>19</v>
      </c>
      <c r="N109" s="189" t="s">
        <v>43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175</v>
      </c>
      <c r="AT109" s="192" t="s">
        <v>170</v>
      </c>
      <c r="AU109" s="192" t="s">
        <v>81</v>
      </c>
      <c r="AY109" s="20" t="s">
        <v>168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175</v>
      </c>
      <c r="BM109" s="192" t="s">
        <v>1515</v>
      </c>
    </row>
    <row r="110" spans="1:65" s="17" customFormat="1">
      <c r="B110" s="245"/>
      <c r="C110" s="246"/>
      <c r="D110" s="196" t="s">
        <v>177</v>
      </c>
      <c r="E110" s="247" t="s">
        <v>19</v>
      </c>
      <c r="F110" s="248" t="s">
        <v>1516</v>
      </c>
      <c r="G110" s="246"/>
      <c r="H110" s="249">
        <v>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AT110" s="255" t="s">
        <v>177</v>
      </c>
      <c r="AU110" s="255" t="s">
        <v>81</v>
      </c>
      <c r="AV110" s="17" t="s">
        <v>188</v>
      </c>
      <c r="AW110" s="17" t="s">
        <v>33</v>
      </c>
      <c r="AX110" s="17" t="s">
        <v>72</v>
      </c>
      <c r="AY110" s="255" t="s">
        <v>168</v>
      </c>
    </row>
    <row r="111" spans="1:65" s="13" customFormat="1" ht="22.5">
      <c r="B111" s="194"/>
      <c r="C111" s="195"/>
      <c r="D111" s="196" t="s">
        <v>177</v>
      </c>
      <c r="E111" s="197" t="s">
        <v>19</v>
      </c>
      <c r="F111" s="198" t="s">
        <v>1517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177</v>
      </c>
      <c r="AU111" s="204" t="s">
        <v>81</v>
      </c>
      <c r="AV111" s="13" t="s">
        <v>79</v>
      </c>
      <c r="AW111" s="13" t="s">
        <v>33</v>
      </c>
      <c r="AX111" s="13" t="s">
        <v>72</v>
      </c>
      <c r="AY111" s="204" t="s">
        <v>168</v>
      </c>
    </row>
    <row r="112" spans="1:65" s="14" customFormat="1">
      <c r="B112" s="205"/>
      <c r="C112" s="206"/>
      <c r="D112" s="196" t="s">
        <v>177</v>
      </c>
      <c r="E112" s="207" t="s">
        <v>19</v>
      </c>
      <c r="F112" s="208" t="s">
        <v>1518</v>
      </c>
      <c r="G112" s="206"/>
      <c r="H112" s="209">
        <v>3463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81</v>
      </c>
      <c r="AV112" s="14" t="s">
        <v>81</v>
      </c>
      <c r="AW112" s="14" t="s">
        <v>33</v>
      </c>
      <c r="AX112" s="14" t="s">
        <v>72</v>
      </c>
      <c r="AY112" s="215" t="s">
        <v>168</v>
      </c>
    </row>
    <row r="113" spans="2:51" s="14" customFormat="1">
      <c r="B113" s="205"/>
      <c r="C113" s="206"/>
      <c r="D113" s="196" t="s">
        <v>177</v>
      </c>
      <c r="E113" s="207" t="s">
        <v>19</v>
      </c>
      <c r="F113" s="208" t="s">
        <v>1519</v>
      </c>
      <c r="G113" s="206"/>
      <c r="H113" s="209">
        <v>100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81</v>
      </c>
      <c r="AV113" s="14" t="s">
        <v>81</v>
      </c>
      <c r="AW113" s="14" t="s">
        <v>33</v>
      </c>
      <c r="AX113" s="14" t="s">
        <v>72</v>
      </c>
      <c r="AY113" s="215" t="s">
        <v>168</v>
      </c>
    </row>
    <row r="114" spans="2:51" s="14" customFormat="1" ht="33.75">
      <c r="B114" s="205"/>
      <c r="C114" s="206"/>
      <c r="D114" s="196" t="s">
        <v>177</v>
      </c>
      <c r="E114" s="207" t="s">
        <v>19</v>
      </c>
      <c r="F114" s="208" t="s">
        <v>1520</v>
      </c>
      <c r="G114" s="206"/>
      <c r="H114" s="209">
        <v>-173.25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81</v>
      </c>
      <c r="AV114" s="14" t="s">
        <v>81</v>
      </c>
      <c r="AW114" s="14" t="s">
        <v>33</v>
      </c>
      <c r="AX114" s="14" t="s">
        <v>72</v>
      </c>
      <c r="AY114" s="215" t="s">
        <v>168</v>
      </c>
    </row>
    <row r="115" spans="2:51" s="17" customFormat="1">
      <c r="B115" s="245"/>
      <c r="C115" s="246"/>
      <c r="D115" s="196" t="s">
        <v>177</v>
      </c>
      <c r="E115" s="247" t="s">
        <v>19</v>
      </c>
      <c r="F115" s="248" t="s">
        <v>1521</v>
      </c>
      <c r="G115" s="246"/>
      <c r="H115" s="249">
        <v>3389.75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177</v>
      </c>
      <c r="AU115" s="255" t="s">
        <v>81</v>
      </c>
      <c r="AV115" s="17" t="s">
        <v>188</v>
      </c>
      <c r="AW115" s="17" t="s">
        <v>33</v>
      </c>
      <c r="AX115" s="17" t="s">
        <v>72</v>
      </c>
      <c r="AY115" s="255" t="s">
        <v>168</v>
      </c>
    </row>
    <row r="116" spans="2:51" s="13" customFormat="1">
      <c r="B116" s="194"/>
      <c r="C116" s="195"/>
      <c r="D116" s="196" t="s">
        <v>177</v>
      </c>
      <c r="E116" s="197" t="s">
        <v>19</v>
      </c>
      <c r="F116" s="198" t="s">
        <v>1522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177</v>
      </c>
      <c r="AU116" s="204" t="s">
        <v>81</v>
      </c>
      <c r="AV116" s="13" t="s">
        <v>79</v>
      </c>
      <c r="AW116" s="13" t="s">
        <v>33</v>
      </c>
      <c r="AX116" s="13" t="s">
        <v>72</v>
      </c>
      <c r="AY116" s="204" t="s">
        <v>168</v>
      </c>
    </row>
    <row r="117" spans="2:51" s="14" customFormat="1">
      <c r="B117" s="205"/>
      <c r="C117" s="206"/>
      <c r="D117" s="196" t="s">
        <v>177</v>
      </c>
      <c r="E117" s="207" t="s">
        <v>19</v>
      </c>
      <c r="F117" s="208" t="s">
        <v>1523</v>
      </c>
      <c r="G117" s="206"/>
      <c r="H117" s="209">
        <v>70.686000000000007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177</v>
      </c>
      <c r="AU117" s="215" t="s">
        <v>81</v>
      </c>
      <c r="AV117" s="14" t="s">
        <v>81</v>
      </c>
      <c r="AW117" s="14" t="s">
        <v>33</v>
      </c>
      <c r="AX117" s="14" t="s">
        <v>72</v>
      </c>
      <c r="AY117" s="215" t="s">
        <v>168</v>
      </c>
    </row>
    <row r="118" spans="2:51" s="14" customFormat="1">
      <c r="B118" s="205"/>
      <c r="C118" s="206"/>
      <c r="D118" s="196" t="s">
        <v>177</v>
      </c>
      <c r="E118" s="207" t="s">
        <v>19</v>
      </c>
      <c r="F118" s="208" t="s">
        <v>1524</v>
      </c>
      <c r="G118" s="206"/>
      <c r="H118" s="209">
        <v>8.2739999999999991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81</v>
      </c>
      <c r="AV118" s="14" t="s">
        <v>81</v>
      </c>
      <c r="AW118" s="14" t="s">
        <v>33</v>
      </c>
      <c r="AX118" s="14" t="s">
        <v>72</v>
      </c>
      <c r="AY118" s="215" t="s">
        <v>168</v>
      </c>
    </row>
    <row r="119" spans="2:51" s="14" customFormat="1">
      <c r="B119" s="205"/>
      <c r="C119" s="206"/>
      <c r="D119" s="196" t="s">
        <v>177</v>
      </c>
      <c r="E119" s="207" t="s">
        <v>19</v>
      </c>
      <c r="F119" s="208" t="s">
        <v>1525</v>
      </c>
      <c r="G119" s="206"/>
      <c r="H119" s="209">
        <v>8.5679999999999996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72</v>
      </c>
      <c r="AY119" s="215" t="s">
        <v>168</v>
      </c>
    </row>
    <row r="120" spans="2:51" s="14" customFormat="1">
      <c r="B120" s="205"/>
      <c r="C120" s="206"/>
      <c r="D120" s="196" t="s">
        <v>177</v>
      </c>
      <c r="E120" s="207" t="s">
        <v>19</v>
      </c>
      <c r="F120" s="208" t="s">
        <v>1526</v>
      </c>
      <c r="G120" s="206"/>
      <c r="H120" s="209">
        <v>7.2450000000000001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72</v>
      </c>
      <c r="AY120" s="215" t="s">
        <v>168</v>
      </c>
    </row>
    <row r="121" spans="2:51" s="14" customFormat="1">
      <c r="B121" s="205"/>
      <c r="C121" s="206"/>
      <c r="D121" s="196" t="s">
        <v>177</v>
      </c>
      <c r="E121" s="207" t="s">
        <v>19</v>
      </c>
      <c r="F121" s="208" t="s">
        <v>1527</v>
      </c>
      <c r="G121" s="206"/>
      <c r="H121" s="209">
        <v>6.1109999999999998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81</v>
      </c>
      <c r="AV121" s="14" t="s">
        <v>81</v>
      </c>
      <c r="AW121" s="14" t="s">
        <v>33</v>
      </c>
      <c r="AX121" s="14" t="s">
        <v>72</v>
      </c>
      <c r="AY121" s="215" t="s">
        <v>168</v>
      </c>
    </row>
    <row r="122" spans="2:51" s="14" customFormat="1">
      <c r="B122" s="205"/>
      <c r="C122" s="206"/>
      <c r="D122" s="196" t="s">
        <v>177</v>
      </c>
      <c r="E122" s="207" t="s">
        <v>19</v>
      </c>
      <c r="F122" s="208" t="s">
        <v>1528</v>
      </c>
      <c r="G122" s="206"/>
      <c r="H122" s="209">
        <v>4.9770000000000003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2:51" s="14" customFormat="1">
      <c r="B123" s="205"/>
      <c r="C123" s="206"/>
      <c r="D123" s="196" t="s">
        <v>177</v>
      </c>
      <c r="E123" s="207" t="s">
        <v>19</v>
      </c>
      <c r="F123" s="208" t="s">
        <v>1529</v>
      </c>
      <c r="G123" s="206"/>
      <c r="H123" s="209">
        <v>3.5910000000000002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177</v>
      </c>
      <c r="AU123" s="215" t="s">
        <v>81</v>
      </c>
      <c r="AV123" s="14" t="s">
        <v>81</v>
      </c>
      <c r="AW123" s="14" t="s">
        <v>33</v>
      </c>
      <c r="AX123" s="14" t="s">
        <v>72</v>
      </c>
      <c r="AY123" s="215" t="s">
        <v>168</v>
      </c>
    </row>
    <row r="124" spans="2:51" s="14" customFormat="1">
      <c r="B124" s="205"/>
      <c r="C124" s="206"/>
      <c r="D124" s="196" t="s">
        <v>177</v>
      </c>
      <c r="E124" s="207" t="s">
        <v>19</v>
      </c>
      <c r="F124" s="208" t="s">
        <v>1530</v>
      </c>
      <c r="G124" s="206"/>
      <c r="H124" s="209">
        <v>2.7509999999999999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81</v>
      </c>
      <c r="AV124" s="14" t="s">
        <v>81</v>
      </c>
      <c r="AW124" s="14" t="s">
        <v>33</v>
      </c>
      <c r="AX124" s="14" t="s">
        <v>72</v>
      </c>
      <c r="AY124" s="215" t="s">
        <v>168</v>
      </c>
    </row>
    <row r="125" spans="2:51" s="14" customFormat="1">
      <c r="B125" s="205"/>
      <c r="C125" s="206"/>
      <c r="D125" s="196" t="s">
        <v>177</v>
      </c>
      <c r="E125" s="207" t="s">
        <v>19</v>
      </c>
      <c r="F125" s="208" t="s">
        <v>1531</v>
      </c>
      <c r="G125" s="206"/>
      <c r="H125" s="209">
        <v>3.234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81</v>
      </c>
      <c r="AV125" s="14" t="s">
        <v>81</v>
      </c>
      <c r="AW125" s="14" t="s">
        <v>33</v>
      </c>
      <c r="AX125" s="14" t="s">
        <v>72</v>
      </c>
      <c r="AY125" s="215" t="s">
        <v>168</v>
      </c>
    </row>
    <row r="126" spans="2:51" s="14" customFormat="1">
      <c r="B126" s="205"/>
      <c r="C126" s="206"/>
      <c r="D126" s="196" t="s">
        <v>177</v>
      </c>
      <c r="E126" s="207" t="s">
        <v>19</v>
      </c>
      <c r="F126" s="208" t="s">
        <v>1532</v>
      </c>
      <c r="G126" s="206"/>
      <c r="H126" s="209">
        <v>4.431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72</v>
      </c>
      <c r="AY126" s="215" t="s">
        <v>168</v>
      </c>
    </row>
    <row r="127" spans="2:51" s="14" customFormat="1">
      <c r="B127" s="205"/>
      <c r="C127" s="206"/>
      <c r="D127" s="196" t="s">
        <v>177</v>
      </c>
      <c r="E127" s="207" t="s">
        <v>19</v>
      </c>
      <c r="F127" s="208" t="s">
        <v>1533</v>
      </c>
      <c r="G127" s="206"/>
      <c r="H127" s="209">
        <v>5.7119999999999997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81</v>
      </c>
      <c r="AV127" s="14" t="s">
        <v>81</v>
      </c>
      <c r="AW127" s="14" t="s">
        <v>33</v>
      </c>
      <c r="AX127" s="14" t="s">
        <v>72</v>
      </c>
      <c r="AY127" s="215" t="s">
        <v>168</v>
      </c>
    </row>
    <row r="128" spans="2:51" s="14" customFormat="1">
      <c r="B128" s="205"/>
      <c r="C128" s="206"/>
      <c r="D128" s="196" t="s">
        <v>177</v>
      </c>
      <c r="E128" s="207" t="s">
        <v>19</v>
      </c>
      <c r="F128" s="208" t="s">
        <v>1534</v>
      </c>
      <c r="G128" s="206"/>
      <c r="H128" s="209">
        <v>5.0190000000000001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33</v>
      </c>
      <c r="AX128" s="14" t="s">
        <v>72</v>
      </c>
      <c r="AY128" s="215" t="s">
        <v>168</v>
      </c>
    </row>
    <row r="129" spans="1:65" s="14" customFormat="1">
      <c r="B129" s="205"/>
      <c r="C129" s="206"/>
      <c r="D129" s="196" t="s">
        <v>177</v>
      </c>
      <c r="E129" s="207" t="s">
        <v>19</v>
      </c>
      <c r="F129" s="208" t="s">
        <v>1535</v>
      </c>
      <c r="G129" s="206"/>
      <c r="H129" s="209">
        <v>3.843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81</v>
      </c>
      <c r="AV129" s="14" t="s">
        <v>81</v>
      </c>
      <c r="AW129" s="14" t="s">
        <v>33</v>
      </c>
      <c r="AX129" s="14" t="s">
        <v>72</v>
      </c>
      <c r="AY129" s="215" t="s">
        <v>168</v>
      </c>
    </row>
    <row r="130" spans="1:65" s="14" customFormat="1">
      <c r="B130" s="205"/>
      <c r="C130" s="206"/>
      <c r="D130" s="196" t="s">
        <v>177</v>
      </c>
      <c r="E130" s="207" t="s">
        <v>19</v>
      </c>
      <c r="F130" s="208" t="s">
        <v>1536</v>
      </c>
      <c r="G130" s="206"/>
      <c r="H130" s="209">
        <v>3.0659999999999998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81</v>
      </c>
      <c r="AV130" s="14" t="s">
        <v>81</v>
      </c>
      <c r="AW130" s="14" t="s">
        <v>33</v>
      </c>
      <c r="AX130" s="14" t="s">
        <v>72</v>
      </c>
      <c r="AY130" s="215" t="s">
        <v>168</v>
      </c>
    </row>
    <row r="131" spans="1:65" s="14" customFormat="1">
      <c r="B131" s="205"/>
      <c r="C131" s="206"/>
      <c r="D131" s="196" t="s">
        <v>177</v>
      </c>
      <c r="E131" s="207" t="s">
        <v>19</v>
      </c>
      <c r="F131" s="208" t="s">
        <v>1537</v>
      </c>
      <c r="G131" s="206"/>
      <c r="H131" s="209">
        <v>1.1970000000000001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72</v>
      </c>
      <c r="AY131" s="215" t="s">
        <v>168</v>
      </c>
    </row>
    <row r="132" spans="1:65" s="14" customFormat="1">
      <c r="B132" s="205"/>
      <c r="C132" s="206"/>
      <c r="D132" s="196" t="s">
        <v>177</v>
      </c>
      <c r="E132" s="207" t="s">
        <v>19</v>
      </c>
      <c r="F132" s="208" t="s">
        <v>1538</v>
      </c>
      <c r="G132" s="206"/>
      <c r="H132" s="209">
        <v>2.016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177</v>
      </c>
      <c r="AU132" s="215" t="s">
        <v>81</v>
      </c>
      <c r="AV132" s="14" t="s">
        <v>81</v>
      </c>
      <c r="AW132" s="14" t="s">
        <v>33</v>
      </c>
      <c r="AX132" s="14" t="s">
        <v>72</v>
      </c>
      <c r="AY132" s="215" t="s">
        <v>168</v>
      </c>
    </row>
    <row r="133" spans="1:65" s="14" customFormat="1">
      <c r="B133" s="205"/>
      <c r="C133" s="206"/>
      <c r="D133" s="196" t="s">
        <v>177</v>
      </c>
      <c r="E133" s="207" t="s">
        <v>19</v>
      </c>
      <c r="F133" s="208" t="s">
        <v>1539</v>
      </c>
      <c r="G133" s="206"/>
      <c r="H133" s="209">
        <v>4.452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177</v>
      </c>
      <c r="AU133" s="215" t="s">
        <v>81</v>
      </c>
      <c r="AV133" s="14" t="s">
        <v>81</v>
      </c>
      <c r="AW133" s="14" t="s">
        <v>33</v>
      </c>
      <c r="AX133" s="14" t="s">
        <v>72</v>
      </c>
      <c r="AY133" s="215" t="s">
        <v>168</v>
      </c>
    </row>
    <row r="134" spans="1:65" s="14" customFormat="1">
      <c r="B134" s="205"/>
      <c r="C134" s="206"/>
      <c r="D134" s="196" t="s">
        <v>177</v>
      </c>
      <c r="E134" s="207" t="s">
        <v>19</v>
      </c>
      <c r="F134" s="208" t="s">
        <v>1540</v>
      </c>
      <c r="G134" s="206"/>
      <c r="H134" s="209">
        <v>6.5940000000000003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33</v>
      </c>
      <c r="AX134" s="14" t="s">
        <v>72</v>
      </c>
      <c r="AY134" s="215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1541</v>
      </c>
      <c r="G135" s="206"/>
      <c r="H135" s="209">
        <v>36.792000000000002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1542</v>
      </c>
      <c r="G136" s="206"/>
      <c r="H136" s="209">
        <v>23.204999999999998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7" customFormat="1">
      <c r="B137" s="245"/>
      <c r="C137" s="246"/>
      <c r="D137" s="196" t="s">
        <v>177</v>
      </c>
      <c r="E137" s="247" t="s">
        <v>19</v>
      </c>
      <c r="F137" s="248" t="s">
        <v>1543</v>
      </c>
      <c r="G137" s="246"/>
      <c r="H137" s="249">
        <v>211.76400000000001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177</v>
      </c>
      <c r="AU137" s="255" t="s">
        <v>81</v>
      </c>
      <c r="AV137" s="17" t="s">
        <v>188</v>
      </c>
      <c r="AW137" s="17" t="s">
        <v>33</v>
      </c>
      <c r="AX137" s="17" t="s">
        <v>72</v>
      </c>
      <c r="AY137" s="255" t="s">
        <v>168</v>
      </c>
    </row>
    <row r="138" spans="1:65" s="13" customFormat="1">
      <c r="B138" s="194"/>
      <c r="C138" s="195"/>
      <c r="D138" s="196" t="s">
        <v>177</v>
      </c>
      <c r="E138" s="197" t="s">
        <v>19</v>
      </c>
      <c r="F138" s="198" t="s">
        <v>1544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177</v>
      </c>
      <c r="AU138" s="204" t="s">
        <v>81</v>
      </c>
      <c r="AV138" s="13" t="s">
        <v>79</v>
      </c>
      <c r="AW138" s="13" t="s">
        <v>33</v>
      </c>
      <c r="AX138" s="13" t="s">
        <v>72</v>
      </c>
      <c r="AY138" s="204" t="s">
        <v>168</v>
      </c>
    </row>
    <row r="139" spans="1:65" s="14" customFormat="1">
      <c r="B139" s="205"/>
      <c r="C139" s="206"/>
      <c r="D139" s="196" t="s">
        <v>177</v>
      </c>
      <c r="E139" s="207" t="s">
        <v>19</v>
      </c>
      <c r="F139" s="208" t="s">
        <v>1545</v>
      </c>
      <c r="G139" s="206"/>
      <c r="H139" s="209">
        <v>115.224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81</v>
      </c>
      <c r="AV139" s="14" t="s">
        <v>81</v>
      </c>
      <c r="AW139" s="14" t="s">
        <v>33</v>
      </c>
      <c r="AX139" s="14" t="s">
        <v>72</v>
      </c>
      <c r="AY139" s="215" t="s">
        <v>168</v>
      </c>
    </row>
    <row r="140" spans="1:65" s="15" customFormat="1">
      <c r="B140" s="216"/>
      <c r="C140" s="217"/>
      <c r="D140" s="196" t="s">
        <v>177</v>
      </c>
      <c r="E140" s="218" t="s">
        <v>19</v>
      </c>
      <c r="F140" s="219" t="s">
        <v>182</v>
      </c>
      <c r="G140" s="217"/>
      <c r="H140" s="220">
        <v>3716.7379999999998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177</v>
      </c>
      <c r="AU140" s="226" t="s">
        <v>81</v>
      </c>
      <c r="AV140" s="15" t="s">
        <v>175</v>
      </c>
      <c r="AW140" s="15" t="s">
        <v>33</v>
      </c>
      <c r="AX140" s="15" t="s">
        <v>79</v>
      </c>
      <c r="AY140" s="226" t="s">
        <v>168</v>
      </c>
    </row>
    <row r="141" spans="1:65" s="2" customFormat="1" ht="48">
      <c r="A141" s="37"/>
      <c r="B141" s="38"/>
      <c r="C141" s="181" t="s">
        <v>188</v>
      </c>
      <c r="D141" s="181" t="s">
        <v>170</v>
      </c>
      <c r="E141" s="182" t="s">
        <v>1149</v>
      </c>
      <c r="F141" s="183" t="s">
        <v>1150</v>
      </c>
      <c r="G141" s="184" t="s">
        <v>206</v>
      </c>
      <c r="H141" s="185">
        <v>167.36199999999999</v>
      </c>
      <c r="I141" s="186"/>
      <c r="J141" s="187">
        <f>ROUND(I141*H141,2)</f>
        <v>0</v>
      </c>
      <c r="K141" s="183" t="s">
        <v>174</v>
      </c>
      <c r="L141" s="42"/>
      <c r="M141" s="188" t="s">
        <v>19</v>
      </c>
      <c r="N141" s="189" t="s">
        <v>43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175</v>
      </c>
      <c r="AT141" s="192" t="s">
        <v>170</v>
      </c>
      <c r="AU141" s="192" t="s">
        <v>81</v>
      </c>
      <c r="AY141" s="20" t="s">
        <v>168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175</v>
      </c>
      <c r="BM141" s="192" t="s">
        <v>1546</v>
      </c>
    </row>
    <row r="142" spans="1:65" s="13" customFormat="1">
      <c r="B142" s="194"/>
      <c r="C142" s="195"/>
      <c r="D142" s="196" t="s">
        <v>177</v>
      </c>
      <c r="E142" s="197" t="s">
        <v>19</v>
      </c>
      <c r="F142" s="198" t="s">
        <v>1547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177</v>
      </c>
      <c r="AU142" s="204" t="s">
        <v>81</v>
      </c>
      <c r="AV142" s="13" t="s">
        <v>79</v>
      </c>
      <c r="AW142" s="13" t="s">
        <v>33</v>
      </c>
      <c r="AX142" s="13" t="s">
        <v>72</v>
      </c>
      <c r="AY142" s="204" t="s">
        <v>168</v>
      </c>
    </row>
    <row r="143" spans="1:65" s="13" customFormat="1">
      <c r="B143" s="194"/>
      <c r="C143" s="195"/>
      <c r="D143" s="196" t="s">
        <v>177</v>
      </c>
      <c r="E143" s="197" t="s">
        <v>19</v>
      </c>
      <c r="F143" s="198" t="s">
        <v>1548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177</v>
      </c>
      <c r="AU143" s="204" t="s">
        <v>81</v>
      </c>
      <c r="AV143" s="13" t="s">
        <v>79</v>
      </c>
      <c r="AW143" s="13" t="s">
        <v>33</v>
      </c>
      <c r="AX143" s="13" t="s">
        <v>72</v>
      </c>
      <c r="AY143" s="204" t="s">
        <v>168</v>
      </c>
    </row>
    <row r="144" spans="1:65" s="13" customFormat="1">
      <c r="B144" s="194"/>
      <c r="C144" s="195"/>
      <c r="D144" s="196" t="s">
        <v>177</v>
      </c>
      <c r="E144" s="197" t="s">
        <v>19</v>
      </c>
      <c r="F144" s="198" t="s">
        <v>1549</v>
      </c>
      <c r="G144" s="195"/>
      <c r="H144" s="197" t="s">
        <v>19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177</v>
      </c>
      <c r="AU144" s="204" t="s">
        <v>81</v>
      </c>
      <c r="AV144" s="13" t="s">
        <v>79</v>
      </c>
      <c r="AW144" s="13" t="s">
        <v>33</v>
      </c>
      <c r="AX144" s="13" t="s">
        <v>72</v>
      </c>
      <c r="AY144" s="204" t="s">
        <v>168</v>
      </c>
    </row>
    <row r="145" spans="1:65" s="14" customFormat="1">
      <c r="B145" s="205"/>
      <c r="C145" s="206"/>
      <c r="D145" s="196" t="s">
        <v>177</v>
      </c>
      <c r="E145" s="207" t="s">
        <v>19</v>
      </c>
      <c r="F145" s="208" t="s">
        <v>1550</v>
      </c>
      <c r="G145" s="206"/>
      <c r="H145" s="209">
        <v>3.2109999999999999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177</v>
      </c>
      <c r="AU145" s="215" t="s">
        <v>81</v>
      </c>
      <c r="AV145" s="14" t="s">
        <v>81</v>
      </c>
      <c r="AW145" s="14" t="s">
        <v>33</v>
      </c>
      <c r="AX145" s="14" t="s">
        <v>72</v>
      </c>
      <c r="AY145" s="215" t="s">
        <v>168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1551</v>
      </c>
      <c r="G146" s="206"/>
      <c r="H146" s="209">
        <v>164.15100000000001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72</v>
      </c>
      <c r="AY146" s="215" t="s">
        <v>168</v>
      </c>
    </row>
    <row r="147" spans="1:65" s="15" customFormat="1">
      <c r="B147" s="216"/>
      <c r="C147" s="217"/>
      <c r="D147" s="196" t="s">
        <v>177</v>
      </c>
      <c r="E147" s="218" t="s">
        <v>19</v>
      </c>
      <c r="F147" s="219" t="s">
        <v>182</v>
      </c>
      <c r="G147" s="217"/>
      <c r="H147" s="220">
        <v>167.36199999999999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177</v>
      </c>
      <c r="AU147" s="226" t="s">
        <v>81</v>
      </c>
      <c r="AV147" s="15" t="s">
        <v>175</v>
      </c>
      <c r="AW147" s="15" t="s">
        <v>33</v>
      </c>
      <c r="AX147" s="15" t="s">
        <v>79</v>
      </c>
      <c r="AY147" s="226" t="s">
        <v>168</v>
      </c>
    </row>
    <row r="148" spans="1:65" s="2" customFormat="1" ht="66.75" customHeight="1">
      <c r="A148" s="37"/>
      <c r="B148" s="38"/>
      <c r="C148" s="181" t="s">
        <v>209</v>
      </c>
      <c r="D148" s="181" t="s">
        <v>170</v>
      </c>
      <c r="E148" s="182" t="s">
        <v>671</v>
      </c>
      <c r="F148" s="183" t="s">
        <v>672</v>
      </c>
      <c r="G148" s="184" t="s">
        <v>206</v>
      </c>
      <c r="H148" s="185">
        <v>3056.076</v>
      </c>
      <c r="I148" s="186"/>
      <c r="J148" s="187">
        <f>ROUND(I148*H148,2)</f>
        <v>0</v>
      </c>
      <c r="K148" s="183" t="s">
        <v>174</v>
      </c>
      <c r="L148" s="42"/>
      <c r="M148" s="188" t="s">
        <v>19</v>
      </c>
      <c r="N148" s="189" t="s">
        <v>43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175</v>
      </c>
      <c r="AT148" s="192" t="s">
        <v>170</v>
      </c>
      <c r="AU148" s="192" t="s">
        <v>81</v>
      </c>
      <c r="AY148" s="20" t="s">
        <v>168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175</v>
      </c>
      <c r="BM148" s="192" t="s">
        <v>1552</v>
      </c>
    </row>
    <row r="149" spans="1:65" s="14" customFormat="1" ht="22.5">
      <c r="B149" s="205"/>
      <c r="C149" s="206"/>
      <c r="D149" s="196" t="s">
        <v>177</v>
      </c>
      <c r="E149" s="207" t="s">
        <v>19</v>
      </c>
      <c r="F149" s="208" t="s">
        <v>1553</v>
      </c>
      <c r="G149" s="206"/>
      <c r="H149" s="209">
        <v>4057.35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177</v>
      </c>
      <c r="AU149" s="215" t="s">
        <v>81</v>
      </c>
      <c r="AV149" s="14" t="s">
        <v>81</v>
      </c>
      <c r="AW149" s="14" t="s">
        <v>33</v>
      </c>
      <c r="AX149" s="14" t="s">
        <v>72</v>
      </c>
      <c r="AY149" s="215" t="s">
        <v>168</v>
      </c>
    </row>
    <row r="150" spans="1:65" s="17" customFormat="1">
      <c r="B150" s="245"/>
      <c r="C150" s="246"/>
      <c r="D150" s="196" t="s">
        <v>177</v>
      </c>
      <c r="E150" s="247" t="s">
        <v>19</v>
      </c>
      <c r="F150" s="248" t="s">
        <v>1554</v>
      </c>
      <c r="G150" s="246"/>
      <c r="H150" s="249">
        <v>4057.35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AT150" s="255" t="s">
        <v>177</v>
      </c>
      <c r="AU150" s="255" t="s">
        <v>81</v>
      </c>
      <c r="AV150" s="17" t="s">
        <v>188</v>
      </c>
      <c r="AW150" s="17" t="s">
        <v>33</v>
      </c>
      <c r="AX150" s="17" t="s">
        <v>72</v>
      </c>
      <c r="AY150" s="255" t="s">
        <v>168</v>
      </c>
    </row>
    <row r="151" spans="1:65" s="14" customFormat="1">
      <c r="B151" s="205"/>
      <c r="C151" s="206"/>
      <c r="D151" s="196" t="s">
        <v>177</v>
      </c>
      <c r="E151" s="207" t="s">
        <v>19</v>
      </c>
      <c r="F151" s="208" t="s">
        <v>1555</v>
      </c>
      <c r="G151" s="206"/>
      <c r="H151" s="209">
        <v>-108.54600000000001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177</v>
      </c>
      <c r="AU151" s="215" t="s">
        <v>81</v>
      </c>
      <c r="AV151" s="14" t="s">
        <v>81</v>
      </c>
      <c r="AW151" s="14" t="s">
        <v>33</v>
      </c>
      <c r="AX151" s="14" t="s">
        <v>72</v>
      </c>
      <c r="AY151" s="215" t="s">
        <v>168</v>
      </c>
    </row>
    <row r="152" spans="1:65" s="14" customFormat="1">
      <c r="B152" s="205"/>
      <c r="C152" s="206"/>
      <c r="D152" s="196" t="s">
        <v>177</v>
      </c>
      <c r="E152" s="207" t="s">
        <v>19</v>
      </c>
      <c r="F152" s="208" t="s">
        <v>1556</v>
      </c>
      <c r="G152" s="206"/>
      <c r="H152" s="209">
        <v>-810.79100000000005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177</v>
      </c>
      <c r="AU152" s="215" t="s">
        <v>81</v>
      </c>
      <c r="AV152" s="14" t="s">
        <v>81</v>
      </c>
      <c r="AW152" s="14" t="s">
        <v>33</v>
      </c>
      <c r="AX152" s="14" t="s">
        <v>72</v>
      </c>
      <c r="AY152" s="215" t="s">
        <v>168</v>
      </c>
    </row>
    <row r="153" spans="1:65" s="14" customFormat="1">
      <c r="B153" s="205"/>
      <c r="C153" s="206"/>
      <c r="D153" s="196" t="s">
        <v>177</v>
      </c>
      <c r="E153" s="207" t="s">
        <v>19</v>
      </c>
      <c r="F153" s="208" t="s">
        <v>1557</v>
      </c>
      <c r="G153" s="206"/>
      <c r="H153" s="209">
        <v>-4.7249999999999996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177</v>
      </c>
      <c r="AU153" s="215" t="s">
        <v>81</v>
      </c>
      <c r="AV153" s="14" t="s">
        <v>81</v>
      </c>
      <c r="AW153" s="14" t="s">
        <v>33</v>
      </c>
      <c r="AX153" s="14" t="s">
        <v>72</v>
      </c>
      <c r="AY153" s="215" t="s">
        <v>168</v>
      </c>
    </row>
    <row r="154" spans="1:65" s="14" customFormat="1">
      <c r="B154" s="205"/>
      <c r="C154" s="206"/>
      <c r="D154" s="196" t="s">
        <v>177</v>
      </c>
      <c r="E154" s="207" t="s">
        <v>19</v>
      </c>
      <c r="F154" s="208" t="s">
        <v>1558</v>
      </c>
      <c r="G154" s="206"/>
      <c r="H154" s="209">
        <v>-9.24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81</v>
      </c>
      <c r="AV154" s="14" t="s">
        <v>81</v>
      </c>
      <c r="AW154" s="14" t="s">
        <v>33</v>
      </c>
      <c r="AX154" s="14" t="s">
        <v>72</v>
      </c>
      <c r="AY154" s="215" t="s">
        <v>168</v>
      </c>
    </row>
    <row r="155" spans="1:65" s="17" customFormat="1">
      <c r="B155" s="245"/>
      <c r="C155" s="246"/>
      <c r="D155" s="196" t="s">
        <v>177</v>
      </c>
      <c r="E155" s="247" t="s">
        <v>19</v>
      </c>
      <c r="F155" s="248" t="s">
        <v>1211</v>
      </c>
      <c r="G155" s="246"/>
      <c r="H155" s="249">
        <v>-933.30200000000002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177</v>
      </c>
      <c r="AU155" s="255" t="s">
        <v>81</v>
      </c>
      <c r="AV155" s="17" t="s">
        <v>188</v>
      </c>
      <c r="AW155" s="17" t="s">
        <v>33</v>
      </c>
      <c r="AX155" s="17" t="s">
        <v>72</v>
      </c>
      <c r="AY155" s="255" t="s">
        <v>168</v>
      </c>
    </row>
    <row r="156" spans="1:65" s="13" customFormat="1">
      <c r="B156" s="194"/>
      <c r="C156" s="195"/>
      <c r="D156" s="196" t="s">
        <v>177</v>
      </c>
      <c r="E156" s="197" t="s">
        <v>19</v>
      </c>
      <c r="F156" s="198" t="s">
        <v>1559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177</v>
      </c>
      <c r="AU156" s="204" t="s">
        <v>81</v>
      </c>
      <c r="AV156" s="13" t="s">
        <v>79</v>
      </c>
      <c r="AW156" s="13" t="s">
        <v>33</v>
      </c>
      <c r="AX156" s="13" t="s">
        <v>72</v>
      </c>
      <c r="AY156" s="204" t="s">
        <v>168</v>
      </c>
    </row>
    <row r="157" spans="1:65" s="14" customFormat="1">
      <c r="B157" s="205"/>
      <c r="C157" s="206"/>
      <c r="D157" s="196" t="s">
        <v>177</v>
      </c>
      <c r="E157" s="207" t="s">
        <v>19</v>
      </c>
      <c r="F157" s="208" t="s">
        <v>1560</v>
      </c>
      <c r="G157" s="206"/>
      <c r="H157" s="209">
        <v>-0.61599999999999999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177</v>
      </c>
      <c r="AU157" s="215" t="s">
        <v>81</v>
      </c>
      <c r="AV157" s="14" t="s">
        <v>81</v>
      </c>
      <c r="AW157" s="14" t="s">
        <v>33</v>
      </c>
      <c r="AX157" s="14" t="s">
        <v>72</v>
      </c>
      <c r="AY157" s="215" t="s">
        <v>168</v>
      </c>
    </row>
    <row r="158" spans="1:65" s="14" customFormat="1">
      <c r="B158" s="205"/>
      <c r="C158" s="206"/>
      <c r="D158" s="196" t="s">
        <v>177</v>
      </c>
      <c r="E158" s="207" t="s">
        <v>19</v>
      </c>
      <c r="F158" s="208" t="s">
        <v>1561</v>
      </c>
      <c r="G158" s="206"/>
      <c r="H158" s="209">
        <v>-0.64500000000000002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81</v>
      </c>
      <c r="AV158" s="14" t="s">
        <v>81</v>
      </c>
      <c r="AW158" s="14" t="s">
        <v>33</v>
      </c>
      <c r="AX158" s="14" t="s">
        <v>72</v>
      </c>
      <c r="AY158" s="215" t="s">
        <v>168</v>
      </c>
    </row>
    <row r="159" spans="1:65" s="14" customFormat="1">
      <c r="B159" s="205"/>
      <c r="C159" s="206"/>
      <c r="D159" s="196" t="s">
        <v>177</v>
      </c>
      <c r="E159" s="207" t="s">
        <v>19</v>
      </c>
      <c r="F159" s="208" t="s">
        <v>1562</v>
      </c>
      <c r="G159" s="206"/>
      <c r="H159" s="209">
        <v>-0.66400000000000003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81</v>
      </c>
      <c r="AV159" s="14" t="s">
        <v>81</v>
      </c>
      <c r="AW159" s="14" t="s">
        <v>33</v>
      </c>
      <c r="AX159" s="14" t="s">
        <v>72</v>
      </c>
      <c r="AY159" s="215" t="s">
        <v>168</v>
      </c>
    </row>
    <row r="160" spans="1:65" s="14" customFormat="1">
      <c r="B160" s="205"/>
      <c r="C160" s="206"/>
      <c r="D160" s="196" t="s">
        <v>177</v>
      </c>
      <c r="E160" s="207" t="s">
        <v>19</v>
      </c>
      <c r="F160" s="208" t="s">
        <v>1563</v>
      </c>
      <c r="G160" s="206"/>
      <c r="H160" s="209">
        <v>-0.57399999999999995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72</v>
      </c>
      <c r="AY160" s="215" t="s">
        <v>168</v>
      </c>
    </row>
    <row r="161" spans="2:51" s="14" customFormat="1">
      <c r="B161" s="205"/>
      <c r="C161" s="206"/>
      <c r="D161" s="196" t="s">
        <v>177</v>
      </c>
      <c r="E161" s="207" t="s">
        <v>19</v>
      </c>
      <c r="F161" s="208" t="s">
        <v>1564</v>
      </c>
      <c r="G161" s="206"/>
      <c r="H161" s="209">
        <v>-0.498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81</v>
      </c>
      <c r="AV161" s="14" t="s">
        <v>81</v>
      </c>
      <c r="AW161" s="14" t="s">
        <v>33</v>
      </c>
      <c r="AX161" s="14" t="s">
        <v>72</v>
      </c>
      <c r="AY161" s="215" t="s">
        <v>168</v>
      </c>
    </row>
    <row r="162" spans="2:51" s="14" customFormat="1">
      <c r="B162" s="205"/>
      <c r="C162" s="206"/>
      <c r="D162" s="196" t="s">
        <v>177</v>
      </c>
      <c r="E162" s="207" t="s">
        <v>19</v>
      </c>
      <c r="F162" s="208" t="s">
        <v>1565</v>
      </c>
      <c r="G162" s="206"/>
      <c r="H162" s="209">
        <v>-0.42099999999999999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81</v>
      </c>
      <c r="AV162" s="14" t="s">
        <v>81</v>
      </c>
      <c r="AW162" s="14" t="s">
        <v>33</v>
      </c>
      <c r="AX162" s="14" t="s">
        <v>72</v>
      </c>
      <c r="AY162" s="215" t="s">
        <v>168</v>
      </c>
    </row>
    <row r="163" spans="2:51" s="14" customFormat="1">
      <c r="B163" s="205"/>
      <c r="C163" s="206"/>
      <c r="D163" s="196" t="s">
        <v>177</v>
      </c>
      <c r="E163" s="207" t="s">
        <v>19</v>
      </c>
      <c r="F163" s="208" t="s">
        <v>1566</v>
      </c>
      <c r="G163" s="206"/>
      <c r="H163" s="209">
        <v>-0.32800000000000001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81</v>
      </c>
      <c r="AV163" s="14" t="s">
        <v>81</v>
      </c>
      <c r="AW163" s="14" t="s">
        <v>33</v>
      </c>
      <c r="AX163" s="14" t="s">
        <v>72</v>
      </c>
      <c r="AY163" s="215" t="s">
        <v>168</v>
      </c>
    </row>
    <row r="164" spans="2:51" s="14" customFormat="1">
      <c r="B164" s="205"/>
      <c r="C164" s="206"/>
      <c r="D164" s="196" t="s">
        <v>177</v>
      </c>
      <c r="E164" s="207" t="s">
        <v>19</v>
      </c>
      <c r="F164" s="208" t="s">
        <v>1567</v>
      </c>
      <c r="G164" s="206"/>
      <c r="H164" s="209">
        <v>-0.27400000000000002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177</v>
      </c>
      <c r="AU164" s="215" t="s">
        <v>81</v>
      </c>
      <c r="AV164" s="14" t="s">
        <v>81</v>
      </c>
      <c r="AW164" s="14" t="s">
        <v>33</v>
      </c>
      <c r="AX164" s="14" t="s">
        <v>72</v>
      </c>
      <c r="AY164" s="215" t="s">
        <v>168</v>
      </c>
    </row>
    <row r="165" spans="2:51" s="14" customFormat="1">
      <c r="B165" s="205"/>
      <c r="C165" s="206"/>
      <c r="D165" s="196" t="s">
        <v>177</v>
      </c>
      <c r="E165" s="207" t="s">
        <v>19</v>
      </c>
      <c r="F165" s="208" t="s">
        <v>1568</v>
      </c>
      <c r="G165" s="206"/>
      <c r="H165" s="209">
        <v>-0.29399999999999998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177</v>
      </c>
      <c r="AU165" s="215" t="s">
        <v>81</v>
      </c>
      <c r="AV165" s="14" t="s">
        <v>81</v>
      </c>
      <c r="AW165" s="14" t="s">
        <v>33</v>
      </c>
      <c r="AX165" s="14" t="s">
        <v>72</v>
      </c>
      <c r="AY165" s="215" t="s">
        <v>168</v>
      </c>
    </row>
    <row r="166" spans="2:51" s="14" customFormat="1">
      <c r="B166" s="205"/>
      <c r="C166" s="206"/>
      <c r="D166" s="196" t="s">
        <v>177</v>
      </c>
      <c r="E166" s="207" t="s">
        <v>19</v>
      </c>
      <c r="F166" s="208" t="s">
        <v>1569</v>
      </c>
      <c r="G166" s="206"/>
      <c r="H166" s="209">
        <v>-0.38500000000000001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177</v>
      </c>
      <c r="AU166" s="215" t="s">
        <v>81</v>
      </c>
      <c r="AV166" s="14" t="s">
        <v>81</v>
      </c>
      <c r="AW166" s="14" t="s">
        <v>33</v>
      </c>
      <c r="AX166" s="14" t="s">
        <v>72</v>
      </c>
      <c r="AY166" s="215" t="s">
        <v>168</v>
      </c>
    </row>
    <row r="167" spans="2:51" s="14" customFormat="1">
      <c r="B167" s="205"/>
      <c r="C167" s="206"/>
      <c r="D167" s="196" t="s">
        <v>177</v>
      </c>
      <c r="E167" s="207" t="s">
        <v>19</v>
      </c>
      <c r="F167" s="208" t="s">
        <v>1570</v>
      </c>
      <c r="G167" s="206"/>
      <c r="H167" s="209">
        <v>-0.48599999999999999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81</v>
      </c>
      <c r="AV167" s="14" t="s">
        <v>81</v>
      </c>
      <c r="AW167" s="14" t="s">
        <v>33</v>
      </c>
      <c r="AX167" s="14" t="s">
        <v>72</v>
      </c>
      <c r="AY167" s="215" t="s">
        <v>168</v>
      </c>
    </row>
    <row r="168" spans="2:51" s="14" customFormat="1">
      <c r="B168" s="205"/>
      <c r="C168" s="206"/>
      <c r="D168" s="196" t="s">
        <v>177</v>
      </c>
      <c r="E168" s="207" t="s">
        <v>19</v>
      </c>
      <c r="F168" s="208" t="s">
        <v>1571</v>
      </c>
      <c r="G168" s="206"/>
      <c r="H168" s="209">
        <v>-0.42399999999999999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81</v>
      </c>
      <c r="AV168" s="14" t="s">
        <v>81</v>
      </c>
      <c r="AW168" s="14" t="s">
        <v>33</v>
      </c>
      <c r="AX168" s="14" t="s">
        <v>72</v>
      </c>
      <c r="AY168" s="215" t="s">
        <v>168</v>
      </c>
    </row>
    <row r="169" spans="2:51" s="14" customFormat="1">
      <c r="B169" s="205"/>
      <c r="C169" s="206"/>
      <c r="D169" s="196" t="s">
        <v>177</v>
      </c>
      <c r="E169" s="207" t="s">
        <v>19</v>
      </c>
      <c r="F169" s="208" t="s">
        <v>1572</v>
      </c>
      <c r="G169" s="206"/>
      <c r="H169" s="209">
        <v>-0.34499999999999997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177</v>
      </c>
      <c r="AU169" s="215" t="s">
        <v>81</v>
      </c>
      <c r="AV169" s="14" t="s">
        <v>81</v>
      </c>
      <c r="AW169" s="14" t="s">
        <v>33</v>
      </c>
      <c r="AX169" s="14" t="s">
        <v>72</v>
      </c>
      <c r="AY169" s="215" t="s">
        <v>168</v>
      </c>
    </row>
    <row r="170" spans="2:51" s="14" customFormat="1">
      <c r="B170" s="205"/>
      <c r="C170" s="206"/>
      <c r="D170" s="196" t="s">
        <v>177</v>
      </c>
      <c r="E170" s="207" t="s">
        <v>19</v>
      </c>
      <c r="F170" s="208" t="s">
        <v>1573</v>
      </c>
      <c r="G170" s="206"/>
      <c r="H170" s="209">
        <v>-0.26600000000000001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177</v>
      </c>
      <c r="AU170" s="215" t="s">
        <v>81</v>
      </c>
      <c r="AV170" s="14" t="s">
        <v>81</v>
      </c>
      <c r="AW170" s="14" t="s">
        <v>33</v>
      </c>
      <c r="AX170" s="14" t="s">
        <v>72</v>
      </c>
      <c r="AY170" s="215" t="s">
        <v>168</v>
      </c>
    </row>
    <row r="171" spans="2:51" s="14" customFormat="1">
      <c r="B171" s="205"/>
      <c r="C171" s="206"/>
      <c r="D171" s="196" t="s">
        <v>177</v>
      </c>
      <c r="E171" s="207" t="s">
        <v>19</v>
      </c>
      <c r="F171" s="208" t="s">
        <v>1574</v>
      </c>
      <c r="G171" s="206"/>
      <c r="H171" s="209">
        <v>-0.17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177</v>
      </c>
      <c r="AU171" s="215" t="s">
        <v>81</v>
      </c>
      <c r="AV171" s="14" t="s">
        <v>81</v>
      </c>
      <c r="AW171" s="14" t="s">
        <v>33</v>
      </c>
      <c r="AX171" s="14" t="s">
        <v>72</v>
      </c>
      <c r="AY171" s="215" t="s">
        <v>168</v>
      </c>
    </row>
    <row r="172" spans="2:51" s="14" customFormat="1">
      <c r="B172" s="205"/>
      <c r="C172" s="206"/>
      <c r="D172" s="196" t="s">
        <v>177</v>
      </c>
      <c r="E172" s="207" t="s">
        <v>19</v>
      </c>
      <c r="F172" s="208" t="s">
        <v>1575</v>
      </c>
      <c r="G172" s="206"/>
      <c r="H172" s="209">
        <v>-0.223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81</v>
      </c>
      <c r="AV172" s="14" t="s">
        <v>81</v>
      </c>
      <c r="AW172" s="14" t="s">
        <v>33</v>
      </c>
      <c r="AX172" s="14" t="s">
        <v>72</v>
      </c>
      <c r="AY172" s="215" t="s">
        <v>168</v>
      </c>
    </row>
    <row r="173" spans="2:51" s="14" customFormat="1">
      <c r="B173" s="205"/>
      <c r="C173" s="206"/>
      <c r="D173" s="196" t="s">
        <v>177</v>
      </c>
      <c r="E173" s="207" t="s">
        <v>19</v>
      </c>
      <c r="F173" s="208" t="s">
        <v>1576</v>
      </c>
      <c r="G173" s="206"/>
      <c r="H173" s="209">
        <v>-0.39300000000000002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81</v>
      </c>
      <c r="AV173" s="14" t="s">
        <v>81</v>
      </c>
      <c r="AW173" s="14" t="s">
        <v>33</v>
      </c>
      <c r="AX173" s="14" t="s">
        <v>72</v>
      </c>
      <c r="AY173" s="215" t="s">
        <v>168</v>
      </c>
    </row>
    <row r="174" spans="2:51" s="14" customFormat="1">
      <c r="B174" s="205"/>
      <c r="C174" s="206"/>
      <c r="D174" s="196" t="s">
        <v>177</v>
      </c>
      <c r="E174" s="207" t="s">
        <v>19</v>
      </c>
      <c r="F174" s="208" t="s">
        <v>1577</v>
      </c>
      <c r="G174" s="206"/>
      <c r="H174" s="209">
        <v>-0.52600000000000002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81</v>
      </c>
      <c r="AV174" s="14" t="s">
        <v>81</v>
      </c>
      <c r="AW174" s="14" t="s">
        <v>33</v>
      </c>
      <c r="AX174" s="14" t="s">
        <v>72</v>
      </c>
      <c r="AY174" s="215" t="s">
        <v>168</v>
      </c>
    </row>
    <row r="175" spans="2:51" s="14" customFormat="1">
      <c r="B175" s="205"/>
      <c r="C175" s="206"/>
      <c r="D175" s="196" t="s">
        <v>177</v>
      </c>
      <c r="E175" s="207" t="s">
        <v>19</v>
      </c>
      <c r="F175" s="208" t="s">
        <v>1578</v>
      </c>
      <c r="G175" s="206"/>
      <c r="H175" s="209">
        <v>-0.53700000000000003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177</v>
      </c>
      <c r="AU175" s="215" t="s">
        <v>81</v>
      </c>
      <c r="AV175" s="14" t="s">
        <v>81</v>
      </c>
      <c r="AW175" s="14" t="s">
        <v>33</v>
      </c>
      <c r="AX175" s="14" t="s">
        <v>72</v>
      </c>
      <c r="AY175" s="215" t="s">
        <v>168</v>
      </c>
    </row>
    <row r="176" spans="2:51" s="14" customFormat="1">
      <c r="B176" s="205"/>
      <c r="C176" s="206"/>
      <c r="D176" s="196" t="s">
        <v>177</v>
      </c>
      <c r="E176" s="207" t="s">
        <v>19</v>
      </c>
      <c r="F176" s="208" t="s">
        <v>1579</v>
      </c>
      <c r="G176" s="206"/>
      <c r="H176" s="209">
        <v>-0.24299999999999999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81</v>
      </c>
      <c r="AV176" s="14" t="s">
        <v>81</v>
      </c>
      <c r="AW176" s="14" t="s">
        <v>33</v>
      </c>
      <c r="AX176" s="14" t="s">
        <v>72</v>
      </c>
      <c r="AY176" s="215" t="s">
        <v>168</v>
      </c>
    </row>
    <row r="177" spans="2:51" s="17" customFormat="1">
      <c r="B177" s="245"/>
      <c r="C177" s="246"/>
      <c r="D177" s="196" t="s">
        <v>177</v>
      </c>
      <c r="E177" s="247" t="s">
        <v>19</v>
      </c>
      <c r="F177" s="248" t="s">
        <v>1211</v>
      </c>
      <c r="G177" s="246"/>
      <c r="H177" s="249">
        <v>-8.3119999999999994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177</v>
      </c>
      <c r="AU177" s="255" t="s">
        <v>81</v>
      </c>
      <c r="AV177" s="17" t="s">
        <v>188</v>
      </c>
      <c r="AW177" s="17" t="s">
        <v>33</v>
      </c>
      <c r="AX177" s="17" t="s">
        <v>72</v>
      </c>
      <c r="AY177" s="255" t="s">
        <v>168</v>
      </c>
    </row>
    <row r="178" spans="2:51" s="13" customFormat="1">
      <c r="B178" s="194"/>
      <c r="C178" s="195"/>
      <c r="D178" s="196" t="s">
        <v>177</v>
      </c>
      <c r="E178" s="197" t="s">
        <v>19</v>
      </c>
      <c r="F178" s="198" t="s">
        <v>1580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177</v>
      </c>
      <c r="AU178" s="204" t="s">
        <v>81</v>
      </c>
      <c r="AV178" s="13" t="s">
        <v>79</v>
      </c>
      <c r="AW178" s="13" t="s">
        <v>33</v>
      </c>
      <c r="AX178" s="13" t="s">
        <v>72</v>
      </c>
      <c r="AY178" s="204" t="s">
        <v>168</v>
      </c>
    </row>
    <row r="179" spans="2:51" s="14" customFormat="1">
      <c r="B179" s="205"/>
      <c r="C179" s="206"/>
      <c r="D179" s="196" t="s">
        <v>177</v>
      </c>
      <c r="E179" s="207" t="s">
        <v>19</v>
      </c>
      <c r="F179" s="208" t="s">
        <v>1581</v>
      </c>
      <c r="G179" s="206"/>
      <c r="H179" s="209">
        <v>-1.94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177</v>
      </c>
      <c r="AU179" s="215" t="s">
        <v>81</v>
      </c>
      <c r="AV179" s="14" t="s">
        <v>81</v>
      </c>
      <c r="AW179" s="14" t="s">
        <v>33</v>
      </c>
      <c r="AX179" s="14" t="s">
        <v>72</v>
      </c>
      <c r="AY179" s="215" t="s">
        <v>168</v>
      </c>
    </row>
    <row r="180" spans="2:51" s="14" customFormat="1">
      <c r="B180" s="205"/>
      <c r="C180" s="206"/>
      <c r="D180" s="196" t="s">
        <v>177</v>
      </c>
      <c r="E180" s="207" t="s">
        <v>19</v>
      </c>
      <c r="F180" s="208" t="s">
        <v>1582</v>
      </c>
      <c r="G180" s="206"/>
      <c r="H180" s="209">
        <v>-2.0030000000000001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81</v>
      </c>
      <c r="AV180" s="14" t="s">
        <v>81</v>
      </c>
      <c r="AW180" s="14" t="s">
        <v>33</v>
      </c>
      <c r="AX180" s="14" t="s">
        <v>72</v>
      </c>
      <c r="AY180" s="215" t="s">
        <v>168</v>
      </c>
    </row>
    <row r="181" spans="2:51" s="14" customFormat="1">
      <c r="B181" s="205"/>
      <c r="C181" s="206"/>
      <c r="D181" s="196" t="s">
        <v>177</v>
      </c>
      <c r="E181" s="207" t="s">
        <v>19</v>
      </c>
      <c r="F181" s="208" t="s">
        <v>1583</v>
      </c>
      <c r="G181" s="206"/>
      <c r="H181" s="209">
        <v>-1.7749999999999999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81</v>
      </c>
      <c r="AV181" s="14" t="s">
        <v>81</v>
      </c>
      <c r="AW181" s="14" t="s">
        <v>33</v>
      </c>
      <c r="AX181" s="14" t="s">
        <v>72</v>
      </c>
      <c r="AY181" s="215" t="s">
        <v>168</v>
      </c>
    </row>
    <row r="182" spans="2:51" s="14" customFormat="1">
      <c r="B182" s="205"/>
      <c r="C182" s="206"/>
      <c r="D182" s="196" t="s">
        <v>177</v>
      </c>
      <c r="E182" s="207" t="s">
        <v>19</v>
      </c>
      <c r="F182" s="208" t="s">
        <v>1584</v>
      </c>
      <c r="G182" s="206"/>
      <c r="H182" s="209">
        <v>-1.4530000000000001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72</v>
      </c>
      <c r="AY182" s="215" t="s">
        <v>168</v>
      </c>
    </row>
    <row r="183" spans="2:51" s="14" customFormat="1">
      <c r="B183" s="205"/>
      <c r="C183" s="206"/>
      <c r="D183" s="196" t="s">
        <v>177</v>
      </c>
      <c r="E183" s="207" t="s">
        <v>19</v>
      </c>
      <c r="F183" s="208" t="s">
        <v>1585</v>
      </c>
      <c r="G183" s="206"/>
      <c r="H183" s="209">
        <v>-1.131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177</v>
      </c>
      <c r="AU183" s="215" t="s">
        <v>81</v>
      </c>
      <c r="AV183" s="14" t="s">
        <v>81</v>
      </c>
      <c r="AW183" s="14" t="s">
        <v>33</v>
      </c>
      <c r="AX183" s="14" t="s">
        <v>72</v>
      </c>
      <c r="AY183" s="215" t="s">
        <v>168</v>
      </c>
    </row>
    <row r="184" spans="2:51" s="14" customFormat="1">
      <c r="B184" s="205"/>
      <c r="C184" s="206"/>
      <c r="D184" s="196" t="s">
        <v>177</v>
      </c>
      <c r="E184" s="207" t="s">
        <v>19</v>
      </c>
      <c r="F184" s="208" t="s">
        <v>1586</v>
      </c>
      <c r="G184" s="206"/>
      <c r="H184" s="209">
        <v>-0.89500000000000002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81</v>
      </c>
      <c r="AV184" s="14" t="s">
        <v>81</v>
      </c>
      <c r="AW184" s="14" t="s">
        <v>33</v>
      </c>
      <c r="AX184" s="14" t="s">
        <v>72</v>
      </c>
      <c r="AY184" s="215" t="s">
        <v>168</v>
      </c>
    </row>
    <row r="185" spans="2:51" s="14" customFormat="1">
      <c r="B185" s="205"/>
      <c r="C185" s="206"/>
      <c r="D185" s="196" t="s">
        <v>177</v>
      </c>
      <c r="E185" s="207" t="s">
        <v>19</v>
      </c>
      <c r="F185" s="208" t="s">
        <v>1587</v>
      </c>
      <c r="G185" s="206"/>
      <c r="H185" s="209">
        <v>-1.7190000000000001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177</v>
      </c>
      <c r="AU185" s="215" t="s">
        <v>81</v>
      </c>
      <c r="AV185" s="14" t="s">
        <v>81</v>
      </c>
      <c r="AW185" s="14" t="s">
        <v>33</v>
      </c>
      <c r="AX185" s="14" t="s">
        <v>72</v>
      </c>
      <c r="AY185" s="215" t="s">
        <v>168</v>
      </c>
    </row>
    <row r="186" spans="2:51" s="14" customFormat="1">
      <c r="B186" s="205"/>
      <c r="C186" s="206"/>
      <c r="D186" s="196" t="s">
        <v>177</v>
      </c>
      <c r="E186" s="207" t="s">
        <v>19</v>
      </c>
      <c r="F186" s="208" t="s">
        <v>1588</v>
      </c>
      <c r="G186" s="206"/>
      <c r="H186" s="209">
        <v>-1.492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33</v>
      </c>
      <c r="AX186" s="14" t="s">
        <v>72</v>
      </c>
      <c r="AY186" s="215" t="s">
        <v>168</v>
      </c>
    </row>
    <row r="187" spans="2:51" s="14" customFormat="1">
      <c r="B187" s="205"/>
      <c r="C187" s="206"/>
      <c r="D187" s="196" t="s">
        <v>177</v>
      </c>
      <c r="E187" s="207" t="s">
        <v>19</v>
      </c>
      <c r="F187" s="208" t="s">
        <v>1589</v>
      </c>
      <c r="G187" s="206"/>
      <c r="H187" s="209">
        <v>-1.351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81</v>
      </c>
      <c r="AV187" s="14" t="s">
        <v>81</v>
      </c>
      <c r="AW187" s="14" t="s">
        <v>33</v>
      </c>
      <c r="AX187" s="14" t="s">
        <v>72</v>
      </c>
      <c r="AY187" s="215" t="s">
        <v>168</v>
      </c>
    </row>
    <row r="188" spans="2:51" s="14" customFormat="1">
      <c r="B188" s="205"/>
      <c r="C188" s="206"/>
      <c r="D188" s="196" t="s">
        <v>177</v>
      </c>
      <c r="E188" s="207" t="s">
        <v>19</v>
      </c>
      <c r="F188" s="208" t="s">
        <v>1590</v>
      </c>
      <c r="G188" s="206"/>
      <c r="H188" s="209">
        <v>-1.0680000000000001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72</v>
      </c>
      <c r="AY188" s="215" t="s">
        <v>168</v>
      </c>
    </row>
    <row r="189" spans="2:51" s="14" customFormat="1">
      <c r="B189" s="205"/>
      <c r="C189" s="206"/>
      <c r="D189" s="196" t="s">
        <v>177</v>
      </c>
      <c r="E189" s="207" t="s">
        <v>19</v>
      </c>
      <c r="F189" s="208" t="s">
        <v>1591</v>
      </c>
      <c r="G189" s="206"/>
      <c r="H189" s="209">
        <v>-0.77800000000000002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177</v>
      </c>
      <c r="AU189" s="215" t="s">
        <v>81</v>
      </c>
      <c r="AV189" s="14" t="s">
        <v>81</v>
      </c>
      <c r="AW189" s="14" t="s">
        <v>33</v>
      </c>
      <c r="AX189" s="14" t="s">
        <v>72</v>
      </c>
      <c r="AY189" s="215" t="s">
        <v>168</v>
      </c>
    </row>
    <row r="190" spans="2:51" s="14" customFormat="1">
      <c r="B190" s="205"/>
      <c r="C190" s="206"/>
      <c r="D190" s="196" t="s">
        <v>177</v>
      </c>
      <c r="E190" s="207" t="s">
        <v>19</v>
      </c>
      <c r="F190" s="208" t="s">
        <v>1592</v>
      </c>
      <c r="G190" s="206"/>
      <c r="H190" s="209">
        <v>-0.77800000000000002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177</v>
      </c>
      <c r="AU190" s="215" t="s">
        <v>81</v>
      </c>
      <c r="AV190" s="14" t="s">
        <v>81</v>
      </c>
      <c r="AW190" s="14" t="s">
        <v>33</v>
      </c>
      <c r="AX190" s="14" t="s">
        <v>72</v>
      </c>
      <c r="AY190" s="215" t="s">
        <v>168</v>
      </c>
    </row>
    <row r="191" spans="2:51" s="14" customFormat="1">
      <c r="B191" s="205"/>
      <c r="C191" s="206"/>
      <c r="D191" s="196" t="s">
        <v>177</v>
      </c>
      <c r="E191" s="207" t="s">
        <v>19</v>
      </c>
      <c r="F191" s="208" t="s">
        <v>1593</v>
      </c>
      <c r="G191" s="206"/>
      <c r="H191" s="209">
        <v>-1.319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81</v>
      </c>
      <c r="AV191" s="14" t="s">
        <v>81</v>
      </c>
      <c r="AW191" s="14" t="s">
        <v>33</v>
      </c>
      <c r="AX191" s="14" t="s">
        <v>72</v>
      </c>
      <c r="AY191" s="215" t="s">
        <v>168</v>
      </c>
    </row>
    <row r="192" spans="2:51" s="14" customFormat="1">
      <c r="B192" s="205"/>
      <c r="C192" s="206"/>
      <c r="D192" s="196" t="s">
        <v>177</v>
      </c>
      <c r="E192" s="207" t="s">
        <v>19</v>
      </c>
      <c r="F192" s="208" t="s">
        <v>1594</v>
      </c>
      <c r="G192" s="206"/>
      <c r="H192" s="209">
        <v>-1.665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177</v>
      </c>
      <c r="AU192" s="215" t="s">
        <v>81</v>
      </c>
      <c r="AV192" s="14" t="s">
        <v>81</v>
      </c>
      <c r="AW192" s="14" t="s">
        <v>33</v>
      </c>
      <c r="AX192" s="14" t="s">
        <v>72</v>
      </c>
      <c r="AY192" s="215" t="s">
        <v>168</v>
      </c>
    </row>
    <row r="193" spans="1:65" s="17" customFormat="1">
      <c r="B193" s="245"/>
      <c r="C193" s="246"/>
      <c r="D193" s="196" t="s">
        <v>177</v>
      </c>
      <c r="E193" s="247" t="s">
        <v>19</v>
      </c>
      <c r="F193" s="248" t="s">
        <v>1211</v>
      </c>
      <c r="G193" s="246"/>
      <c r="H193" s="249">
        <v>-19.367000000000001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AT193" s="255" t="s">
        <v>177</v>
      </c>
      <c r="AU193" s="255" t="s">
        <v>81</v>
      </c>
      <c r="AV193" s="17" t="s">
        <v>188</v>
      </c>
      <c r="AW193" s="17" t="s">
        <v>33</v>
      </c>
      <c r="AX193" s="17" t="s">
        <v>72</v>
      </c>
      <c r="AY193" s="255" t="s">
        <v>168</v>
      </c>
    </row>
    <row r="194" spans="1:65" s="13" customFormat="1">
      <c r="B194" s="194"/>
      <c r="C194" s="195"/>
      <c r="D194" s="196" t="s">
        <v>177</v>
      </c>
      <c r="E194" s="197" t="s">
        <v>19</v>
      </c>
      <c r="F194" s="198" t="s">
        <v>1595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177</v>
      </c>
      <c r="AU194" s="204" t="s">
        <v>81</v>
      </c>
      <c r="AV194" s="13" t="s">
        <v>79</v>
      </c>
      <c r="AW194" s="13" t="s">
        <v>33</v>
      </c>
      <c r="AX194" s="13" t="s">
        <v>72</v>
      </c>
      <c r="AY194" s="204" t="s">
        <v>168</v>
      </c>
    </row>
    <row r="195" spans="1:65" s="14" customFormat="1" ht="33.75">
      <c r="B195" s="205"/>
      <c r="C195" s="206"/>
      <c r="D195" s="196" t="s">
        <v>177</v>
      </c>
      <c r="E195" s="207" t="s">
        <v>19</v>
      </c>
      <c r="F195" s="208" t="s">
        <v>1596</v>
      </c>
      <c r="G195" s="206"/>
      <c r="H195" s="209">
        <v>-23.338999999999999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81</v>
      </c>
      <c r="AV195" s="14" t="s">
        <v>81</v>
      </c>
      <c r="AW195" s="14" t="s">
        <v>33</v>
      </c>
      <c r="AX195" s="14" t="s">
        <v>72</v>
      </c>
      <c r="AY195" s="215" t="s">
        <v>168</v>
      </c>
    </row>
    <row r="196" spans="1:65" s="14" customFormat="1" ht="33.75">
      <c r="B196" s="205"/>
      <c r="C196" s="206"/>
      <c r="D196" s="196" t="s">
        <v>177</v>
      </c>
      <c r="E196" s="207" t="s">
        <v>19</v>
      </c>
      <c r="F196" s="208" t="s">
        <v>1597</v>
      </c>
      <c r="G196" s="206"/>
      <c r="H196" s="209">
        <v>-16.954000000000001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177</v>
      </c>
      <c r="AU196" s="215" t="s">
        <v>81</v>
      </c>
      <c r="AV196" s="14" t="s">
        <v>81</v>
      </c>
      <c r="AW196" s="14" t="s">
        <v>33</v>
      </c>
      <c r="AX196" s="14" t="s">
        <v>72</v>
      </c>
      <c r="AY196" s="215" t="s">
        <v>168</v>
      </c>
    </row>
    <row r="197" spans="1:65" s="17" customFormat="1">
      <c r="B197" s="245"/>
      <c r="C197" s="246"/>
      <c r="D197" s="196" t="s">
        <v>177</v>
      </c>
      <c r="E197" s="247" t="s">
        <v>19</v>
      </c>
      <c r="F197" s="248" t="s">
        <v>1211</v>
      </c>
      <c r="G197" s="246"/>
      <c r="H197" s="249">
        <v>-40.292999999999999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177</v>
      </c>
      <c r="AU197" s="255" t="s">
        <v>81</v>
      </c>
      <c r="AV197" s="17" t="s">
        <v>188</v>
      </c>
      <c r="AW197" s="17" t="s">
        <v>33</v>
      </c>
      <c r="AX197" s="17" t="s">
        <v>72</v>
      </c>
      <c r="AY197" s="255" t="s">
        <v>168</v>
      </c>
    </row>
    <row r="198" spans="1:65" s="15" customFormat="1">
      <c r="B198" s="216"/>
      <c r="C198" s="217"/>
      <c r="D198" s="196" t="s">
        <v>177</v>
      </c>
      <c r="E198" s="218" t="s">
        <v>19</v>
      </c>
      <c r="F198" s="219" t="s">
        <v>182</v>
      </c>
      <c r="G198" s="217"/>
      <c r="H198" s="220">
        <v>3056.076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177</v>
      </c>
      <c r="AU198" s="226" t="s">
        <v>81</v>
      </c>
      <c r="AV198" s="15" t="s">
        <v>175</v>
      </c>
      <c r="AW198" s="15" t="s">
        <v>33</v>
      </c>
      <c r="AX198" s="15" t="s">
        <v>79</v>
      </c>
      <c r="AY198" s="226" t="s">
        <v>168</v>
      </c>
    </row>
    <row r="199" spans="1:65" s="2" customFormat="1" ht="60">
      <c r="A199" s="37"/>
      <c r="B199" s="38"/>
      <c r="C199" s="181" t="s">
        <v>215</v>
      </c>
      <c r="D199" s="181" t="s">
        <v>170</v>
      </c>
      <c r="E199" s="182" t="s">
        <v>622</v>
      </c>
      <c r="F199" s="183" t="s">
        <v>623</v>
      </c>
      <c r="G199" s="184" t="s">
        <v>206</v>
      </c>
      <c r="H199" s="185">
        <v>1001.274</v>
      </c>
      <c r="I199" s="186"/>
      <c r="J199" s="187">
        <f>ROUND(I199*H199,2)</f>
        <v>0</v>
      </c>
      <c r="K199" s="183" t="s">
        <v>174</v>
      </c>
      <c r="L199" s="42"/>
      <c r="M199" s="188" t="s">
        <v>19</v>
      </c>
      <c r="N199" s="189" t="s">
        <v>43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175</v>
      </c>
      <c r="AT199" s="192" t="s">
        <v>170</v>
      </c>
      <c r="AU199" s="192" t="s">
        <v>81</v>
      </c>
      <c r="AY199" s="20" t="s">
        <v>168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175</v>
      </c>
      <c r="BM199" s="192" t="s">
        <v>1598</v>
      </c>
    </row>
    <row r="200" spans="1:65" s="14" customFormat="1">
      <c r="B200" s="205"/>
      <c r="C200" s="206"/>
      <c r="D200" s="196" t="s">
        <v>177</v>
      </c>
      <c r="E200" s="207" t="s">
        <v>19</v>
      </c>
      <c r="F200" s="208" t="s">
        <v>1599</v>
      </c>
      <c r="G200" s="206"/>
      <c r="H200" s="209">
        <v>108.54600000000001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177</v>
      </c>
      <c r="AU200" s="215" t="s">
        <v>81</v>
      </c>
      <c r="AV200" s="14" t="s">
        <v>81</v>
      </c>
      <c r="AW200" s="14" t="s">
        <v>33</v>
      </c>
      <c r="AX200" s="14" t="s">
        <v>72</v>
      </c>
      <c r="AY200" s="215" t="s">
        <v>168</v>
      </c>
    </row>
    <row r="201" spans="1:65" s="14" customFormat="1">
      <c r="B201" s="205"/>
      <c r="C201" s="206"/>
      <c r="D201" s="196" t="s">
        <v>177</v>
      </c>
      <c r="E201" s="207" t="s">
        <v>19</v>
      </c>
      <c r="F201" s="208" t="s">
        <v>1600</v>
      </c>
      <c r="G201" s="206"/>
      <c r="H201" s="209">
        <v>810.79100000000005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177</v>
      </c>
      <c r="AU201" s="215" t="s">
        <v>81</v>
      </c>
      <c r="AV201" s="14" t="s">
        <v>81</v>
      </c>
      <c r="AW201" s="14" t="s">
        <v>33</v>
      </c>
      <c r="AX201" s="14" t="s">
        <v>72</v>
      </c>
      <c r="AY201" s="215" t="s">
        <v>168</v>
      </c>
    </row>
    <row r="202" spans="1:65" s="14" customFormat="1">
      <c r="B202" s="205"/>
      <c r="C202" s="206"/>
      <c r="D202" s="196" t="s">
        <v>177</v>
      </c>
      <c r="E202" s="207" t="s">
        <v>19</v>
      </c>
      <c r="F202" s="208" t="s">
        <v>1601</v>
      </c>
      <c r="G202" s="206"/>
      <c r="H202" s="209">
        <v>4.7249999999999996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177</v>
      </c>
      <c r="AU202" s="215" t="s">
        <v>81</v>
      </c>
      <c r="AV202" s="14" t="s">
        <v>81</v>
      </c>
      <c r="AW202" s="14" t="s">
        <v>33</v>
      </c>
      <c r="AX202" s="14" t="s">
        <v>72</v>
      </c>
      <c r="AY202" s="215" t="s">
        <v>168</v>
      </c>
    </row>
    <row r="203" spans="1:65" s="14" customFormat="1">
      <c r="B203" s="205"/>
      <c r="C203" s="206"/>
      <c r="D203" s="196" t="s">
        <v>177</v>
      </c>
      <c r="E203" s="207" t="s">
        <v>19</v>
      </c>
      <c r="F203" s="208" t="s">
        <v>1602</v>
      </c>
      <c r="G203" s="206"/>
      <c r="H203" s="209">
        <v>9.24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177</v>
      </c>
      <c r="AU203" s="215" t="s">
        <v>81</v>
      </c>
      <c r="AV203" s="14" t="s">
        <v>81</v>
      </c>
      <c r="AW203" s="14" t="s">
        <v>33</v>
      </c>
      <c r="AX203" s="14" t="s">
        <v>72</v>
      </c>
      <c r="AY203" s="215" t="s">
        <v>168</v>
      </c>
    </row>
    <row r="204" spans="1:65" s="17" customFormat="1">
      <c r="B204" s="245"/>
      <c r="C204" s="246"/>
      <c r="D204" s="196" t="s">
        <v>177</v>
      </c>
      <c r="E204" s="247" t="s">
        <v>19</v>
      </c>
      <c r="F204" s="248" t="s">
        <v>1211</v>
      </c>
      <c r="G204" s="246"/>
      <c r="H204" s="249">
        <v>933.30200000000002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177</v>
      </c>
      <c r="AU204" s="255" t="s">
        <v>81</v>
      </c>
      <c r="AV204" s="17" t="s">
        <v>188</v>
      </c>
      <c r="AW204" s="17" t="s">
        <v>33</v>
      </c>
      <c r="AX204" s="17" t="s">
        <v>72</v>
      </c>
      <c r="AY204" s="255" t="s">
        <v>168</v>
      </c>
    </row>
    <row r="205" spans="1:65" s="13" customFormat="1">
      <c r="B205" s="194"/>
      <c r="C205" s="195"/>
      <c r="D205" s="196" t="s">
        <v>177</v>
      </c>
      <c r="E205" s="197" t="s">
        <v>19</v>
      </c>
      <c r="F205" s="198" t="s">
        <v>1559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177</v>
      </c>
      <c r="AU205" s="204" t="s">
        <v>81</v>
      </c>
      <c r="AV205" s="13" t="s">
        <v>79</v>
      </c>
      <c r="AW205" s="13" t="s">
        <v>33</v>
      </c>
      <c r="AX205" s="13" t="s">
        <v>72</v>
      </c>
      <c r="AY205" s="204" t="s">
        <v>168</v>
      </c>
    </row>
    <row r="206" spans="1:65" s="14" customFormat="1">
      <c r="B206" s="205"/>
      <c r="C206" s="206"/>
      <c r="D206" s="196" t="s">
        <v>177</v>
      </c>
      <c r="E206" s="207" t="s">
        <v>19</v>
      </c>
      <c r="F206" s="208" t="s">
        <v>1603</v>
      </c>
      <c r="G206" s="206"/>
      <c r="H206" s="209">
        <v>0.61599999999999999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177</v>
      </c>
      <c r="AU206" s="215" t="s">
        <v>81</v>
      </c>
      <c r="AV206" s="14" t="s">
        <v>81</v>
      </c>
      <c r="AW206" s="14" t="s">
        <v>33</v>
      </c>
      <c r="AX206" s="14" t="s">
        <v>72</v>
      </c>
      <c r="AY206" s="215" t="s">
        <v>168</v>
      </c>
    </row>
    <row r="207" spans="1:65" s="14" customFormat="1">
      <c r="B207" s="205"/>
      <c r="C207" s="206"/>
      <c r="D207" s="196" t="s">
        <v>177</v>
      </c>
      <c r="E207" s="207" t="s">
        <v>19</v>
      </c>
      <c r="F207" s="208" t="s">
        <v>1604</v>
      </c>
      <c r="G207" s="206"/>
      <c r="H207" s="209">
        <v>0.64500000000000002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177</v>
      </c>
      <c r="AU207" s="215" t="s">
        <v>81</v>
      </c>
      <c r="AV207" s="14" t="s">
        <v>81</v>
      </c>
      <c r="AW207" s="14" t="s">
        <v>33</v>
      </c>
      <c r="AX207" s="14" t="s">
        <v>72</v>
      </c>
      <c r="AY207" s="215" t="s">
        <v>168</v>
      </c>
    </row>
    <row r="208" spans="1:65" s="14" customFormat="1">
      <c r="B208" s="205"/>
      <c r="C208" s="206"/>
      <c r="D208" s="196" t="s">
        <v>177</v>
      </c>
      <c r="E208" s="207" t="s">
        <v>19</v>
      </c>
      <c r="F208" s="208" t="s">
        <v>1605</v>
      </c>
      <c r="G208" s="206"/>
      <c r="H208" s="209">
        <v>0.66400000000000003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177</v>
      </c>
      <c r="AU208" s="215" t="s">
        <v>81</v>
      </c>
      <c r="AV208" s="14" t="s">
        <v>81</v>
      </c>
      <c r="AW208" s="14" t="s">
        <v>33</v>
      </c>
      <c r="AX208" s="14" t="s">
        <v>72</v>
      </c>
      <c r="AY208" s="215" t="s">
        <v>168</v>
      </c>
    </row>
    <row r="209" spans="2:51" s="14" customFormat="1">
      <c r="B209" s="205"/>
      <c r="C209" s="206"/>
      <c r="D209" s="196" t="s">
        <v>177</v>
      </c>
      <c r="E209" s="207" t="s">
        <v>19</v>
      </c>
      <c r="F209" s="208" t="s">
        <v>1606</v>
      </c>
      <c r="G209" s="206"/>
      <c r="H209" s="209">
        <v>0.57399999999999995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177</v>
      </c>
      <c r="AU209" s="215" t="s">
        <v>81</v>
      </c>
      <c r="AV209" s="14" t="s">
        <v>81</v>
      </c>
      <c r="AW209" s="14" t="s">
        <v>33</v>
      </c>
      <c r="AX209" s="14" t="s">
        <v>72</v>
      </c>
      <c r="AY209" s="215" t="s">
        <v>168</v>
      </c>
    </row>
    <row r="210" spans="2:51" s="14" customFormat="1">
      <c r="B210" s="205"/>
      <c r="C210" s="206"/>
      <c r="D210" s="196" t="s">
        <v>177</v>
      </c>
      <c r="E210" s="207" t="s">
        <v>19</v>
      </c>
      <c r="F210" s="208" t="s">
        <v>1607</v>
      </c>
      <c r="G210" s="206"/>
      <c r="H210" s="209">
        <v>0.498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177</v>
      </c>
      <c r="AU210" s="215" t="s">
        <v>81</v>
      </c>
      <c r="AV210" s="14" t="s">
        <v>81</v>
      </c>
      <c r="AW210" s="14" t="s">
        <v>33</v>
      </c>
      <c r="AX210" s="14" t="s">
        <v>72</v>
      </c>
      <c r="AY210" s="215" t="s">
        <v>168</v>
      </c>
    </row>
    <row r="211" spans="2:51" s="14" customFormat="1">
      <c r="B211" s="205"/>
      <c r="C211" s="206"/>
      <c r="D211" s="196" t="s">
        <v>177</v>
      </c>
      <c r="E211" s="207" t="s">
        <v>19</v>
      </c>
      <c r="F211" s="208" t="s">
        <v>1608</v>
      </c>
      <c r="G211" s="206"/>
      <c r="H211" s="209">
        <v>0.42099999999999999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177</v>
      </c>
      <c r="AU211" s="215" t="s">
        <v>81</v>
      </c>
      <c r="AV211" s="14" t="s">
        <v>81</v>
      </c>
      <c r="AW211" s="14" t="s">
        <v>33</v>
      </c>
      <c r="AX211" s="14" t="s">
        <v>72</v>
      </c>
      <c r="AY211" s="215" t="s">
        <v>168</v>
      </c>
    </row>
    <row r="212" spans="2:51" s="14" customFormat="1">
      <c r="B212" s="205"/>
      <c r="C212" s="206"/>
      <c r="D212" s="196" t="s">
        <v>177</v>
      </c>
      <c r="E212" s="207" t="s">
        <v>19</v>
      </c>
      <c r="F212" s="208" t="s">
        <v>1609</v>
      </c>
      <c r="G212" s="206"/>
      <c r="H212" s="209">
        <v>0.32800000000000001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177</v>
      </c>
      <c r="AU212" s="215" t="s">
        <v>81</v>
      </c>
      <c r="AV212" s="14" t="s">
        <v>81</v>
      </c>
      <c r="AW212" s="14" t="s">
        <v>33</v>
      </c>
      <c r="AX212" s="14" t="s">
        <v>72</v>
      </c>
      <c r="AY212" s="215" t="s">
        <v>168</v>
      </c>
    </row>
    <row r="213" spans="2:51" s="14" customFormat="1">
      <c r="B213" s="205"/>
      <c r="C213" s="206"/>
      <c r="D213" s="196" t="s">
        <v>177</v>
      </c>
      <c r="E213" s="207" t="s">
        <v>19</v>
      </c>
      <c r="F213" s="208" t="s">
        <v>1610</v>
      </c>
      <c r="G213" s="206"/>
      <c r="H213" s="209">
        <v>0.27400000000000002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177</v>
      </c>
      <c r="AU213" s="215" t="s">
        <v>81</v>
      </c>
      <c r="AV213" s="14" t="s">
        <v>81</v>
      </c>
      <c r="AW213" s="14" t="s">
        <v>33</v>
      </c>
      <c r="AX213" s="14" t="s">
        <v>72</v>
      </c>
      <c r="AY213" s="215" t="s">
        <v>168</v>
      </c>
    </row>
    <row r="214" spans="2:51" s="14" customFormat="1">
      <c r="B214" s="205"/>
      <c r="C214" s="206"/>
      <c r="D214" s="196" t="s">
        <v>177</v>
      </c>
      <c r="E214" s="207" t="s">
        <v>19</v>
      </c>
      <c r="F214" s="208" t="s">
        <v>1611</v>
      </c>
      <c r="G214" s="206"/>
      <c r="H214" s="209">
        <v>0.29399999999999998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177</v>
      </c>
      <c r="AU214" s="215" t="s">
        <v>81</v>
      </c>
      <c r="AV214" s="14" t="s">
        <v>81</v>
      </c>
      <c r="AW214" s="14" t="s">
        <v>33</v>
      </c>
      <c r="AX214" s="14" t="s">
        <v>72</v>
      </c>
      <c r="AY214" s="215" t="s">
        <v>168</v>
      </c>
    </row>
    <row r="215" spans="2:51" s="14" customFormat="1">
      <c r="B215" s="205"/>
      <c r="C215" s="206"/>
      <c r="D215" s="196" t="s">
        <v>177</v>
      </c>
      <c r="E215" s="207" t="s">
        <v>19</v>
      </c>
      <c r="F215" s="208" t="s">
        <v>1612</v>
      </c>
      <c r="G215" s="206"/>
      <c r="H215" s="209">
        <v>0.38500000000000001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177</v>
      </c>
      <c r="AU215" s="215" t="s">
        <v>81</v>
      </c>
      <c r="AV215" s="14" t="s">
        <v>81</v>
      </c>
      <c r="AW215" s="14" t="s">
        <v>33</v>
      </c>
      <c r="AX215" s="14" t="s">
        <v>72</v>
      </c>
      <c r="AY215" s="215" t="s">
        <v>168</v>
      </c>
    </row>
    <row r="216" spans="2:51" s="14" customFormat="1">
      <c r="B216" s="205"/>
      <c r="C216" s="206"/>
      <c r="D216" s="196" t="s">
        <v>177</v>
      </c>
      <c r="E216" s="207" t="s">
        <v>19</v>
      </c>
      <c r="F216" s="208" t="s">
        <v>1613</v>
      </c>
      <c r="G216" s="206"/>
      <c r="H216" s="209">
        <v>0.48599999999999999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177</v>
      </c>
      <c r="AU216" s="215" t="s">
        <v>81</v>
      </c>
      <c r="AV216" s="14" t="s">
        <v>81</v>
      </c>
      <c r="AW216" s="14" t="s">
        <v>33</v>
      </c>
      <c r="AX216" s="14" t="s">
        <v>72</v>
      </c>
      <c r="AY216" s="215" t="s">
        <v>168</v>
      </c>
    </row>
    <row r="217" spans="2:51" s="14" customFormat="1">
      <c r="B217" s="205"/>
      <c r="C217" s="206"/>
      <c r="D217" s="196" t="s">
        <v>177</v>
      </c>
      <c r="E217" s="207" t="s">
        <v>19</v>
      </c>
      <c r="F217" s="208" t="s">
        <v>1614</v>
      </c>
      <c r="G217" s="206"/>
      <c r="H217" s="209">
        <v>0.42399999999999999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177</v>
      </c>
      <c r="AU217" s="215" t="s">
        <v>81</v>
      </c>
      <c r="AV217" s="14" t="s">
        <v>81</v>
      </c>
      <c r="AW217" s="14" t="s">
        <v>33</v>
      </c>
      <c r="AX217" s="14" t="s">
        <v>72</v>
      </c>
      <c r="AY217" s="215" t="s">
        <v>168</v>
      </c>
    </row>
    <row r="218" spans="2:51" s="14" customFormat="1">
      <c r="B218" s="205"/>
      <c r="C218" s="206"/>
      <c r="D218" s="196" t="s">
        <v>177</v>
      </c>
      <c r="E218" s="207" t="s">
        <v>19</v>
      </c>
      <c r="F218" s="208" t="s">
        <v>1615</v>
      </c>
      <c r="G218" s="206"/>
      <c r="H218" s="209">
        <v>0.34499999999999997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177</v>
      </c>
      <c r="AU218" s="215" t="s">
        <v>81</v>
      </c>
      <c r="AV218" s="14" t="s">
        <v>81</v>
      </c>
      <c r="AW218" s="14" t="s">
        <v>33</v>
      </c>
      <c r="AX218" s="14" t="s">
        <v>72</v>
      </c>
      <c r="AY218" s="215" t="s">
        <v>168</v>
      </c>
    </row>
    <row r="219" spans="2:51" s="14" customFormat="1">
      <c r="B219" s="205"/>
      <c r="C219" s="206"/>
      <c r="D219" s="196" t="s">
        <v>177</v>
      </c>
      <c r="E219" s="207" t="s">
        <v>19</v>
      </c>
      <c r="F219" s="208" t="s">
        <v>1616</v>
      </c>
      <c r="G219" s="206"/>
      <c r="H219" s="209">
        <v>0.26600000000000001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177</v>
      </c>
      <c r="AU219" s="215" t="s">
        <v>81</v>
      </c>
      <c r="AV219" s="14" t="s">
        <v>81</v>
      </c>
      <c r="AW219" s="14" t="s">
        <v>33</v>
      </c>
      <c r="AX219" s="14" t="s">
        <v>72</v>
      </c>
      <c r="AY219" s="215" t="s">
        <v>168</v>
      </c>
    </row>
    <row r="220" spans="2:51" s="14" customFormat="1">
      <c r="B220" s="205"/>
      <c r="C220" s="206"/>
      <c r="D220" s="196" t="s">
        <v>177</v>
      </c>
      <c r="E220" s="207" t="s">
        <v>19</v>
      </c>
      <c r="F220" s="208" t="s">
        <v>1617</v>
      </c>
      <c r="G220" s="206"/>
      <c r="H220" s="209">
        <v>0.17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177</v>
      </c>
      <c r="AU220" s="215" t="s">
        <v>81</v>
      </c>
      <c r="AV220" s="14" t="s">
        <v>81</v>
      </c>
      <c r="AW220" s="14" t="s">
        <v>33</v>
      </c>
      <c r="AX220" s="14" t="s">
        <v>72</v>
      </c>
      <c r="AY220" s="215" t="s">
        <v>168</v>
      </c>
    </row>
    <row r="221" spans="2:51" s="14" customFormat="1">
      <c r="B221" s="205"/>
      <c r="C221" s="206"/>
      <c r="D221" s="196" t="s">
        <v>177</v>
      </c>
      <c r="E221" s="207" t="s">
        <v>19</v>
      </c>
      <c r="F221" s="208" t="s">
        <v>1618</v>
      </c>
      <c r="G221" s="206"/>
      <c r="H221" s="209">
        <v>0.223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177</v>
      </c>
      <c r="AU221" s="215" t="s">
        <v>81</v>
      </c>
      <c r="AV221" s="14" t="s">
        <v>81</v>
      </c>
      <c r="AW221" s="14" t="s">
        <v>33</v>
      </c>
      <c r="AX221" s="14" t="s">
        <v>72</v>
      </c>
      <c r="AY221" s="215" t="s">
        <v>168</v>
      </c>
    </row>
    <row r="222" spans="2:51" s="14" customFormat="1">
      <c r="B222" s="205"/>
      <c r="C222" s="206"/>
      <c r="D222" s="196" t="s">
        <v>177</v>
      </c>
      <c r="E222" s="207" t="s">
        <v>19</v>
      </c>
      <c r="F222" s="208" t="s">
        <v>1619</v>
      </c>
      <c r="G222" s="206"/>
      <c r="H222" s="209">
        <v>0.39300000000000002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177</v>
      </c>
      <c r="AU222" s="215" t="s">
        <v>81</v>
      </c>
      <c r="AV222" s="14" t="s">
        <v>81</v>
      </c>
      <c r="AW222" s="14" t="s">
        <v>33</v>
      </c>
      <c r="AX222" s="14" t="s">
        <v>72</v>
      </c>
      <c r="AY222" s="215" t="s">
        <v>168</v>
      </c>
    </row>
    <row r="223" spans="2:51" s="14" customFormat="1">
      <c r="B223" s="205"/>
      <c r="C223" s="206"/>
      <c r="D223" s="196" t="s">
        <v>177</v>
      </c>
      <c r="E223" s="207" t="s">
        <v>19</v>
      </c>
      <c r="F223" s="208" t="s">
        <v>1620</v>
      </c>
      <c r="G223" s="206"/>
      <c r="H223" s="209">
        <v>0.52600000000000002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177</v>
      </c>
      <c r="AU223" s="215" t="s">
        <v>81</v>
      </c>
      <c r="AV223" s="14" t="s">
        <v>81</v>
      </c>
      <c r="AW223" s="14" t="s">
        <v>33</v>
      </c>
      <c r="AX223" s="14" t="s">
        <v>72</v>
      </c>
      <c r="AY223" s="215" t="s">
        <v>168</v>
      </c>
    </row>
    <row r="224" spans="2:51" s="14" customFormat="1">
      <c r="B224" s="205"/>
      <c r="C224" s="206"/>
      <c r="D224" s="196" t="s">
        <v>177</v>
      </c>
      <c r="E224" s="207" t="s">
        <v>19</v>
      </c>
      <c r="F224" s="208" t="s">
        <v>1621</v>
      </c>
      <c r="G224" s="206"/>
      <c r="H224" s="209">
        <v>0.53700000000000003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177</v>
      </c>
      <c r="AU224" s="215" t="s">
        <v>81</v>
      </c>
      <c r="AV224" s="14" t="s">
        <v>81</v>
      </c>
      <c r="AW224" s="14" t="s">
        <v>33</v>
      </c>
      <c r="AX224" s="14" t="s">
        <v>72</v>
      </c>
      <c r="AY224" s="215" t="s">
        <v>168</v>
      </c>
    </row>
    <row r="225" spans="2:51" s="14" customFormat="1">
      <c r="B225" s="205"/>
      <c r="C225" s="206"/>
      <c r="D225" s="196" t="s">
        <v>177</v>
      </c>
      <c r="E225" s="207" t="s">
        <v>19</v>
      </c>
      <c r="F225" s="208" t="s">
        <v>1622</v>
      </c>
      <c r="G225" s="206"/>
      <c r="H225" s="209">
        <v>0.24299999999999999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177</v>
      </c>
      <c r="AU225" s="215" t="s">
        <v>81</v>
      </c>
      <c r="AV225" s="14" t="s">
        <v>81</v>
      </c>
      <c r="AW225" s="14" t="s">
        <v>33</v>
      </c>
      <c r="AX225" s="14" t="s">
        <v>72</v>
      </c>
      <c r="AY225" s="215" t="s">
        <v>168</v>
      </c>
    </row>
    <row r="226" spans="2:51" s="17" customFormat="1">
      <c r="B226" s="245"/>
      <c r="C226" s="246"/>
      <c r="D226" s="196" t="s">
        <v>177</v>
      </c>
      <c r="E226" s="247" t="s">
        <v>19</v>
      </c>
      <c r="F226" s="248" t="s">
        <v>1211</v>
      </c>
      <c r="G226" s="246"/>
      <c r="H226" s="249">
        <v>8.3119999999999994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AT226" s="255" t="s">
        <v>177</v>
      </c>
      <c r="AU226" s="255" t="s">
        <v>81</v>
      </c>
      <c r="AV226" s="17" t="s">
        <v>188</v>
      </c>
      <c r="AW226" s="17" t="s">
        <v>33</v>
      </c>
      <c r="AX226" s="17" t="s">
        <v>72</v>
      </c>
      <c r="AY226" s="255" t="s">
        <v>168</v>
      </c>
    </row>
    <row r="227" spans="2:51" s="13" customFormat="1">
      <c r="B227" s="194"/>
      <c r="C227" s="195"/>
      <c r="D227" s="196" t="s">
        <v>177</v>
      </c>
      <c r="E227" s="197" t="s">
        <v>19</v>
      </c>
      <c r="F227" s="198" t="s">
        <v>1580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177</v>
      </c>
      <c r="AU227" s="204" t="s">
        <v>81</v>
      </c>
      <c r="AV227" s="13" t="s">
        <v>79</v>
      </c>
      <c r="AW227" s="13" t="s">
        <v>33</v>
      </c>
      <c r="AX227" s="13" t="s">
        <v>72</v>
      </c>
      <c r="AY227" s="204" t="s">
        <v>168</v>
      </c>
    </row>
    <row r="228" spans="2:51" s="14" customFormat="1">
      <c r="B228" s="205"/>
      <c r="C228" s="206"/>
      <c r="D228" s="196" t="s">
        <v>177</v>
      </c>
      <c r="E228" s="207" t="s">
        <v>19</v>
      </c>
      <c r="F228" s="208" t="s">
        <v>1623</v>
      </c>
      <c r="G228" s="206"/>
      <c r="H228" s="209">
        <v>1.94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81</v>
      </c>
      <c r="AV228" s="14" t="s">
        <v>81</v>
      </c>
      <c r="AW228" s="14" t="s">
        <v>33</v>
      </c>
      <c r="AX228" s="14" t="s">
        <v>72</v>
      </c>
      <c r="AY228" s="215" t="s">
        <v>168</v>
      </c>
    </row>
    <row r="229" spans="2:51" s="14" customFormat="1">
      <c r="B229" s="205"/>
      <c r="C229" s="206"/>
      <c r="D229" s="196" t="s">
        <v>177</v>
      </c>
      <c r="E229" s="207" t="s">
        <v>19</v>
      </c>
      <c r="F229" s="208" t="s">
        <v>1624</v>
      </c>
      <c r="G229" s="206"/>
      <c r="H229" s="209">
        <v>2.0030000000000001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177</v>
      </c>
      <c r="AU229" s="215" t="s">
        <v>81</v>
      </c>
      <c r="AV229" s="14" t="s">
        <v>81</v>
      </c>
      <c r="AW229" s="14" t="s">
        <v>33</v>
      </c>
      <c r="AX229" s="14" t="s">
        <v>72</v>
      </c>
      <c r="AY229" s="215" t="s">
        <v>168</v>
      </c>
    </row>
    <row r="230" spans="2:51" s="14" customFormat="1">
      <c r="B230" s="205"/>
      <c r="C230" s="206"/>
      <c r="D230" s="196" t="s">
        <v>177</v>
      </c>
      <c r="E230" s="207" t="s">
        <v>19</v>
      </c>
      <c r="F230" s="208" t="s">
        <v>1625</v>
      </c>
      <c r="G230" s="206"/>
      <c r="H230" s="209">
        <v>1.7749999999999999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177</v>
      </c>
      <c r="AU230" s="215" t="s">
        <v>81</v>
      </c>
      <c r="AV230" s="14" t="s">
        <v>81</v>
      </c>
      <c r="AW230" s="14" t="s">
        <v>33</v>
      </c>
      <c r="AX230" s="14" t="s">
        <v>72</v>
      </c>
      <c r="AY230" s="215" t="s">
        <v>168</v>
      </c>
    </row>
    <row r="231" spans="2:51" s="14" customFormat="1">
      <c r="B231" s="205"/>
      <c r="C231" s="206"/>
      <c r="D231" s="196" t="s">
        <v>177</v>
      </c>
      <c r="E231" s="207" t="s">
        <v>19</v>
      </c>
      <c r="F231" s="208" t="s">
        <v>1626</v>
      </c>
      <c r="G231" s="206"/>
      <c r="H231" s="209">
        <v>1.4530000000000001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177</v>
      </c>
      <c r="AU231" s="215" t="s">
        <v>81</v>
      </c>
      <c r="AV231" s="14" t="s">
        <v>81</v>
      </c>
      <c r="AW231" s="14" t="s">
        <v>33</v>
      </c>
      <c r="AX231" s="14" t="s">
        <v>72</v>
      </c>
      <c r="AY231" s="215" t="s">
        <v>168</v>
      </c>
    </row>
    <row r="232" spans="2:51" s="14" customFormat="1">
      <c r="B232" s="205"/>
      <c r="C232" s="206"/>
      <c r="D232" s="196" t="s">
        <v>177</v>
      </c>
      <c r="E232" s="207" t="s">
        <v>19</v>
      </c>
      <c r="F232" s="208" t="s">
        <v>1627</v>
      </c>
      <c r="G232" s="206"/>
      <c r="H232" s="209">
        <v>1.131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177</v>
      </c>
      <c r="AU232" s="215" t="s">
        <v>81</v>
      </c>
      <c r="AV232" s="14" t="s">
        <v>81</v>
      </c>
      <c r="AW232" s="14" t="s">
        <v>33</v>
      </c>
      <c r="AX232" s="14" t="s">
        <v>72</v>
      </c>
      <c r="AY232" s="215" t="s">
        <v>168</v>
      </c>
    </row>
    <row r="233" spans="2:51" s="14" customFormat="1">
      <c r="B233" s="205"/>
      <c r="C233" s="206"/>
      <c r="D233" s="196" t="s">
        <v>177</v>
      </c>
      <c r="E233" s="207" t="s">
        <v>19</v>
      </c>
      <c r="F233" s="208" t="s">
        <v>1628</v>
      </c>
      <c r="G233" s="206"/>
      <c r="H233" s="209">
        <v>0.89500000000000002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177</v>
      </c>
      <c r="AU233" s="215" t="s">
        <v>81</v>
      </c>
      <c r="AV233" s="14" t="s">
        <v>81</v>
      </c>
      <c r="AW233" s="14" t="s">
        <v>33</v>
      </c>
      <c r="AX233" s="14" t="s">
        <v>72</v>
      </c>
      <c r="AY233" s="215" t="s">
        <v>168</v>
      </c>
    </row>
    <row r="234" spans="2:51" s="14" customFormat="1">
      <c r="B234" s="205"/>
      <c r="C234" s="206"/>
      <c r="D234" s="196" t="s">
        <v>177</v>
      </c>
      <c r="E234" s="207" t="s">
        <v>19</v>
      </c>
      <c r="F234" s="208" t="s">
        <v>1629</v>
      </c>
      <c r="G234" s="206"/>
      <c r="H234" s="209">
        <v>1.7190000000000001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177</v>
      </c>
      <c r="AU234" s="215" t="s">
        <v>81</v>
      </c>
      <c r="AV234" s="14" t="s">
        <v>81</v>
      </c>
      <c r="AW234" s="14" t="s">
        <v>33</v>
      </c>
      <c r="AX234" s="14" t="s">
        <v>72</v>
      </c>
      <c r="AY234" s="215" t="s">
        <v>168</v>
      </c>
    </row>
    <row r="235" spans="2:51" s="14" customFormat="1">
      <c r="B235" s="205"/>
      <c r="C235" s="206"/>
      <c r="D235" s="196" t="s">
        <v>177</v>
      </c>
      <c r="E235" s="207" t="s">
        <v>19</v>
      </c>
      <c r="F235" s="208" t="s">
        <v>1630</v>
      </c>
      <c r="G235" s="206"/>
      <c r="H235" s="209">
        <v>1.492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177</v>
      </c>
      <c r="AU235" s="215" t="s">
        <v>81</v>
      </c>
      <c r="AV235" s="14" t="s">
        <v>81</v>
      </c>
      <c r="AW235" s="14" t="s">
        <v>33</v>
      </c>
      <c r="AX235" s="14" t="s">
        <v>72</v>
      </c>
      <c r="AY235" s="215" t="s">
        <v>168</v>
      </c>
    </row>
    <row r="236" spans="2:51" s="14" customFormat="1">
      <c r="B236" s="205"/>
      <c r="C236" s="206"/>
      <c r="D236" s="196" t="s">
        <v>177</v>
      </c>
      <c r="E236" s="207" t="s">
        <v>19</v>
      </c>
      <c r="F236" s="208" t="s">
        <v>1631</v>
      </c>
      <c r="G236" s="206"/>
      <c r="H236" s="209">
        <v>1.351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177</v>
      </c>
      <c r="AU236" s="215" t="s">
        <v>81</v>
      </c>
      <c r="AV236" s="14" t="s">
        <v>81</v>
      </c>
      <c r="AW236" s="14" t="s">
        <v>33</v>
      </c>
      <c r="AX236" s="14" t="s">
        <v>72</v>
      </c>
      <c r="AY236" s="215" t="s">
        <v>168</v>
      </c>
    </row>
    <row r="237" spans="2:51" s="14" customFormat="1">
      <c r="B237" s="205"/>
      <c r="C237" s="206"/>
      <c r="D237" s="196" t="s">
        <v>177</v>
      </c>
      <c r="E237" s="207" t="s">
        <v>19</v>
      </c>
      <c r="F237" s="208" t="s">
        <v>1632</v>
      </c>
      <c r="G237" s="206"/>
      <c r="H237" s="209">
        <v>1.0680000000000001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177</v>
      </c>
      <c r="AU237" s="215" t="s">
        <v>81</v>
      </c>
      <c r="AV237" s="14" t="s">
        <v>81</v>
      </c>
      <c r="AW237" s="14" t="s">
        <v>33</v>
      </c>
      <c r="AX237" s="14" t="s">
        <v>72</v>
      </c>
      <c r="AY237" s="215" t="s">
        <v>168</v>
      </c>
    </row>
    <row r="238" spans="2:51" s="14" customFormat="1">
      <c r="B238" s="205"/>
      <c r="C238" s="206"/>
      <c r="D238" s="196" t="s">
        <v>177</v>
      </c>
      <c r="E238" s="207" t="s">
        <v>19</v>
      </c>
      <c r="F238" s="208" t="s">
        <v>1633</v>
      </c>
      <c r="G238" s="206"/>
      <c r="H238" s="209">
        <v>0.77800000000000002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177</v>
      </c>
      <c r="AU238" s="215" t="s">
        <v>81</v>
      </c>
      <c r="AV238" s="14" t="s">
        <v>81</v>
      </c>
      <c r="AW238" s="14" t="s">
        <v>33</v>
      </c>
      <c r="AX238" s="14" t="s">
        <v>72</v>
      </c>
      <c r="AY238" s="215" t="s">
        <v>168</v>
      </c>
    </row>
    <row r="239" spans="2:51" s="14" customFormat="1">
      <c r="B239" s="205"/>
      <c r="C239" s="206"/>
      <c r="D239" s="196" t="s">
        <v>177</v>
      </c>
      <c r="E239" s="207" t="s">
        <v>19</v>
      </c>
      <c r="F239" s="208" t="s">
        <v>1634</v>
      </c>
      <c r="G239" s="206"/>
      <c r="H239" s="209">
        <v>0.77800000000000002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177</v>
      </c>
      <c r="AU239" s="215" t="s">
        <v>81</v>
      </c>
      <c r="AV239" s="14" t="s">
        <v>81</v>
      </c>
      <c r="AW239" s="14" t="s">
        <v>33</v>
      </c>
      <c r="AX239" s="14" t="s">
        <v>72</v>
      </c>
      <c r="AY239" s="215" t="s">
        <v>168</v>
      </c>
    </row>
    <row r="240" spans="2:51" s="14" customFormat="1">
      <c r="B240" s="205"/>
      <c r="C240" s="206"/>
      <c r="D240" s="196" t="s">
        <v>177</v>
      </c>
      <c r="E240" s="207" t="s">
        <v>19</v>
      </c>
      <c r="F240" s="208" t="s">
        <v>1635</v>
      </c>
      <c r="G240" s="206"/>
      <c r="H240" s="209">
        <v>1.319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177</v>
      </c>
      <c r="AU240" s="215" t="s">
        <v>81</v>
      </c>
      <c r="AV240" s="14" t="s">
        <v>81</v>
      </c>
      <c r="AW240" s="14" t="s">
        <v>33</v>
      </c>
      <c r="AX240" s="14" t="s">
        <v>72</v>
      </c>
      <c r="AY240" s="215" t="s">
        <v>168</v>
      </c>
    </row>
    <row r="241" spans="1:65" s="14" customFormat="1">
      <c r="B241" s="205"/>
      <c r="C241" s="206"/>
      <c r="D241" s="196" t="s">
        <v>177</v>
      </c>
      <c r="E241" s="207" t="s">
        <v>19</v>
      </c>
      <c r="F241" s="208" t="s">
        <v>1636</v>
      </c>
      <c r="G241" s="206"/>
      <c r="H241" s="209">
        <v>1.665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177</v>
      </c>
      <c r="AU241" s="215" t="s">
        <v>81</v>
      </c>
      <c r="AV241" s="14" t="s">
        <v>81</v>
      </c>
      <c r="AW241" s="14" t="s">
        <v>33</v>
      </c>
      <c r="AX241" s="14" t="s">
        <v>72</v>
      </c>
      <c r="AY241" s="215" t="s">
        <v>168</v>
      </c>
    </row>
    <row r="242" spans="1:65" s="17" customFormat="1">
      <c r="B242" s="245"/>
      <c r="C242" s="246"/>
      <c r="D242" s="196" t="s">
        <v>177</v>
      </c>
      <c r="E242" s="247" t="s">
        <v>19</v>
      </c>
      <c r="F242" s="248" t="s">
        <v>1211</v>
      </c>
      <c r="G242" s="246"/>
      <c r="H242" s="249">
        <v>19.367000000000001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AT242" s="255" t="s">
        <v>177</v>
      </c>
      <c r="AU242" s="255" t="s">
        <v>81</v>
      </c>
      <c r="AV242" s="17" t="s">
        <v>188</v>
      </c>
      <c r="AW242" s="17" t="s">
        <v>33</v>
      </c>
      <c r="AX242" s="17" t="s">
        <v>72</v>
      </c>
      <c r="AY242" s="255" t="s">
        <v>168</v>
      </c>
    </row>
    <row r="243" spans="1:65" s="13" customFormat="1">
      <c r="B243" s="194"/>
      <c r="C243" s="195"/>
      <c r="D243" s="196" t="s">
        <v>177</v>
      </c>
      <c r="E243" s="197" t="s">
        <v>19</v>
      </c>
      <c r="F243" s="198" t="s">
        <v>1595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177</v>
      </c>
      <c r="AU243" s="204" t="s">
        <v>81</v>
      </c>
      <c r="AV243" s="13" t="s">
        <v>79</v>
      </c>
      <c r="AW243" s="13" t="s">
        <v>33</v>
      </c>
      <c r="AX243" s="13" t="s">
        <v>72</v>
      </c>
      <c r="AY243" s="204" t="s">
        <v>168</v>
      </c>
    </row>
    <row r="244" spans="1:65" s="14" customFormat="1" ht="22.5">
      <c r="B244" s="205"/>
      <c r="C244" s="206"/>
      <c r="D244" s="196" t="s">
        <v>177</v>
      </c>
      <c r="E244" s="207" t="s">
        <v>19</v>
      </c>
      <c r="F244" s="208" t="s">
        <v>1637</v>
      </c>
      <c r="G244" s="206"/>
      <c r="H244" s="209">
        <v>23.338999999999999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177</v>
      </c>
      <c r="AU244" s="215" t="s">
        <v>81</v>
      </c>
      <c r="AV244" s="14" t="s">
        <v>81</v>
      </c>
      <c r="AW244" s="14" t="s">
        <v>33</v>
      </c>
      <c r="AX244" s="14" t="s">
        <v>72</v>
      </c>
      <c r="AY244" s="215" t="s">
        <v>168</v>
      </c>
    </row>
    <row r="245" spans="1:65" s="14" customFormat="1" ht="22.5">
      <c r="B245" s="205"/>
      <c r="C245" s="206"/>
      <c r="D245" s="196" t="s">
        <v>177</v>
      </c>
      <c r="E245" s="207" t="s">
        <v>19</v>
      </c>
      <c r="F245" s="208" t="s">
        <v>1638</v>
      </c>
      <c r="G245" s="206"/>
      <c r="H245" s="209">
        <v>16.954000000000001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177</v>
      </c>
      <c r="AU245" s="215" t="s">
        <v>81</v>
      </c>
      <c r="AV245" s="14" t="s">
        <v>81</v>
      </c>
      <c r="AW245" s="14" t="s">
        <v>33</v>
      </c>
      <c r="AX245" s="14" t="s">
        <v>72</v>
      </c>
      <c r="AY245" s="215" t="s">
        <v>168</v>
      </c>
    </row>
    <row r="246" spans="1:65" s="17" customFormat="1">
      <c r="B246" s="245"/>
      <c r="C246" s="246"/>
      <c r="D246" s="196" t="s">
        <v>177</v>
      </c>
      <c r="E246" s="247" t="s">
        <v>19</v>
      </c>
      <c r="F246" s="248" t="s">
        <v>1211</v>
      </c>
      <c r="G246" s="246"/>
      <c r="H246" s="249">
        <v>40.292999999999999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177</v>
      </c>
      <c r="AU246" s="255" t="s">
        <v>81</v>
      </c>
      <c r="AV246" s="17" t="s">
        <v>188</v>
      </c>
      <c r="AW246" s="17" t="s">
        <v>33</v>
      </c>
      <c r="AX246" s="17" t="s">
        <v>72</v>
      </c>
      <c r="AY246" s="255" t="s">
        <v>168</v>
      </c>
    </row>
    <row r="247" spans="1:65" s="15" customFormat="1">
      <c r="B247" s="216"/>
      <c r="C247" s="217"/>
      <c r="D247" s="196" t="s">
        <v>177</v>
      </c>
      <c r="E247" s="218" t="s">
        <v>19</v>
      </c>
      <c r="F247" s="219" t="s">
        <v>182</v>
      </c>
      <c r="G247" s="217"/>
      <c r="H247" s="220">
        <v>1001.274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177</v>
      </c>
      <c r="AU247" s="226" t="s">
        <v>81</v>
      </c>
      <c r="AV247" s="15" t="s">
        <v>175</v>
      </c>
      <c r="AW247" s="15" t="s">
        <v>33</v>
      </c>
      <c r="AX247" s="15" t="s">
        <v>79</v>
      </c>
      <c r="AY247" s="226" t="s">
        <v>168</v>
      </c>
    </row>
    <row r="248" spans="1:65" s="2" customFormat="1" ht="66.75" customHeight="1">
      <c r="A248" s="37"/>
      <c r="B248" s="38"/>
      <c r="C248" s="181" t="s">
        <v>221</v>
      </c>
      <c r="D248" s="181" t="s">
        <v>170</v>
      </c>
      <c r="E248" s="182" t="s">
        <v>1639</v>
      </c>
      <c r="F248" s="183" t="s">
        <v>1640</v>
      </c>
      <c r="G248" s="184" t="s">
        <v>206</v>
      </c>
      <c r="H248" s="185">
        <v>6007.6440000000002</v>
      </c>
      <c r="I248" s="186"/>
      <c r="J248" s="187">
        <f>ROUND(I248*H248,2)</f>
        <v>0</v>
      </c>
      <c r="K248" s="183" t="s">
        <v>174</v>
      </c>
      <c r="L248" s="42"/>
      <c r="M248" s="188" t="s">
        <v>19</v>
      </c>
      <c r="N248" s="189" t="s">
        <v>43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175</v>
      </c>
      <c r="AT248" s="192" t="s">
        <v>170</v>
      </c>
      <c r="AU248" s="192" t="s">
        <v>81</v>
      </c>
      <c r="AY248" s="20" t="s">
        <v>168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79</v>
      </c>
      <c r="BK248" s="193">
        <f>ROUND(I248*H248,2)</f>
        <v>0</v>
      </c>
      <c r="BL248" s="20" t="s">
        <v>175</v>
      </c>
      <c r="BM248" s="192" t="s">
        <v>1641</v>
      </c>
    </row>
    <row r="249" spans="1:65" s="14" customFormat="1">
      <c r="B249" s="205"/>
      <c r="C249" s="206"/>
      <c r="D249" s="196" t="s">
        <v>177</v>
      </c>
      <c r="E249" s="206"/>
      <c r="F249" s="208" t="s">
        <v>1642</v>
      </c>
      <c r="G249" s="206"/>
      <c r="H249" s="209">
        <v>6007.6440000000002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177</v>
      </c>
      <c r="AU249" s="215" t="s">
        <v>81</v>
      </c>
      <c r="AV249" s="14" t="s">
        <v>81</v>
      </c>
      <c r="AW249" s="14" t="s">
        <v>4</v>
      </c>
      <c r="AX249" s="14" t="s">
        <v>79</v>
      </c>
      <c r="AY249" s="215" t="s">
        <v>168</v>
      </c>
    </row>
    <row r="250" spans="1:65" s="2" customFormat="1" ht="44.25" customHeight="1">
      <c r="A250" s="37"/>
      <c r="B250" s="38"/>
      <c r="C250" s="181" t="s">
        <v>1015</v>
      </c>
      <c r="D250" s="181" t="s">
        <v>170</v>
      </c>
      <c r="E250" s="182" t="s">
        <v>231</v>
      </c>
      <c r="F250" s="183" t="s">
        <v>232</v>
      </c>
      <c r="G250" s="184" t="s">
        <v>233</v>
      </c>
      <c r="H250" s="185">
        <v>1802.2929999999999</v>
      </c>
      <c r="I250" s="186"/>
      <c r="J250" s="187">
        <f>ROUND(I250*H250,2)</f>
        <v>0</v>
      </c>
      <c r="K250" s="183" t="s">
        <v>174</v>
      </c>
      <c r="L250" s="42"/>
      <c r="M250" s="188" t="s">
        <v>19</v>
      </c>
      <c r="N250" s="189" t="s">
        <v>43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175</v>
      </c>
      <c r="AT250" s="192" t="s">
        <v>170</v>
      </c>
      <c r="AU250" s="192" t="s">
        <v>81</v>
      </c>
      <c r="AY250" s="20" t="s">
        <v>168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79</v>
      </c>
      <c r="BK250" s="193">
        <f>ROUND(I250*H250,2)</f>
        <v>0</v>
      </c>
      <c r="BL250" s="20" t="s">
        <v>175</v>
      </c>
      <c r="BM250" s="192" t="s">
        <v>1643</v>
      </c>
    </row>
    <row r="251" spans="1:65" s="14" customFormat="1">
      <c r="B251" s="205"/>
      <c r="C251" s="206"/>
      <c r="D251" s="196" t="s">
        <v>177</v>
      </c>
      <c r="E251" s="206"/>
      <c r="F251" s="208" t="s">
        <v>1644</v>
      </c>
      <c r="G251" s="206"/>
      <c r="H251" s="209">
        <v>1802.2929999999999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177</v>
      </c>
      <c r="AU251" s="215" t="s">
        <v>81</v>
      </c>
      <c r="AV251" s="14" t="s">
        <v>81</v>
      </c>
      <c r="AW251" s="14" t="s">
        <v>4</v>
      </c>
      <c r="AX251" s="14" t="s">
        <v>79</v>
      </c>
      <c r="AY251" s="215" t="s">
        <v>168</v>
      </c>
    </row>
    <row r="252" spans="1:65" s="2" customFormat="1" ht="44.25" customHeight="1">
      <c r="A252" s="37"/>
      <c r="B252" s="38"/>
      <c r="C252" s="181" t="s">
        <v>230</v>
      </c>
      <c r="D252" s="181" t="s">
        <v>170</v>
      </c>
      <c r="E252" s="182" t="s">
        <v>1645</v>
      </c>
      <c r="F252" s="183" t="s">
        <v>1646</v>
      </c>
      <c r="G252" s="184" t="s">
        <v>206</v>
      </c>
      <c r="H252" s="185">
        <v>9.24</v>
      </c>
      <c r="I252" s="186"/>
      <c r="J252" s="187">
        <f>ROUND(I252*H252,2)</f>
        <v>0</v>
      </c>
      <c r="K252" s="183" t="s">
        <v>174</v>
      </c>
      <c r="L252" s="42"/>
      <c r="M252" s="188" t="s">
        <v>19</v>
      </c>
      <c r="N252" s="189" t="s">
        <v>43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175</v>
      </c>
      <c r="AT252" s="192" t="s">
        <v>170</v>
      </c>
      <c r="AU252" s="192" t="s">
        <v>81</v>
      </c>
      <c r="AY252" s="20" t="s">
        <v>168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79</v>
      </c>
      <c r="BK252" s="193">
        <f>ROUND(I252*H252,2)</f>
        <v>0</v>
      </c>
      <c r="BL252" s="20" t="s">
        <v>175</v>
      </c>
      <c r="BM252" s="192" t="s">
        <v>1647</v>
      </c>
    </row>
    <row r="253" spans="1:65" s="13" customFormat="1" ht="22.5">
      <c r="B253" s="194"/>
      <c r="C253" s="195"/>
      <c r="D253" s="196" t="s">
        <v>177</v>
      </c>
      <c r="E253" s="197" t="s">
        <v>19</v>
      </c>
      <c r="F253" s="198" t="s">
        <v>1648</v>
      </c>
      <c r="G253" s="195"/>
      <c r="H253" s="197" t="s">
        <v>19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177</v>
      </c>
      <c r="AU253" s="204" t="s">
        <v>81</v>
      </c>
      <c r="AV253" s="13" t="s">
        <v>79</v>
      </c>
      <c r="AW253" s="13" t="s">
        <v>33</v>
      </c>
      <c r="AX253" s="13" t="s">
        <v>72</v>
      </c>
      <c r="AY253" s="204" t="s">
        <v>168</v>
      </c>
    </row>
    <row r="254" spans="1:65" s="14" customFormat="1">
      <c r="B254" s="205"/>
      <c r="C254" s="206"/>
      <c r="D254" s="196" t="s">
        <v>177</v>
      </c>
      <c r="E254" s="207" t="s">
        <v>19</v>
      </c>
      <c r="F254" s="208" t="s">
        <v>1649</v>
      </c>
      <c r="G254" s="206"/>
      <c r="H254" s="209">
        <v>9.24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177</v>
      </c>
      <c r="AU254" s="215" t="s">
        <v>81</v>
      </c>
      <c r="AV254" s="14" t="s">
        <v>81</v>
      </c>
      <c r="AW254" s="14" t="s">
        <v>33</v>
      </c>
      <c r="AX254" s="14" t="s">
        <v>79</v>
      </c>
      <c r="AY254" s="215" t="s">
        <v>168</v>
      </c>
    </row>
    <row r="255" spans="1:65" s="2" customFormat="1" ht="44.25" customHeight="1">
      <c r="A255" s="37"/>
      <c r="B255" s="38"/>
      <c r="C255" s="181" t="s">
        <v>236</v>
      </c>
      <c r="D255" s="181" t="s">
        <v>170</v>
      </c>
      <c r="E255" s="182" t="s">
        <v>319</v>
      </c>
      <c r="F255" s="183" t="s">
        <v>1650</v>
      </c>
      <c r="G255" s="184" t="s">
        <v>206</v>
      </c>
      <c r="H255" s="185">
        <v>3056.076</v>
      </c>
      <c r="I255" s="186"/>
      <c r="J255" s="187">
        <f>ROUND(I255*H255,2)</f>
        <v>0</v>
      </c>
      <c r="K255" s="183" t="s">
        <v>174</v>
      </c>
      <c r="L255" s="42"/>
      <c r="M255" s="188" t="s">
        <v>19</v>
      </c>
      <c r="N255" s="189" t="s">
        <v>43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175</v>
      </c>
      <c r="AT255" s="192" t="s">
        <v>170</v>
      </c>
      <c r="AU255" s="192" t="s">
        <v>81</v>
      </c>
      <c r="AY255" s="20" t="s">
        <v>168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175</v>
      </c>
      <c r="BM255" s="192" t="s">
        <v>1651</v>
      </c>
    </row>
    <row r="256" spans="1:65" s="14" customFormat="1" ht="22.5">
      <c r="B256" s="205"/>
      <c r="C256" s="206"/>
      <c r="D256" s="196" t="s">
        <v>177</v>
      </c>
      <c r="E256" s="207" t="s">
        <v>19</v>
      </c>
      <c r="F256" s="208" t="s">
        <v>1553</v>
      </c>
      <c r="G256" s="206"/>
      <c r="H256" s="209">
        <v>4057.35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177</v>
      </c>
      <c r="AU256" s="215" t="s">
        <v>81</v>
      </c>
      <c r="AV256" s="14" t="s">
        <v>81</v>
      </c>
      <c r="AW256" s="14" t="s">
        <v>33</v>
      </c>
      <c r="AX256" s="14" t="s">
        <v>72</v>
      </c>
      <c r="AY256" s="215" t="s">
        <v>168</v>
      </c>
    </row>
    <row r="257" spans="2:51" s="17" customFormat="1">
      <c r="B257" s="245"/>
      <c r="C257" s="246"/>
      <c r="D257" s="196" t="s">
        <v>177</v>
      </c>
      <c r="E257" s="247" t="s">
        <v>19</v>
      </c>
      <c r="F257" s="248" t="s">
        <v>1554</v>
      </c>
      <c r="G257" s="246"/>
      <c r="H257" s="249">
        <v>4057.35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AT257" s="255" t="s">
        <v>177</v>
      </c>
      <c r="AU257" s="255" t="s">
        <v>81</v>
      </c>
      <c r="AV257" s="17" t="s">
        <v>188</v>
      </c>
      <c r="AW257" s="17" t="s">
        <v>33</v>
      </c>
      <c r="AX257" s="17" t="s">
        <v>72</v>
      </c>
      <c r="AY257" s="255" t="s">
        <v>168</v>
      </c>
    </row>
    <row r="258" spans="2:51" s="14" customFormat="1">
      <c r="B258" s="205"/>
      <c r="C258" s="206"/>
      <c r="D258" s="196" t="s">
        <v>177</v>
      </c>
      <c r="E258" s="207" t="s">
        <v>19</v>
      </c>
      <c r="F258" s="208" t="s">
        <v>1555</v>
      </c>
      <c r="G258" s="206"/>
      <c r="H258" s="209">
        <v>-108.54600000000001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177</v>
      </c>
      <c r="AU258" s="215" t="s">
        <v>81</v>
      </c>
      <c r="AV258" s="14" t="s">
        <v>81</v>
      </c>
      <c r="AW258" s="14" t="s">
        <v>33</v>
      </c>
      <c r="AX258" s="14" t="s">
        <v>72</v>
      </c>
      <c r="AY258" s="215" t="s">
        <v>168</v>
      </c>
    </row>
    <row r="259" spans="2:51" s="14" customFormat="1">
      <c r="B259" s="205"/>
      <c r="C259" s="206"/>
      <c r="D259" s="196" t="s">
        <v>177</v>
      </c>
      <c r="E259" s="207" t="s">
        <v>19</v>
      </c>
      <c r="F259" s="208" t="s">
        <v>1556</v>
      </c>
      <c r="G259" s="206"/>
      <c r="H259" s="209">
        <v>-810.79100000000005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177</v>
      </c>
      <c r="AU259" s="215" t="s">
        <v>81</v>
      </c>
      <c r="AV259" s="14" t="s">
        <v>81</v>
      </c>
      <c r="AW259" s="14" t="s">
        <v>33</v>
      </c>
      <c r="AX259" s="14" t="s">
        <v>72</v>
      </c>
      <c r="AY259" s="215" t="s">
        <v>168</v>
      </c>
    </row>
    <row r="260" spans="2:51" s="14" customFormat="1">
      <c r="B260" s="205"/>
      <c r="C260" s="206"/>
      <c r="D260" s="196" t="s">
        <v>177</v>
      </c>
      <c r="E260" s="207" t="s">
        <v>19</v>
      </c>
      <c r="F260" s="208" t="s">
        <v>1557</v>
      </c>
      <c r="G260" s="206"/>
      <c r="H260" s="209">
        <v>-4.7249999999999996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177</v>
      </c>
      <c r="AU260" s="215" t="s">
        <v>81</v>
      </c>
      <c r="AV260" s="14" t="s">
        <v>81</v>
      </c>
      <c r="AW260" s="14" t="s">
        <v>33</v>
      </c>
      <c r="AX260" s="14" t="s">
        <v>72</v>
      </c>
      <c r="AY260" s="215" t="s">
        <v>168</v>
      </c>
    </row>
    <row r="261" spans="2:51" s="14" customFormat="1">
      <c r="B261" s="205"/>
      <c r="C261" s="206"/>
      <c r="D261" s="196" t="s">
        <v>177</v>
      </c>
      <c r="E261" s="207" t="s">
        <v>19</v>
      </c>
      <c r="F261" s="208" t="s">
        <v>1558</v>
      </c>
      <c r="G261" s="206"/>
      <c r="H261" s="209">
        <v>-9.24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177</v>
      </c>
      <c r="AU261" s="215" t="s">
        <v>81</v>
      </c>
      <c r="AV261" s="14" t="s">
        <v>81</v>
      </c>
      <c r="AW261" s="14" t="s">
        <v>33</v>
      </c>
      <c r="AX261" s="14" t="s">
        <v>72</v>
      </c>
      <c r="AY261" s="215" t="s">
        <v>168</v>
      </c>
    </row>
    <row r="262" spans="2:51" s="17" customFormat="1">
      <c r="B262" s="245"/>
      <c r="C262" s="246"/>
      <c r="D262" s="196" t="s">
        <v>177</v>
      </c>
      <c r="E262" s="247" t="s">
        <v>19</v>
      </c>
      <c r="F262" s="248" t="s">
        <v>1211</v>
      </c>
      <c r="G262" s="246"/>
      <c r="H262" s="249">
        <v>-933.30200000000002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AT262" s="255" t="s">
        <v>177</v>
      </c>
      <c r="AU262" s="255" t="s">
        <v>81</v>
      </c>
      <c r="AV262" s="17" t="s">
        <v>188</v>
      </c>
      <c r="AW262" s="17" t="s">
        <v>33</v>
      </c>
      <c r="AX262" s="17" t="s">
        <v>72</v>
      </c>
      <c r="AY262" s="255" t="s">
        <v>168</v>
      </c>
    </row>
    <row r="263" spans="2:51" s="13" customFormat="1">
      <c r="B263" s="194"/>
      <c r="C263" s="195"/>
      <c r="D263" s="196" t="s">
        <v>177</v>
      </c>
      <c r="E263" s="197" t="s">
        <v>19</v>
      </c>
      <c r="F263" s="198" t="s">
        <v>1559</v>
      </c>
      <c r="G263" s="195"/>
      <c r="H263" s="197" t="s">
        <v>19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177</v>
      </c>
      <c r="AU263" s="204" t="s">
        <v>81</v>
      </c>
      <c r="AV263" s="13" t="s">
        <v>79</v>
      </c>
      <c r="AW263" s="13" t="s">
        <v>33</v>
      </c>
      <c r="AX263" s="13" t="s">
        <v>72</v>
      </c>
      <c r="AY263" s="204" t="s">
        <v>168</v>
      </c>
    </row>
    <row r="264" spans="2:51" s="14" customFormat="1">
      <c r="B264" s="205"/>
      <c r="C264" s="206"/>
      <c r="D264" s="196" t="s">
        <v>177</v>
      </c>
      <c r="E264" s="207" t="s">
        <v>19</v>
      </c>
      <c r="F264" s="208" t="s">
        <v>1560</v>
      </c>
      <c r="G264" s="206"/>
      <c r="H264" s="209">
        <v>-0.61599999999999999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177</v>
      </c>
      <c r="AU264" s="215" t="s">
        <v>81</v>
      </c>
      <c r="AV264" s="14" t="s">
        <v>81</v>
      </c>
      <c r="AW264" s="14" t="s">
        <v>33</v>
      </c>
      <c r="AX264" s="14" t="s">
        <v>72</v>
      </c>
      <c r="AY264" s="215" t="s">
        <v>168</v>
      </c>
    </row>
    <row r="265" spans="2:51" s="14" customFormat="1">
      <c r="B265" s="205"/>
      <c r="C265" s="206"/>
      <c r="D265" s="196" t="s">
        <v>177</v>
      </c>
      <c r="E265" s="207" t="s">
        <v>19</v>
      </c>
      <c r="F265" s="208" t="s">
        <v>1561</v>
      </c>
      <c r="G265" s="206"/>
      <c r="H265" s="209">
        <v>-0.64500000000000002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177</v>
      </c>
      <c r="AU265" s="215" t="s">
        <v>81</v>
      </c>
      <c r="AV265" s="14" t="s">
        <v>81</v>
      </c>
      <c r="AW265" s="14" t="s">
        <v>33</v>
      </c>
      <c r="AX265" s="14" t="s">
        <v>72</v>
      </c>
      <c r="AY265" s="215" t="s">
        <v>168</v>
      </c>
    </row>
    <row r="266" spans="2:51" s="14" customFormat="1">
      <c r="B266" s="205"/>
      <c r="C266" s="206"/>
      <c r="D266" s="196" t="s">
        <v>177</v>
      </c>
      <c r="E266" s="207" t="s">
        <v>19</v>
      </c>
      <c r="F266" s="208" t="s">
        <v>1562</v>
      </c>
      <c r="G266" s="206"/>
      <c r="H266" s="209">
        <v>-0.66400000000000003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177</v>
      </c>
      <c r="AU266" s="215" t="s">
        <v>81</v>
      </c>
      <c r="AV266" s="14" t="s">
        <v>81</v>
      </c>
      <c r="AW266" s="14" t="s">
        <v>33</v>
      </c>
      <c r="AX266" s="14" t="s">
        <v>72</v>
      </c>
      <c r="AY266" s="215" t="s">
        <v>168</v>
      </c>
    </row>
    <row r="267" spans="2:51" s="14" customFormat="1">
      <c r="B267" s="205"/>
      <c r="C267" s="206"/>
      <c r="D267" s="196" t="s">
        <v>177</v>
      </c>
      <c r="E267" s="207" t="s">
        <v>19</v>
      </c>
      <c r="F267" s="208" t="s">
        <v>1563</v>
      </c>
      <c r="G267" s="206"/>
      <c r="H267" s="209">
        <v>-0.57399999999999995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177</v>
      </c>
      <c r="AU267" s="215" t="s">
        <v>81</v>
      </c>
      <c r="AV267" s="14" t="s">
        <v>81</v>
      </c>
      <c r="AW267" s="14" t="s">
        <v>33</v>
      </c>
      <c r="AX267" s="14" t="s">
        <v>72</v>
      </c>
      <c r="AY267" s="215" t="s">
        <v>168</v>
      </c>
    </row>
    <row r="268" spans="2:51" s="14" customFormat="1">
      <c r="B268" s="205"/>
      <c r="C268" s="206"/>
      <c r="D268" s="196" t="s">
        <v>177</v>
      </c>
      <c r="E268" s="207" t="s">
        <v>19</v>
      </c>
      <c r="F268" s="208" t="s">
        <v>1564</v>
      </c>
      <c r="G268" s="206"/>
      <c r="H268" s="209">
        <v>-0.498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177</v>
      </c>
      <c r="AU268" s="215" t="s">
        <v>81</v>
      </c>
      <c r="AV268" s="14" t="s">
        <v>81</v>
      </c>
      <c r="AW268" s="14" t="s">
        <v>33</v>
      </c>
      <c r="AX268" s="14" t="s">
        <v>72</v>
      </c>
      <c r="AY268" s="215" t="s">
        <v>168</v>
      </c>
    </row>
    <row r="269" spans="2:51" s="14" customFormat="1">
      <c r="B269" s="205"/>
      <c r="C269" s="206"/>
      <c r="D269" s="196" t="s">
        <v>177</v>
      </c>
      <c r="E269" s="207" t="s">
        <v>19</v>
      </c>
      <c r="F269" s="208" t="s">
        <v>1565</v>
      </c>
      <c r="G269" s="206"/>
      <c r="H269" s="209">
        <v>-0.42099999999999999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177</v>
      </c>
      <c r="AU269" s="215" t="s">
        <v>81</v>
      </c>
      <c r="AV269" s="14" t="s">
        <v>81</v>
      </c>
      <c r="AW269" s="14" t="s">
        <v>33</v>
      </c>
      <c r="AX269" s="14" t="s">
        <v>72</v>
      </c>
      <c r="AY269" s="215" t="s">
        <v>168</v>
      </c>
    </row>
    <row r="270" spans="2:51" s="14" customFormat="1">
      <c r="B270" s="205"/>
      <c r="C270" s="206"/>
      <c r="D270" s="196" t="s">
        <v>177</v>
      </c>
      <c r="E270" s="207" t="s">
        <v>19</v>
      </c>
      <c r="F270" s="208" t="s">
        <v>1566</v>
      </c>
      <c r="G270" s="206"/>
      <c r="H270" s="209">
        <v>-0.32800000000000001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177</v>
      </c>
      <c r="AU270" s="215" t="s">
        <v>81</v>
      </c>
      <c r="AV270" s="14" t="s">
        <v>81</v>
      </c>
      <c r="AW270" s="14" t="s">
        <v>33</v>
      </c>
      <c r="AX270" s="14" t="s">
        <v>72</v>
      </c>
      <c r="AY270" s="215" t="s">
        <v>168</v>
      </c>
    </row>
    <row r="271" spans="2:51" s="14" customFormat="1">
      <c r="B271" s="205"/>
      <c r="C271" s="206"/>
      <c r="D271" s="196" t="s">
        <v>177</v>
      </c>
      <c r="E271" s="207" t="s">
        <v>19</v>
      </c>
      <c r="F271" s="208" t="s">
        <v>1567</v>
      </c>
      <c r="G271" s="206"/>
      <c r="H271" s="209">
        <v>-0.27400000000000002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177</v>
      </c>
      <c r="AU271" s="215" t="s">
        <v>81</v>
      </c>
      <c r="AV271" s="14" t="s">
        <v>81</v>
      </c>
      <c r="AW271" s="14" t="s">
        <v>33</v>
      </c>
      <c r="AX271" s="14" t="s">
        <v>72</v>
      </c>
      <c r="AY271" s="215" t="s">
        <v>168</v>
      </c>
    </row>
    <row r="272" spans="2:51" s="14" customFormat="1">
      <c r="B272" s="205"/>
      <c r="C272" s="206"/>
      <c r="D272" s="196" t="s">
        <v>177</v>
      </c>
      <c r="E272" s="207" t="s">
        <v>19</v>
      </c>
      <c r="F272" s="208" t="s">
        <v>1568</v>
      </c>
      <c r="G272" s="206"/>
      <c r="H272" s="209">
        <v>-0.29399999999999998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177</v>
      </c>
      <c r="AU272" s="215" t="s">
        <v>81</v>
      </c>
      <c r="AV272" s="14" t="s">
        <v>81</v>
      </c>
      <c r="AW272" s="14" t="s">
        <v>33</v>
      </c>
      <c r="AX272" s="14" t="s">
        <v>72</v>
      </c>
      <c r="AY272" s="215" t="s">
        <v>168</v>
      </c>
    </row>
    <row r="273" spans="2:51" s="14" customFormat="1">
      <c r="B273" s="205"/>
      <c r="C273" s="206"/>
      <c r="D273" s="196" t="s">
        <v>177</v>
      </c>
      <c r="E273" s="207" t="s">
        <v>19</v>
      </c>
      <c r="F273" s="208" t="s">
        <v>1569</v>
      </c>
      <c r="G273" s="206"/>
      <c r="H273" s="209">
        <v>-0.38500000000000001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177</v>
      </c>
      <c r="AU273" s="215" t="s">
        <v>81</v>
      </c>
      <c r="AV273" s="14" t="s">
        <v>81</v>
      </c>
      <c r="AW273" s="14" t="s">
        <v>33</v>
      </c>
      <c r="AX273" s="14" t="s">
        <v>72</v>
      </c>
      <c r="AY273" s="215" t="s">
        <v>168</v>
      </c>
    </row>
    <row r="274" spans="2:51" s="14" customFormat="1">
      <c r="B274" s="205"/>
      <c r="C274" s="206"/>
      <c r="D274" s="196" t="s">
        <v>177</v>
      </c>
      <c r="E274" s="207" t="s">
        <v>19</v>
      </c>
      <c r="F274" s="208" t="s">
        <v>1570</v>
      </c>
      <c r="G274" s="206"/>
      <c r="H274" s="209">
        <v>-0.48599999999999999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177</v>
      </c>
      <c r="AU274" s="215" t="s">
        <v>81</v>
      </c>
      <c r="AV274" s="14" t="s">
        <v>81</v>
      </c>
      <c r="AW274" s="14" t="s">
        <v>33</v>
      </c>
      <c r="AX274" s="14" t="s">
        <v>72</v>
      </c>
      <c r="AY274" s="215" t="s">
        <v>168</v>
      </c>
    </row>
    <row r="275" spans="2:51" s="14" customFormat="1">
      <c r="B275" s="205"/>
      <c r="C275" s="206"/>
      <c r="D275" s="196" t="s">
        <v>177</v>
      </c>
      <c r="E275" s="207" t="s">
        <v>19</v>
      </c>
      <c r="F275" s="208" t="s">
        <v>1571</v>
      </c>
      <c r="G275" s="206"/>
      <c r="H275" s="209">
        <v>-0.42399999999999999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177</v>
      </c>
      <c r="AU275" s="215" t="s">
        <v>81</v>
      </c>
      <c r="AV275" s="14" t="s">
        <v>81</v>
      </c>
      <c r="AW275" s="14" t="s">
        <v>33</v>
      </c>
      <c r="AX275" s="14" t="s">
        <v>72</v>
      </c>
      <c r="AY275" s="215" t="s">
        <v>168</v>
      </c>
    </row>
    <row r="276" spans="2:51" s="14" customFormat="1">
      <c r="B276" s="205"/>
      <c r="C276" s="206"/>
      <c r="D276" s="196" t="s">
        <v>177</v>
      </c>
      <c r="E276" s="207" t="s">
        <v>19</v>
      </c>
      <c r="F276" s="208" t="s">
        <v>1572</v>
      </c>
      <c r="G276" s="206"/>
      <c r="H276" s="209">
        <v>-0.34499999999999997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177</v>
      </c>
      <c r="AU276" s="215" t="s">
        <v>81</v>
      </c>
      <c r="AV276" s="14" t="s">
        <v>81</v>
      </c>
      <c r="AW276" s="14" t="s">
        <v>33</v>
      </c>
      <c r="AX276" s="14" t="s">
        <v>72</v>
      </c>
      <c r="AY276" s="215" t="s">
        <v>168</v>
      </c>
    </row>
    <row r="277" spans="2:51" s="14" customFormat="1">
      <c r="B277" s="205"/>
      <c r="C277" s="206"/>
      <c r="D277" s="196" t="s">
        <v>177</v>
      </c>
      <c r="E277" s="207" t="s">
        <v>19</v>
      </c>
      <c r="F277" s="208" t="s">
        <v>1573</v>
      </c>
      <c r="G277" s="206"/>
      <c r="H277" s="209">
        <v>-0.26600000000000001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177</v>
      </c>
      <c r="AU277" s="215" t="s">
        <v>81</v>
      </c>
      <c r="AV277" s="14" t="s">
        <v>81</v>
      </c>
      <c r="AW277" s="14" t="s">
        <v>33</v>
      </c>
      <c r="AX277" s="14" t="s">
        <v>72</v>
      </c>
      <c r="AY277" s="215" t="s">
        <v>168</v>
      </c>
    </row>
    <row r="278" spans="2:51" s="14" customFormat="1">
      <c r="B278" s="205"/>
      <c r="C278" s="206"/>
      <c r="D278" s="196" t="s">
        <v>177</v>
      </c>
      <c r="E278" s="207" t="s">
        <v>19</v>
      </c>
      <c r="F278" s="208" t="s">
        <v>1574</v>
      </c>
      <c r="G278" s="206"/>
      <c r="H278" s="209">
        <v>-0.17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177</v>
      </c>
      <c r="AU278" s="215" t="s">
        <v>81</v>
      </c>
      <c r="AV278" s="14" t="s">
        <v>81</v>
      </c>
      <c r="AW278" s="14" t="s">
        <v>33</v>
      </c>
      <c r="AX278" s="14" t="s">
        <v>72</v>
      </c>
      <c r="AY278" s="215" t="s">
        <v>168</v>
      </c>
    </row>
    <row r="279" spans="2:51" s="14" customFormat="1">
      <c r="B279" s="205"/>
      <c r="C279" s="206"/>
      <c r="D279" s="196" t="s">
        <v>177</v>
      </c>
      <c r="E279" s="207" t="s">
        <v>19</v>
      </c>
      <c r="F279" s="208" t="s">
        <v>1575</v>
      </c>
      <c r="G279" s="206"/>
      <c r="H279" s="209">
        <v>-0.223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177</v>
      </c>
      <c r="AU279" s="215" t="s">
        <v>81</v>
      </c>
      <c r="AV279" s="14" t="s">
        <v>81</v>
      </c>
      <c r="AW279" s="14" t="s">
        <v>33</v>
      </c>
      <c r="AX279" s="14" t="s">
        <v>72</v>
      </c>
      <c r="AY279" s="215" t="s">
        <v>168</v>
      </c>
    </row>
    <row r="280" spans="2:51" s="14" customFormat="1">
      <c r="B280" s="205"/>
      <c r="C280" s="206"/>
      <c r="D280" s="196" t="s">
        <v>177</v>
      </c>
      <c r="E280" s="207" t="s">
        <v>19</v>
      </c>
      <c r="F280" s="208" t="s">
        <v>1576</v>
      </c>
      <c r="G280" s="206"/>
      <c r="H280" s="209">
        <v>-0.39300000000000002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177</v>
      </c>
      <c r="AU280" s="215" t="s">
        <v>81</v>
      </c>
      <c r="AV280" s="14" t="s">
        <v>81</v>
      </c>
      <c r="AW280" s="14" t="s">
        <v>33</v>
      </c>
      <c r="AX280" s="14" t="s">
        <v>72</v>
      </c>
      <c r="AY280" s="215" t="s">
        <v>168</v>
      </c>
    </row>
    <row r="281" spans="2:51" s="14" customFormat="1">
      <c r="B281" s="205"/>
      <c r="C281" s="206"/>
      <c r="D281" s="196" t="s">
        <v>177</v>
      </c>
      <c r="E281" s="207" t="s">
        <v>19</v>
      </c>
      <c r="F281" s="208" t="s">
        <v>1577</v>
      </c>
      <c r="G281" s="206"/>
      <c r="H281" s="209">
        <v>-0.52600000000000002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177</v>
      </c>
      <c r="AU281" s="215" t="s">
        <v>81</v>
      </c>
      <c r="AV281" s="14" t="s">
        <v>81</v>
      </c>
      <c r="AW281" s="14" t="s">
        <v>33</v>
      </c>
      <c r="AX281" s="14" t="s">
        <v>72</v>
      </c>
      <c r="AY281" s="215" t="s">
        <v>168</v>
      </c>
    </row>
    <row r="282" spans="2:51" s="14" customFormat="1">
      <c r="B282" s="205"/>
      <c r="C282" s="206"/>
      <c r="D282" s="196" t="s">
        <v>177</v>
      </c>
      <c r="E282" s="207" t="s">
        <v>19</v>
      </c>
      <c r="F282" s="208" t="s">
        <v>1578</v>
      </c>
      <c r="G282" s="206"/>
      <c r="H282" s="209">
        <v>-0.53700000000000003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177</v>
      </c>
      <c r="AU282" s="215" t="s">
        <v>81</v>
      </c>
      <c r="AV282" s="14" t="s">
        <v>81</v>
      </c>
      <c r="AW282" s="14" t="s">
        <v>33</v>
      </c>
      <c r="AX282" s="14" t="s">
        <v>72</v>
      </c>
      <c r="AY282" s="215" t="s">
        <v>168</v>
      </c>
    </row>
    <row r="283" spans="2:51" s="14" customFormat="1">
      <c r="B283" s="205"/>
      <c r="C283" s="206"/>
      <c r="D283" s="196" t="s">
        <v>177</v>
      </c>
      <c r="E283" s="207" t="s">
        <v>19</v>
      </c>
      <c r="F283" s="208" t="s">
        <v>1579</v>
      </c>
      <c r="G283" s="206"/>
      <c r="H283" s="209">
        <v>-0.24299999999999999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177</v>
      </c>
      <c r="AU283" s="215" t="s">
        <v>81</v>
      </c>
      <c r="AV283" s="14" t="s">
        <v>81</v>
      </c>
      <c r="AW283" s="14" t="s">
        <v>33</v>
      </c>
      <c r="AX283" s="14" t="s">
        <v>72</v>
      </c>
      <c r="AY283" s="215" t="s">
        <v>168</v>
      </c>
    </row>
    <row r="284" spans="2:51" s="17" customFormat="1">
      <c r="B284" s="245"/>
      <c r="C284" s="246"/>
      <c r="D284" s="196" t="s">
        <v>177</v>
      </c>
      <c r="E284" s="247" t="s">
        <v>19</v>
      </c>
      <c r="F284" s="248" t="s">
        <v>1211</v>
      </c>
      <c r="G284" s="246"/>
      <c r="H284" s="249">
        <v>-8.3119999999999994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AT284" s="255" t="s">
        <v>177</v>
      </c>
      <c r="AU284" s="255" t="s">
        <v>81</v>
      </c>
      <c r="AV284" s="17" t="s">
        <v>188</v>
      </c>
      <c r="AW284" s="17" t="s">
        <v>33</v>
      </c>
      <c r="AX284" s="17" t="s">
        <v>72</v>
      </c>
      <c r="AY284" s="255" t="s">
        <v>168</v>
      </c>
    </row>
    <row r="285" spans="2:51" s="13" customFormat="1">
      <c r="B285" s="194"/>
      <c r="C285" s="195"/>
      <c r="D285" s="196" t="s">
        <v>177</v>
      </c>
      <c r="E285" s="197" t="s">
        <v>19</v>
      </c>
      <c r="F285" s="198" t="s">
        <v>1580</v>
      </c>
      <c r="G285" s="195"/>
      <c r="H285" s="197" t="s">
        <v>19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177</v>
      </c>
      <c r="AU285" s="204" t="s">
        <v>81</v>
      </c>
      <c r="AV285" s="13" t="s">
        <v>79</v>
      </c>
      <c r="AW285" s="13" t="s">
        <v>33</v>
      </c>
      <c r="AX285" s="13" t="s">
        <v>72</v>
      </c>
      <c r="AY285" s="204" t="s">
        <v>168</v>
      </c>
    </row>
    <row r="286" spans="2:51" s="14" customFormat="1">
      <c r="B286" s="205"/>
      <c r="C286" s="206"/>
      <c r="D286" s="196" t="s">
        <v>177</v>
      </c>
      <c r="E286" s="207" t="s">
        <v>19</v>
      </c>
      <c r="F286" s="208" t="s">
        <v>1581</v>
      </c>
      <c r="G286" s="206"/>
      <c r="H286" s="209">
        <v>-1.94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177</v>
      </c>
      <c r="AU286" s="215" t="s">
        <v>81</v>
      </c>
      <c r="AV286" s="14" t="s">
        <v>81</v>
      </c>
      <c r="AW286" s="14" t="s">
        <v>33</v>
      </c>
      <c r="AX286" s="14" t="s">
        <v>72</v>
      </c>
      <c r="AY286" s="215" t="s">
        <v>168</v>
      </c>
    </row>
    <row r="287" spans="2:51" s="14" customFormat="1">
      <c r="B287" s="205"/>
      <c r="C287" s="206"/>
      <c r="D287" s="196" t="s">
        <v>177</v>
      </c>
      <c r="E287" s="207" t="s">
        <v>19</v>
      </c>
      <c r="F287" s="208" t="s">
        <v>1582</v>
      </c>
      <c r="G287" s="206"/>
      <c r="H287" s="209">
        <v>-2.0030000000000001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177</v>
      </c>
      <c r="AU287" s="215" t="s">
        <v>81</v>
      </c>
      <c r="AV287" s="14" t="s">
        <v>81</v>
      </c>
      <c r="AW287" s="14" t="s">
        <v>33</v>
      </c>
      <c r="AX287" s="14" t="s">
        <v>72</v>
      </c>
      <c r="AY287" s="215" t="s">
        <v>168</v>
      </c>
    </row>
    <row r="288" spans="2:51" s="14" customFormat="1">
      <c r="B288" s="205"/>
      <c r="C288" s="206"/>
      <c r="D288" s="196" t="s">
        <v>177</v>
      </c>
      <c r="E288" s="207" t="s">
        <v>19</v>
      </c>
      <c r="F288" s="208" t="s">
        <v>1583</v>
      </c>
      <c r="G288" s="206"/>
      <c r="H288" s="209">
        <v>-1.7749999999999999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177</v>
      </c>
      <c r="AU288" s="215" t="s">
        <v>81</v>
      </c>
      <c r="AV288" s="14" t="s">
        <v>81</v>
      </c>
      <c r="AW288" s="14" t="s">
        <v>33</v>
      </c>
      <c r="AX288" s="14" t="s">
        <v>72</v>
      </c>
      <c r="AY288" s="215" t="s">
        <v>168</v>
      </c>
    </row>
    <row r="289" spans="2:51" s="14" customFormat="1">
      <c r="B289" s="205"/>
      <c r="C289" s="206"/>
      <c r="D289" s="196" t="s">
        <v>177</v>
      </c>
      <c r="E289" s="207" t="s">
        <v>19</v>
      </c>
      <c r="F289" s="208" t="s">
        <v>1584</v>
      </c>
      <c r="G289" s="206"/>
      <c r="H289" s="209">
        <v>-1.4530000000000001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177</v>
      </c>
      <c r="AU289" s="215" t="s">
        <v>81</v>
      </c>
      <c r="AV289" s="14" t="s">
        <v>81</v>
      </c>
      <c r="AW289" s="14" t="s">
        <v>33</v>
      </c>
      <c r="AX289" s="14" t="s">
        <v>72</v>
      </c>
      <c r="AY289" s="215" t="s">
        <v>168</v>
      </c>
    </row>
    <row r="290" spans="2:51" s="14" customFormat="1">
      <c r="B290" s="205"/>
      <c r="C290" s="206"/>
      <c r="D290" s="196" t="s">
        <v>177</v>
      </c>
      <c r="E290" s="207" t="s">
        <v>19</v>
      </c>
      <c r="F290" s="208" t="s">
        <v>1585</v>
      </c>
      <c r="G290" s="206"/>
      <c r="H290" s="209">
        <v>-1.131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177</v>
      </c>
      <c r="AU290" s="215" t="s">
        <v>81</v>
      </c>
      <c r="AV290" s="14" t="s">
        <v>81</v>
      </c>
      <c r="AW290" s="14" t="s">
        <v>33</v>
      </c>
      <c r="AX290" s="14" t="s">
        <v>72</v>
      </c>
      <c r="AY290" s="215" t="s">
        <v>168</v>
      </c>
    </row>
    <row r="291" spans="2:51" s="14" customFormat="1">
      <c r="B291" s="205"/>
      <c r="C291" s="206"/>
      <c r="D291" s="196" t="s">
        <v>177</v>
      </c>
      <c r="E291" s="207" t="s">
        <v>19</v>
      </c>
      <c r="F291" s="208" t="s">
        <v>1586</v>
      </c>
      <c r="G291" s="206"/>
      <c r="H291" s="209">
        <v>-0.89500000000000002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177</v>
      </c>
      <c r="AU291" s="215" t="s">
        <v>81</v>
      </c>
      <c r="AV291" s="14" t="s">
        <v>81</v>
      </c>
      <c r="AW291" s="14" t="s">
        <v>33</v>
      </c>
      <c r="AX291" s="14" t="s">
        <v>72</v>
      </c>
      <c r="AY291" s="215" t="s">
        <v>168</v>
      </c>
    </row>
    <row r="292" spans="2:51" s="14" customFormat="1">
      <c r="B292" s="205"/>
      <c r="C292" s="206"/>
      <c r="D292" s="196" t="s">
        <v>177</v>
      </c>
      <c r="E292" s="207" t="s">
        <v>19</v>
      </c>
      <c r="F292" s="208" t="s">
        <v>1587</v>
      </c>
      <c r="G292" s="206"/>
      <c r="H292" s="209">
        <v>-1.7190000000000001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177</v>
      </c>
      <c r="AU292" s="215" t="s">
        <v>81</v>
      </c>
      <c r="AV292" s="14" t="s">
        <v>81</v>
      </c>
      <c r="AW292" s="14" t="s">
        <v>33</v>
      </c>
      <c r="AX292" s="14" t="s">
        <v>72</v>
      </c>
      <c r="AY292" s="215" t="s">
        <v>168</v>
      </c>
    </row>
    <row r="293" spans="2:51" s="14" customFormat="1">
      <c r="B293" s="205"/>
      <c r="C293" s="206"/>
      <c r="D293" s="196" t="s">
        <v>177</v>
      </c>
      <c r="E293" s="207" t="s">
        <v>19</v>
      </c>
      <c r="F293" s="208" t="s">
        <v>1588</v>
      </c>
      <c r="G293" s="206"/>
      <c r="H293" s="209">
        <v>-1.492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177</v>
      </c>
      <c r="AU293" s="215" t="s">
        <v>81</v>
      </c>
      <c r="AV293" s="14" t="s">
        <v>81</v>
      </c>
      <c r="AW293" s="14" t="s">
        <v>33</v>
      </c>
      <c r="AX293" s="14" t="s">
        <v>72</v>
      </c>
      <c r="AY293" s="215" t="s">
        <v>168</v>
      </c>
    </row>
    <row r="294" spans="2:51" s="14" customFormat="1">
      <c r="B294" s="205"/>
      <c r="C294" s="206"/>
      <c r="D294" s="196" t="s">
        <v>177</v>
      </c>
      <c r="E294" s="207" t="s">
        <v>19</v>
      </c>
      <c r="F294" s="208" t="s">
        <v>1589</v>
      </c>
      <c r="G294" s="206"/>
      <c r="H294" s="209">
        <v>-1.351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177</v>
      </c>
      <c r="AU294" s="215" t="s">
        <v>81</v>
      </c>
      <c r="AV294" s="14" t="s">
        <v>81</v>
      </c>
      <c r="AW294" s="14" t="s">
        <v>33</v>
      </c>
      <c r="AX294" s="14" t="s">
        <v>72</v>
      </c>
      <c r="AY294" s="215" t="s">
        <v>168</v>
      </c>
    </row>
    <row r="295" spans="2:51" s="14" customFormat="1">
      <c r="B295" s="205"/>
      <c r="C295" s="206"/>
      <c r="D295" s="196" t="s">
        <v>177</v>
      </c>
      <c r="E295" s="207" t="s">
        <v>19</v>
      </c>
      <c r="F295" s="208" t="s">
        <v>1590</v>
      </c>
      <c r="G295" s="206"/>
      <c r="H295" s="209">
        <v>-1.0680000000000001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177</v>
      </c>
      <c r="AU295" s="215" t="s">
        <v>81</v>
      </c>
      <c r="AV295" s="14" t="s">
        <v>81</v>
      </c>
      <c r="AW295" s="14" t="s">
        <v>33</v>
      </c>
      <c r="AX295" s="14" t="s">
        <v>72</v>
      </c>
      <c r="AY295" s="215" t="s">
        <v>168</v>
      </c>
    </row>
    <row r="296" spans="2:51" s="14" customFormat="1">
      <c r="B296" s="205"/>
      <c r="C296" s="206"/>
      <c r="D296" s="196" t="s">
        <v>177</v>
      </c>
      <c r="E296" s="207" t="s">
        <v>19</v>
      </c>
      <c r="F296" s="208" t="s">
        <v>1591</v>
      </c>
      <c r="G296" s="206"/>
      <c r="H296" s="209">
        <v>-0.77800000000000002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177</v>
      </c>
      <c r="AU296" s="215" t="s">
        <v>81</v>
      </c>
      <c r="AV296" s="14" t="s">
        <v>81</v>
      </c>
      <c r="AW296" s="14" t="s">
        <v>33</v>
      </c>
      <c r="AX296" s="14" t="s">
        <v>72</v>
      </c>
      <c r="AY296" s="215" t="s">
        <v>168</v>
      </c>
    </row>
    <row r="297" spans="2:51" s="14" customFormat="1">
      <c r="B297" s="205"/>
      <c r="C297" s="206"/>
      <c r="D297" s="196" t="s">
        <v>177</v>
      </c>
      <c r="E297" s="207" t="s">
        <v>19</v>
      </c>
      <c r="F297" s="208" t="s">
        <v>1592</v>
      </c>
      <c r="G297" s="206"/>
      <c r="H297" s="209">
        <v>-0.77800000000000002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177</v>
      </c>
      <c r="AU297" s="215" t="s">
        <v>81</v>
      </c>
      <c r="AV297" s="14" t="s">
        <v>81</v>
      </c>
      <c r="AW297" s="14" t="s">
        <v>33</v>
      </c>
      <c r="AX297" s="14" t="s">
        <v>72</v>
      </c>
      <c r="AY297" s="215" t="s">
        <v>168</v>
      </c>
    </row>
    <row r="298" spans="2:51" s="14" customFormat="1">
      <c r="B298" s="205"/>
      <c r="C298" s="206"/>
      <c r="D298" s="196" t="s">
        <v>177</v>
      </c>
      <c r="E298" s="207" t="s">
        <v>19</v>
      </c>
      <c r="F298" s="208" t="s">
        <v>1593</v>
      </c>
      <c r="G298" s="206"/>
      <c r="H298" s="209">
        <v>-1.319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177</v>
      </c>
      <c r="AU298" s="215" t="s">
        <v>81</v>
      </c>
      <c r="AV298" s="14" t="s">
        <v>81</v>
      </c>
      <c r="AW298" s="14" t="s">
        <v>33</v>
      </c>
      <c r="AX298" s="14" t="s">
        <v>72</v>
      </c>
      <c r="AY298" s="215" t="s">
        <v>168</v>
      </c>
    </row>
    <row r="299" spans="2:51" s="14" customFormat="1">
      <c r="B299" s="205"/>
      <c r="C299" s="206"/>
      <c r="D299" s="196" t="s">
        <v>177</v>
      </c>
      <c r="E299" s="207" t="s">
        <v>19</v>
      </c>
      <c r="F299" s="208" t="s">
        <v>1594</v>
      </c>
      <c r="G299" s="206"/>
      <c r="H299" s="209">
        <v>-1.665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177</v>
      </c>
      <c r="AU299" s="215" t="s">
        <v>81</v>
      </c>
      <c r="AV299" s="14" t="s">
        <v>81</v>
      </c>
      <c r="AW299" s="14" t="s">
        <v>33</v>
      </c>
      <c r="AX299" s="14" t="s">
        <v>72</v>
      </c>
      <c r="AY299" s="215" t="s">
        <v>168</v>
      </c>
    </row>
    <row r="300" spans="2:51" s="17" customFormat="1">
      <c r="B300" s="245"/>
      <c r="C300" s="246"/>
      <c r="D300" s="196" t="s">
        <v>177</v>
      </c>
      <c r="E300" s="247" t="s">
        <v>19</v>
      </c>
      <c r="F300" s="248" t="s">
        <v>1211</v>
      </c>
      <c r="G300" s="246"/>
      <c r="H300" s="249">
        <v>-19.367000000000001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AT300" s="255" t="s">
        <v>177</v>
      </c>
      <c r="AU300" s="255" t="s">
        <v>81</v>
      </c>
      <c r="AV300" s="17" t="s">
        <v>188</v>
      </c>
      <c r="AW300" s="17" t="s">
        <v>33</v>
      </c>
      <c r="AX300" s="17" t="s">
        <v>72</v>
      </c>
      <c r="AY300" s="255" t="s">
        <v>168</v>
      </c>
    </row>
    <row r="301" spans="2:51" s="13" customFormat="1">
      <c r="B301" s="194"/>
      <c r="C301" s="195"/>
      <c r="D301" s="196" t="s">
        <v>177</v>
      </c>
      <c r="E301" s="197" t="s">
        <v>19</v>
      </c>
      <c r="F301" s="198" t="s">
        <v>1595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177</v>
      </c>
      <c r="AU301" s="204" t="s">
        <v>81</v>
      </c>
      <c r="AV301" s="13" t="s">
        <v>79</v>
      </c>
      <c r="AW301" s="13" t="s">
        <v>33</v>
      </c>
      <c r="AX301" s="13" t="s">
        <v>72</v>
      </c>
      <c r="AY301" s="204" t="s">
        <v>168</v>
      </c>
    </row>
    <row r="302" spans="2:51" s="14" customFormat="1" ht="33.75">
      <c r="B302" s="205"/>
      <c r="C302" s="206"/>
      <c r="D302" s="196" t="s">
        <v>177</v>
      </c>
      <c r="E302" s="207" t="s">
        <v>19</v>
      </c>
      <c r="F302" s="208" t="s">
        <v>1596</v>
      </c>
      <c r="G302" s="206"/>
      <c r="H302" s="209">
        <v>-23.338999999999999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177</v>
      </c>
      <c r="AU302" s="215" t="s">
        <v>81</v>
      </c>
      <c r="AV302" s="14" t="s">
        <v>81</v>
      </c>
      <c r="AW302" s="14" t="s">
        <v>33</v>
      </c>
      <c r="AX302" s="14" t="s">
        <v>72</v>
      </c>
      <c r="AY302" s="215" t="s">
        <v>168</v>
      </c>
    </row>
    <row r="303" spans="2:51" s="14" customFormat="1" ht="33.75">
      <c r="B303" s="205"/>
      <c r="C303" s="206"/>
      <c r="D303" s="196" t="s">
        <v>177</v>
      </c>
      <c r="E303" s="207" t="s">
        <v>19</v>
      </c>
      <c r="F303" s="208" t="s">
        <v>1597</v>
      </c>
      <c r="G303" s="206"/>
      <c r="H303" s="209">
        <v>-16.954000000000001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177</v>
      </c>
      <c r="AU303" s="215" t="s">
        <v>81</v>
      </c>
      <c r="AV303" s="14" t="s">
        <v>81</v>
      </c>
      <c r="AW303" s="14" t="s">
        <v>33</v>
      </c>
      <c r="AX303" s="14" t="s">
        <v>72</v>
      </c>
      <c r="AY303" s="215" t="s">
        <v>168</v>
      </c>
    </row>
    <row r="304" spans="2:51" s="17" customFormat="1">
      <c r="B304" s="245"/>
      <c r="C304" s="246"/>
      <c r="D304" s="196" t="s">
        <v>177</v>
      </c>
      <c r="E304" s="247" t="s">
        <v>19</v>
      </c>
      <c r="F304" s="248" t="s">
        <v>1211</v>
      </c>
      <c r="G304" s="246"/>
      <c r="H304" s="249">
        <v>-40.292999999999999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AT304" s="255" t="s">
        <v>177</v>
      </c>
      <c r="AU304" s="255" t="s">
        <v>81</v>
      </c>
      <c r="AV304" s="17" t="s">
        <v>188</v>
      </c>
      <c r="AW304" s="17" t="s">
        <v>33</v>
      </c>
      <c r="AX304" s="17" t="s">
        <v>72</v>
      </c>
      <c r="AY304" s="255" t="s">
        <v>168</v>
      </c>
    </row>
    <row r="305" spans="1:65" s="15" customFormat="1">
      <c r="B305" s="216"/>
      <c r="C305" s="217"/>
      <c r="D305" s="196" t="s">
        <v>177</v>
      </c>
      <c r="E305" s="218" t="s">
        <v>19</v>
      </c>
      <c r="F305" s="219" t="s">
        <v>182</v>
      </c>
      <c r="G305" s="217"/>
      <c r="H305" s="220">
        <v>3056.076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177</v>
      </c>
      <c r="AU305" s="226" t="s">
        <v>81</v>
      </c>
      <c r="AV305" s="15" t="s">
        <v>175</v>
      </c>
      <c r="AW305" s="15" t="s">
        <v>33</v>
      </c>
      <c r="AX305" s="15" t="s">
        <v>79</v>
      </c>
      <c r="AY305" s="226" t="s">
        <v>168</v>
      </c>
    </row>
    <row r="306" spans="1:65" s="2" customFormat="1" ht="66.75" customHeight="1">
      <c r="A306" s="37"/>
      <c r="B306" s="38"/>
      <c r="C306" s="181" t="s">
        <v>246</v>
      </c>
      <c r="D306" s="181" t="s">
        <v>170</v>
      </c>
      <c r="E306" s="182" t="s">
        <v>1652</v>
      </c>
      <c r="F306" s="183" t="s">
        <v>1653</v>
      </c>
      <c r="G306" s="184" t="s">
        <v>206</v>
      </c>
      <c r="H306" s="185">
        <v>810.79100000000005</v>
      </c>
      <c r="I306" s="186"/>
      <c r="J306" s="187">
        <f>ROUND(I306*H306,2)</f>
        <v>0</v>
      </c>
      <c r="K306" s="183" t="s">
        <v>174</v>
      </c>
      <c r="L306" s="42"/>
      <c r="M306" s="188" t="s">
        <v>19</v>
      </c>
      <c r="N306" s="189" t="s">
        <v>43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175</v>
      </c>
      <c r="AT306" s="192" t="s">
        <v>170</v>
      </c>
      <c r="AU306" s="192" t="s">
        <v>81</v>
      </c>
      <c r="AY306" s="20" t="s">
        <v>168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175</v>
      </c>
      <c r="BM306" s="192" t="s">
        <v>1654</v>
      </c>
    </row>
    <row r="307" spans="1:65" s="13" customFormat="1">
      <c r="B307" s="194"/>
      <c r="C307" s="195"/>
      <c r="D307" s="196" t="s">
        <v>177</v>
      </c>
      <c r="E307" s="197" t="s">
        <v>19</v>
      </c>
      <c r="F307" s="198" t="s">
        <v>1655</v>
      </c>
      <c r="G307" s="195"/>
      <c r="H307" s="197" t="s">
        <v>19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177</v>
      </c>
      <c r="AU307" s="204" t="s">
        <v>81</v>
      </c>
      <c r="AV307" s="13" t="s">
        <v>79</v>
      </c>
      <c r="AW307" s="13" t="s">
        <v>33</v>
      </c>
      <c r="AX307" s="13" t="s">
        <v>72</v>
      </c>
      <c r="AY307" s="204" t="s">
        <v>168</v>
      </c>
    </row>
    <row r="308" spans="1:65" s="14" customFormat="1" ht="22.5">
      <c r="B308" s="205"/>
      <c r="C308" s="206"/>
      <c r="D308" s="196" t="s">
        <v>177</v>
      </c>
      <c r="E308" s="207" t="s">
        <v>19</v>
      </c>
      <c r="F308" s="208" t="s">
        <v>1656</v>
      </c>
      <c r="G308" s="206"/>
      <c r="H308" s="209">
        <v>758.005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177</v>
      </c>
      <c r="AU308" s="215" t="s">
        <v>81</v>
      </c>
      <c r="AV308" s="14" t="s">
        <v>81</v>
      </c>
      <c r="AW308" s="14" t="s">
        <v>33</v>
      </c>
      <c r="AX308" s="14" t="s">
        <v>72</v>
      </c>
      <c r="AY308" s="215" t="s">
        <v>168</v>
      </c>
    </row>
    <row r="309" spans="1:65" s="17" customFormat="1">
      <c r="B309" s="245"/>
      <c r="C309" s="246"/>
      <c r="D309" s="196" t="s">
        <v>177</v>
      </c>
      <c r="E309" s="247" t="s">
        <v>19</v>
      </c>
      <c r="F309" s="248" t="s">
        <v>1657</v>
      </c>
      <c r="G309" s="246"/>
      <c r="H309" s="249">
        <v>758.005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177</v>
      </c>
      <c r="AU309" s="255" t="s">
        <v>81</v>
      </c>
      <c r="AV309" s="17" t="s">
        <v>188</v>
      </c>
      <c r="AW309" s="17" t="s">
        <v>33</v>
      </c>
      <c r="AX309" s="17" t="s">
        <v>72</v>
      </c>
      <c r="AY309" s="255" t="s">
        <v>168</v>
      </c>
    </row>
    <row r="310" spans="1:65" s="13" customFormat="1">
      <c r="B310" s="194"/>
      <c r="C310" s="195"/>
      <c r="D310" s="196" t="s">
        <v>177</v>
      </c>
      <c r="E310" s="197" t="s">
        <v>19</v>
      </c>
      <c r="F310" s="198" t="s">
        <v>1658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177</v>
      </c>
      <c r="AU310" s="204" t="s">
        <v>81</v>
      </c>
      <c r="AV310" s="13" t="s">
        <v>79</v>
      </c>
      <c r="AW310" s="13" t="s">
        <v>33</v>
      </c>
      <c r="AX310" s="13" t="s">
        <v>72</v>
      </c>
      <c r="AY310" s="204" t="s">
        <v>168</v>
      </c>
    </row>
    <row r="311" spans="1:65" s="14" customFormat="1" ht="22.5">
      <c r="B311" s="205"/>
      <c r="C311" s="206"/>
      <c r="D311" s="196" t="s">
        <v>177</v>
      </c>
      <c r="E311" s="207" t="s">
        <v>19</v>
      </c>
      <c r="F311" s="208" t="s">
        <v>1659</v>
      </c>
      <c r="G311" s="206"/>
      <c r="H311" s="209">
        <v>14.492000000000001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177</v>
      </c>
      <c r="AU311" s="215" t="s">
        <v>81</v>
      </c>
      <c r="AV311" s="14" t="s">
        <v>81</v>
      </c>
      <c r="AW311" s="14" t="s">
        <v>33</v>
      </c>
      <c r="AX311" s="14" t="s">
        <v>72</v>
      </c>
      <c r="AY311" s="215" t="s">
        <v>168</v>
      </c>
    </row>
    <row r="312" spans="1:65" s="14" customFormat="1" ht="22.5">
      <c r="B312" s="205"/>
      <c r="C312" s="206"/>
      <c r="D312" s="196" t="s">
        <v>177</v>
      </c>
      <c r="E312" s="207" t="s">
        <v>19</v>
      </c>
      <c r="F312" s="208" t="s">
        <v>1660</v>
      </c>
      <c r="G312" s="206"/>
      <c r="H312" s="209">
        <v>19.959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177</v>
      </c>
      <c r="AU312" s="215" t="s">
        <v>81</v>
      </c>
      <c r="AV312" s="14" t="s">
        <v>81</v>
      </c>
      <c r="AW312" s="14" t="s">
        <v>33</v>
      </c>
      <c r="AX312" s="14" t="s">
        <v>72</v>
      </c>
      <c r="AY312" s="215" t="s">
        <v>168</v>
      </c>
    </row>
    <row r="313" spans="1:65" s="14" customFormat="1" ht="22.5">
      <c r="B313" s="205"/>
      <c r="C313" s="206"/>
      <c r="D313" s="196" t="s">
        <v>177</v>
      </c>
      <c r="E313" s="207" t="s">
        <v>19</v>
      </c>
      <c r="F313" s="208" t="s">
        <v>1661</v>
      </c>
      <c r="G313" s="206"/>
      <c r="H313" s="209">
        <v>9.4429999999999996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177</v>
      </c>
      <c r="AU313" s="215" t="s">
        <v>81</v>
      </c>
      <c r="AV313" s="14" t="s">
        <v>81</v>
      </c>
      <c r="AW313" s="14" t="s">
        <v>33</v>
      </c>
      <c r="AX313" s="14" t="s">
        <v>72</v>
      </c>
      <c r="AY313" s="215" t="s">
        <v>168</v>
      </c>
    </row>
    <row r="314" spans="1:65" s="14" customFormat="1" ht="22.5">
      <c r="B314" s="205"/>
      <c r="C314" s="206"/>
      <c r="D314" s="196" t="s">
        <v>177</v>
      </c>
      <c r="E314" s="207" t="s">
        <v>19</v>
      </c>
      <c r="F314" s="208" t="s">
        <v>1662</v>
      </c>
      <c r="G314" s="206"/>
      <c r="H314" s="209">
        <v>8.8919999999999995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177</v>
      </c>
      <c r="AU314" s="215" t="s">
        <v>81</v>
      </c>
      <c r="AV314" s="14" t="s">
        <v>81</v>
      </c>
      <c r="AW314" s="14" t="s">
        <v>33</v>
      </c>
      <c r="AX314" s="14" t="s">
        <v>72</v>
      </c>
      <c r="AY314" s="215" t="s">
        <v>168</v>
      </c>
    </row>
    <row r="315" spans="1:65" s="17" customFormat="1">
      <c r="B315" s="245"/>
      <c r="C315" s="246"/>
      <c r="D315" s="196" t="s">
        <v>177</v>
      </c>
      <c r="E315" s="247" t="s">
        <v>19</v>
      </c>
      <c r="F315" s="248" t="s">
        <v>1663</v>
      </c>
      <c r="G315" s="246"/>
      <c r="H315" s="249">
        <v>52.786000000000001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AT315" s="255" t="s">
        <v>177</v>
      </c>
      <c r="AU315" s="255" t="s">
        <v>81</v>
      </c>
      <c r="AV315" s="17" t="s">
        <v>188</v>
      </c>
      <c r="AW315" s="17" t="s">
        <v>33</v>
      </c>
      <c r="AX315" s="17" t="s">
        <v>72</v>
      </c>
      <c r="AY315" s="255" t="s">
        <v>168</v>
      </c>
    </row>
    <row r="316" spans="1:65" s="15" customFormat="1">
      <c r="B316" s="216"/>
      <c r="C316" s="217"/>
      <c r="D316" s="196" t="s">
        <v>177</v>
      </c>
      <c r="E316" s="218" t="s">
        <v>19</v>
      </c>
      <c r="F316" s="219" t="s">
        <v>182</v>
      </c>
      <c r="G316" s="217"/>
      <c r="H316" s="220">
        <v>810.79100000000005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177</v>
      </c>
      <c r="AU316" s="226" t="s">
        <v>81</v>
      </c>
      <c r="AV316" s="15" t="s">
        <v>175</v>
      </c>
      <c r="AW316" s="15" t="s">
        <v>33</v>
      </c>
      <c r="AX316" s="15" t="s">
        <v>79</v>
      </c>
      <c r="AY316" s="226" t="s">
        <v>168</v>
      </c>
    </row>
    <row r="317" spans="1:65" s="2" customFormat="1" ht="16.5" customHeight="1">
      <c r="A317" s="37"/>
      <c r="B317" s="38"/>
      <c r="C317" s="259" t="s">
        <v>250</v>
      </c>
      <c r="D317" s="259" t="s">
        <v>636</v>
      </c>
      <c r="E317" s="260" t="s">
        <v>1664</v>
      </c>
      <c r="F317" s="261" t="s">
        <v>1665</v>
      </c>
      <c r="G317" s="262" t="s">
        <v>233</v>
      </c>
      <c r="H317" s="263">
        <v>1459.424</v>
      </c>
      <c r="I317" s="264"/>
      <c r="J317" s="265">
        <f>ROUND(I317*H317,2)</f>
        <v>0</v>
      </c>
      <c r="K317" s="261" t="s">
        <v>174</v>
      </c>
      <c r="L317" s="266"/>
      <c r="M317" s="267" t="s">
        <v>19</v>
      </c>
      <c r="N317" s="268" t="s">
        <v>43</v>
      </c>
      <c r="O317" s="67"/>
      <c r="P317" s="190">
        <f>O317*H317</f>
        <v>0</v>
      </c>
      <c r="Q317" s="190">
        <v>1</v>
      </c>
      <c r="R317" s="190">
        <f>Q317*H317</f>
        <v>1459.424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209</v>
      </c>
      <c r="AT317" s="192" t="s">
        <v>636</v>
      </c>
      <c r="AU317" s="192" t="s">
        <v>81</v>
      </c>
      <c r="AY317" s="20" t="s">
        <v>168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79</v>
      </c>
      <c r="BK317" s="193">
        <f>ROUND(I317*H317,2)</f>
        <v>0</v>
      </c>
      <c r="BL317" s="20" t="s">
        <v>175</v>
      </c>
      <c r="BM317" s="192" t="s">
        <v>1666</v>
      </c>
    </row>
    <row r="318" spans="1:65" s="13" customFormat="1">
      <c r="B318" s="194"/>
      <c r="C318" s="195"/>
      <c r="D318" s="196" t="s">
        <v>177</v>
      </c>
      <c r="E318" s="197" t="s">
        <v>19</v>
      </c>
      <c r="F318" s="198" t="s">
        <v>1667</v>
      </c>
      <c r="G318" s="195"/>
      <c r="H318" s="197" t="s">
        <v>19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177</v>
      </c>
      <c r="AU318" s="204" t="s">
        <v>81</v>
      </c>
      <c r="AV318" s="13" t="s">
        <v>79</v>
      </c>
      <c r="AW318" s="13" t="s">
        <v>33</v>
      </c>
      <c r="AX318" s="13" t="s">
        <v>72</v>
      </c>
      <c r="AY318" s="204" t="s">
        <v>168</v>
      </c>
    </row>
    <row r="319" spans="1:65" s="14" customFormat="1">
      <c r="B319" s="205"/>
      <c r="C319" s="206"/>
      <c r="D319" s="196" t="s">
        <v>177</v>
      </c>
      <c r="E319" s="207" t="s">
        <v>19</v>
      </c>
      <c r="F319" s="208" t="s">
        <v>1668</v>
      </c>
      <c r="G319" s="206"/>
      <c r="H319" s="209">
        <v>810.79100000000005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177</v>
      </c>
      <c r="AU319" s="215" t="s">
        <v>81</v>
      </c>
      <c r="AV319" s="14" t="s">
        <v>81</v>
      </c>
      <c r="AW319" s="14" t="s">
        <v>33</v>
      </c>
      <c r="AX319" s="14" t="s">
        <v>79</v>
      </c>
      <c r="AY319" s="215" t="s">
        <v>168</v>
      </c>
    </row>
    <row r="320" spans="1:65" s="14" customFormat="1">
      <c r="B320" s="205"/>
      <c r="C320" s="206"/>
      <c r="D320" s="196" t="s">
        <v>177</v>
      </c>
      <c r="E320" s="206"/>
      <c r="F320" s="208" t="s">
        <v>1669</v>
      </c>
      <c r="G320" s="206"/>
      <c r="H320" s="209">
        <v>1459.424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177</v>
      </c>
      <c r="AU320" s="215" t="s">
        <v>81</v>
      </c>
      <c r="AV320" s="14" t="s">
        <v>81</v>
      </c>
      <c r="AW320" s="14" t="s">
        <v>4</v>
      </c>
      <c r="AX320" s="14" t="s">
        <v>79</v>
      </c>
      <c r="AY320" s="215" t="s">
        <v>168</v>
      </c>
    </row>
    <row r="321" spans="1:65" s="12" customFormat="1" ht="22.9" customHeight="1">
      <c r="B321" s="165"/>
      <c r="C321" s="166"/>
      <c r="D321" s="167" t="s">
        <v>71</v>
      </c>
      <c r="E321" s="179" t="s">
        <v>81</v>
      </c>
      <c r="F321" s="179" t="s">
        <v>674</v>
      </c>
      <c r="G321" s="166"/>
      <c r="H321" s="166"/>
      <c r="I321" s="169"/>
      <c r="J321" s="180">
        <f>BK321</f>
        <v>0</v>
      </c>
      <c r="K321" s="166"/>
      <c r="L321" s="171"/>
      <c r="M321" s="172"/>
      <c r="N321" s="173"/>
      <c r="O321" s="173"/>
      <c r="P321" s="174">
        <f>SUM(P322:P330)</f>
        <v>0</v>
      </c>
      <c r="Q321" s="173"/>
      <c r="R321" s="174">
        <f>SUM(R322:R330)</f>
        <v>168.4491184</v>
      </c>
      <c r="S321" s="173"/>
      <c r="T321" s="175">
        <f>SUM(T322:T330)</f>
        <v>0</v>
      </c>
      <c r="AR321" s="176" t="s">
        <v>79</v>
      </c>
      <c r="AT321" s="177" t="s">
        <v>71</v>
      </c>
      <c r="AU321" s="177" t="s">
        <v>79</v>
      </c>
      <c r="AY321" s="176" t="s">
        <v>168</v>
      </c>
      <c r="BK321" s="178">
        <f>SUM(BK322:BK330)</f>
        <v>0</v>
      </c>
    </row>
    <row r="322" spans="1:65" s="2" customFormat="1" ht="66.75" customHeight="1">
      <c r="A322" s="37"/>
      <c r="B322" s="38"/>
      <c r="C322" s="181" t="s">
        <v>8</v>
      </c>
      <c r="D322" s="181" t="s">
        <v>170</v>
      </c>
      <c r="E322" s="182" t="s">
        <v>1670</v>
      </c>
      <c r="F322" s="183" t="s">
        <v>1671</v>
      </c>
      <c r="G322" s="184" t="s">
        <v>444</v>
      </c>
      <c r="H322" s="185">
        <v>768.16</v>
      </c>
      <c r="I322" s="186"/>
      <c r="J322" s="187">
        <f>ROUND(I322*H322,2)</f>
        <v>0</v>
      </c>
      <c r="K322" s="183" t="s">
        <v>174</v>
      </c>
      <c r="L322" s="42"/>
      <c r="M322" s="188" t="s">
        <v>19</v>
      </c>
      <c r="N322" s="189" t="s">
        <v>43</v>
      </c>
      <c r="O322" s="67"/>
      <c r="P322" s="190">
        <f>O322*H322</f>
        <v>0</v>
      </c>
      <c r="Q322" s="190">
        <v>0.20449000000000001</v>
      </c>
      <c r="R322" s="190">
        <f>Q322*H322</f>
        <v>157.08103840000001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175</v>
      </c>
      <c r="AT322" s="192" t="s">
        <v>170</v>
      </c>
      <c r="AU322" s="192" t="s">
        <v>81</v>
      </c>
      <c r="AY322" s="20" t="s">
        <v>168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175</v>
      </c>
      <c r="BM322" s="192" t="s">
        <v>1672</v>
      </c>
    </row>
    <row r="323" spans="1:65" s="13" customFormat="1" ht="33.75">
      <c r="B323" s="194"/>
      <c r="C323" s="195"/>
      <c r="D323" s="196" t="s">
        <v>177</v>
      </c>
      <c r="E323" s="197" t="s">
        <v>19</v>
      </c>
      <c r="F323" s="198" t="s">
        <v>1673</v>
      </c>
      <c r="G323" s="195"/>
      <c r="H323" s="197" t="s">
        <v>19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177</v>
      </c>
      <c r="AU323" s="204" t="s">
        <v>81</v>
      </c>
      <c r="AV323" s="13" t="s">
        <v>79</v>
      </c>
      <c r="AW323" s="13" t="s">
        <v>33</v>
      </c>
      <c r="AX323" s="13" t="s">
        <v>72</v>
      </c>
      <c r="AY323" s="204" t="s">
        <v>168</v>
      </c>
    </row>
    <row r="324" spans="1:65" s="14" customFormat="1">
      <c r="B324" s="205"/>
      <c r="C324" s="206"/>
      <c r="D324" s="196" t="s">
        <v>177</v>
      </c>
      <c r="E324" s="207" t="s">
        <v>19</v>
      </c>
      <c r="F324" s="208" t="s">
        <v>1674</v>
      </c>
      <c r="G324" s="206"/>
      <c r="H324" s="209">
        <v>655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177</v>
      </c>
      <c r="AU324" s="215" t="s">
        <v>81</v>
      </c>
      <c r="AV324" s="14" t="s">
        <v>81</v>
      </c>
      <c r="AW324" s="14" t="s">
        <v>33</v>
      </c>
      <c r="AX324" s="14" t="s">
        <v>72</v>
      </c>
      <c r="AY324" s="215" t="s">
        <v>168</v>
      </c>
    </row>
    <row r="325" spans="1:65" s="14" customFormat="1">
      <c r="B325" s="205"/>
      <c r="C325" s="206"/>
      <c r="D325" s="196" t="s">
        <v>177</v>
      </c>
      <c r="E325" s="207" t="s">
        <v>19</v>
      </c>
      <c r="F325" s="208" t="s">
        <v>1675</v>
      </c>
      <c r="G325" s="206"/>
      <c r="H325" s="209">
        <v>113.16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177</v>
      </c>
      <c r="AU325" s="215" t="s">
        <v>81</v>
      </c>
      <c r="AV325" s="14" t="s">
        <v>81</v>
      </c>
      <c r="AW325" s="14" t="s">
        <v>33</v>
      </c>
      <c r="AX325" s="14" t="s">
        <v>72</v>
      </c>
      <c r="AY325" s="215" t="s">
        <v>168</v>
      </c>
    </row>
    <row r="326" spans="1:65" s="15" customFormat="1">
      <c r="B326" s="216"/>
      <c r="C326" s="217"/>
      <c r="D326" s="196" t="s">
        <v>177</v>
      </c>
      <c r="E326" s="218" t="s">
        <v>19</v>
      </c>
      <c r="F326" s="219" t="s">
        <v>182</v>
      </c>
      <c r="G326" s="217"/>
      <c r="H326" s="220">
        <v>768.16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177</v>
      </c>
      <c r="AU326" s="226" t="s">
        <v>81</v>
      </c>
      <c r="AV326" s="15" t="s">
        <v>175</v>
      </c>
      <c r="AW326" s="15" t="s">
        <v>33</v>
      </c>
      <c r="AX326" s="15" t="s">
        <v>79</v>
      </c>
      <c r="AY326" s="226" t="s">
        <v>168</v>
      </c>
    </row>
    <row r="327" spans="1:65" s="2" customFormat="1" ht="36">
      <c r="A327" s="37"/>
      <c r="B327" s="38"/>
      <c r="C327" s="181" t="s">
        <v>226</v>
      </c>
      <c r="D327" s="181" t="s">
        <v>170</v>
      </c>
      <c r="E327" s="182" t="s">
        <v>692</v>
      </c>
      <c r="F327" s="183" t="s">
        <v>693</v>
      </c>
      <c r="G327" s="184" t="s">
        <v>206</v>
      </c>
      <c r="H327" s="185">
        <v>5.2629999999999999</v>
      </c>
      <c r="I327" s="186"/>
      <c r="J327" s="187">
        <f>ROUND(I327*H327,2)</f>
        <v>0</v>
      </c>
      <c r="K327" s="183" t="s">
        <v>174</v>
      </c>
      <c r="L327" s="42"/>
      <c r="M327" s="188" t="s">
        <v>19</v>
      </c>
      <c r="N327" s="189" t="s">
        <v>43</v>
      </c>
      <c r="O327" s="67"/>
      <c r="P327" s="190">
        <f>O327*H327</f>
        <v>0</v>
      </c>
      <c r="Q327" s="190">
        <v>2.16</v>
      </c>
      <c r="R327" s="190">
        <f>Q327*H327</f>
        <v>11.368080000000001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175</v>
      </c>
      <c r="AT327" s="192" t="s">
        <v>170</v>
      </c>
      <c r="AU327" s="192" t="s">
        <v>81</v>
      </c>
      <c r="AY327" s="20" t="s">
        <v>168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79</v>
      </c>
      <c r="BK327" s="193">
        <f>ROUND(I327*H327,2)</f>
        <v>0</v>
      </c>
      <c r="BL327" s="20" t="s">
        <v>175</v>
      </c>
      <c r="BM327" s="192" t="s">
        <v>1676</v>
      </c>
    </row>
    <row r="328" spans="1:65" s="13" customFormat="1">
      <c r="B328" s="194"/>
      <c r="C328" s="195"/>
      <c r="D328" s="196" t="s">
        <v>177</v>
      </c>
      <c r="E328" s="197" t="s">
        <v>19</v>
      </c>
      <c r="F328" s="198" t="s">
        <v>1547</v>
      </c>
      <c r="G328" s="195"/>
      <c r="H328" s="197" t="s">
        <v>19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177</v>
      </c>
      <c r="AU328" s="204" t="s">
        <v>81</v>
      </c>
      <c r="AV328" s="13" t="s">
        <v>79</v>
      </c>
      <c r="AW328" s="13" t="s">
        <v>33</v>
      </c>
      <c r="AX328" s="13" t="s">
        <v>72</v>
      </c>
      <c r="AY328" s="204" t="s">
        <v>168</v>
      </c>
    </row>
    <row r="329" spans="1:65" s="13" customFormat="1">
      <c r="B329" s="194"/>
      <c r="C329" s="195"/>
      <c r="D329" s="196" t="s">
        <v>177</v>
      </c>
      <c r="E329" s="197" t="s">
        <v>19</v>
      </c>
      <c r="F329" s="198" t="s">
        <v>1549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177</v>
      </c>
      <c r="AU329" s="204" t="s">
        <v>81</v>
      </c>
      <c r="AV329" s="13" t="s">
        <v>79</v>
      </c>
      <c r="AW329" s="13" t="s">
        <v>33</v>
      </c>
      <c r="AX329" s="13" t="s">
        <v>72</v>
      </c>
      <c r="AY329" s="204" t="s">
        <v>168</v>
      </c>
    </row>
    <row r="330" spans="1:65" s="14" customFormat="1" ht="22.5">
      <c r="B330" s="205"/>
      <c r="C330" s="206"/>
      <c r="D330" s="196" t="s">
        <v>177</v>
      </c>
      <c r="E330" s="207" t="s">
        <v>19</v>
      </c>
      <c r="F330" s="208" t="s">
        <v>1677</v>
      </c>
      <c r="G330" s="206"/>
      <c r="H330" s="209">
        <v>5.2629999999999999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177</v>
      </c>
      <c r="AU330" s="215" t="s">
        <v>81</v>
      </c>
      <c r="AV330" s="14" t="s">
        <v>81</v>
      </c>
      <c r="AW330" s="14" t="s">
        <v>33</v>
      </c>
      <c r="AX330" s="14" t="s">
        <v>79</v>
      </c>
      <c r="AY330" s="215" t="s">
        <v>168</v>
      </c>
    </row>
    <row r="331" spans="1:65" s="12" customFormat="1" ht="22.9" customHeight="1">
      <c r="B331" s="165"/>
      <c r="C331" s="166"/>
      <c r="D331" s="167" t="s">
        <v>71</v>
      </c>
      <c r="E331" s="179" t="s">
        <v>188</v>
      </c>
      <c r="F331" s="179" t="s">
        <v>707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SUM(P332:P333)</f>
        <v>0</v>
      </c>
      <c r="Q331" s="173"/>
      <c r="R331" s="174">
        <f>SUM(R332:R333)</f>
        <v>3.7949999999999999</v>
      </c>
      <c r="S331" s="173"/>
      <c r="T331" s="175">
        <f>SUM(T332:T333)</f>
        <v>0</v>
      </c>
      <c r="AR331" s="176" t="s">
        <v>79</v>
      </c>
      <c r="AT331" s="177" t="s">
        <v>71</v>
      </c>
      <c r="AU331" s="177" t="s">
        <v>79</v>
      </c>
      <c r="AY331" s="176" t="s">
        <v>168</v>
      </c>
      <c r="BK331" s="178">
        <f>SUM(BK332:BK333)</f>
        <v>0</v>
      </c>
    </row>
    <row r="332" spans="1:65" s="2" customFormat="1" ht="24">
      <c r="A332" s="37"/>
      <c r="B332" s="38"/>
      <c r="C332" s="181" t="s">
        <v>423</v>
      </c>
      <c r="D332" s="181" t="s">
        <v>170</v>
      </c>
      <c r="E332" s="182" t="s">
        <v>1678</v>
      </c>
      <c r="F332" s="183" t="s">
        <v>1679</v>
      </c>
      <c r="G332" s="184" t="s">
        <v>185</v>
      </c>
      <c r="H332" s="185">
        <v>1</v>
      </c>
      <c r="I332" s="186"/>
      <c r="J332" s="187">
        <f>ROUND(I332*H332,2)</f>
        <v>0</v>
      </c>
      <c r="K332" s="183" t="s">
        <v>174</v>
      </c>
      <c r="L332" s="42"/>
      <c r="M332" s="188" t="s">
        <v>19</v>
      </c>
      <c r="N332" s="189" t="s">
        <v>43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175</v>
      </c>
      <c r="AT332" s="192" t="s">
        <v>170</v>
      </c>
      <c r="AU332" s="192" t="s">
        <v>81</v>
      </c>
      <c r="AY332" s="20" t="s">
        <v>168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175</v>
      </c>
      <c r="BM332" s="192" t="s">
        <v>1680</v>
      </c>
    </row>
    <row r="333" spans="1:65" s="2" customFormat="1" ht="44.25" customHeight="1">
      <c r="A333" s="37"/>
      <c r="B333" s="38"/>
      <c r="C333" s="259" t="s">
        <v>428</v>
      </c>
      <c r="D333" s="259" t="s">
        <v>636</v>
      </c>
      <c r="E333" s="260" t="s">
        <v>1681</v>
      </c>
      <c r="F333" s="261" t="s">
        <v>1682</v>
      </c>
      <c r="G333" s="262" t="s">
        <v>185</v>
      </c>
      <c r="H333" s="263">
        <v>1</v>
      </c>
      <c r="I333" s="264"/>
      <c r="J333" s="265">
        <f>ROUND(I333*H333,2)</f>
        <v>0</v>
      </c>
      <c r="K333" s="261" t="s">
        <v>19</v>
      </c>
      <c r="L333" s="266"/>
      <c r="M333" s="267" t="s">
        <v>19</v>
      </c>
      <c r="N333" s="268" t="s">
        <v>43</v>
      </c>
      <c r="O333" s="67"/>
      <c r="P333" s="190">
        <f>O333*H333</f>
        <v>0</v>
      </c>
      <c r="Q333" s="190">
        <v>3.7949999999999999</v>
      </c>
      <c r="R333" s="190">
        <f>Q333*H333</f>
        <v>3.7949999999999999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209</v>
      </c>
      <c r="AT333" s="192" t="s">
        <v>636</v>
      </c>
      <c r="AU333" s="192" t="s">
        <v>81</v>
      </c>
      <c r="AY333" s="20" t="s">
        <v>168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79</v>
      </c>
      <c r="BK333" s="193">
        <f>ROUND(I333*H333,2)</f>
        <v>0</v>
      </c>
      <c r="BL333" s="20" t="s">
        <v>175</v>
      </c>
      <c r="BM333" s="192" t="s">
        <v>1683</v>
      </c>
    </row>
    <row r="334" spans="1:65" s="12" customFormat="1" ht="22.9" customHeight="1">
      <c r="B334" s="165"/>
      <c r="C334" s="166"/>
      <c r="D334" s="167" t="s">
        <v>71</v>
      </c>
      <c r="E334" s="179" t="s">
        <v>175</v>
      </c>
      <c r="F334" s="179" t="s">
        <v>1314</v>
      </c>
      <c r="G334" s="166"/>
      <c r="H334" s="166"/>
      <c r="I334" s="169"/>
      <c r="J334" s="180">
        <f>BK334</f>
        <v>0</v>
      </c>
      <c r="K334" s="166"/>
      <c r="L334" s="171"/>
      <c r="M334" s="172"/>
      <c r="N334" s="173"/>
      <c r="O334" s="173"/>
      <c r="P334" s="174">
        <f>SUM(P335:P438)</f>
        <v>0</v>
      </c>
      <c r="Q334" s="173"/>
      <c r="R334" s="174">
        <f>SUM(R335:R438)</f>
        <v>24.00237319</v>
      </c>
      <c r="S334" s="173"/>
      <c r="T334" s="175">
        <f>SUM(T335:T438)</f>
        <v>0</v>
      </c>
      <c r="AR334" s="176" t="s">
        <v>79</v>
      </c>
      <c r="AT334" s="177" t="s">
        <v>71</v>
      </c>
      <c r="AU334" s="177" t="s">
        <v>79</v>
      </c>
      <c r="AY334" s="176" t="s">
        <v>168</v>
      </c>
      <c r="BK334" s="178">
        <f>SUM(BK335:BK438)</f>
        <v>0</v>
      </c>
    </row>
    <row r="335" spans="1:65" s="2" customFormat="1" ht="33" customHeight="1">
      <c r="A335" s="37"/>
      <c r="B335" s="38"/>
      <c r="C335" s="181" t="s">
        <v>435</v>
      </c>
      <c r="D335" s="181" t="s">
        <v>170</v>
      </c>
      <c r="E335" s="182" t="s">
        <v>1684</v>
      </c>
      <c r="F335" s="183" t="s">
        <v>1685</v>
      </c>
      <c r="G335" s="184" t="s">
        <v>206</v>
      </c>
      <c r="H335" s="185">
        <v>108.54600000000001</v>
      </c>
      <c r="I335" s="186"/>
      <c r="J335" s="187">
        <f>ROUND(I335*H335,2)</f>
        <v>0</v>
      </c>
      <c r="K335" s="183" t="s">
        <v>174</v>
      </c>
      <c r="L335" s="42"/>
      <c r="M335" s="188" t="s">
        <v>19</v>
      </c>
      <c r="N335" s="189" t="s">
        <v>43</v>
      </c>
      <c r="O335" s="67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175</v>
      </c>
      <c r="AT335" s="192" t="s">
        <v>170</v>
      </c>
      <c r="AU335" s="192" t="s">
        <v>81</v>
      </c>
      <c r="AY335" s="20" t="s">
        <v>168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79</v>
      </c>
      <c r="BK335" s="193">
        <f>ROUND(I335*H335,2)</f>
        <v>0</v>
      </c>
      <c r="BL335" s="20" t="s">
        <v>175</v>
      </c>
      <c r="BM335" s="192" t="s">
        <v>1686</v>
      </c>
    </row>
    <row r="336" spans="1:65" s="13" customFormat="1">
      <c r="B336" s="194"/>
      <c r="C336" s="195"/>
      <c r="D336" s="196" t="s">
        <v>177</v>
      </c>
      <c r="E336" s="197" t="s">
        <v>19</v>
      </c>
      <c r="F336" s="198" t="s">
        <v>1655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177</v>
      </c>
      <c r="AU336" s="204" t="s">
        <v>81</v>
      </c>
      <c r="AV336" s="13" t="s">
        <v>79</v>
      </c>
      <c r="AW336" s="13" t="s">
        <v>33</v>
      </c>
      <c r="AX336" s="13" t="s">
        <v>72</v>
      </c>
      <c r="AY336" s="204" t="s">
        <v>168</v>
      </c>
    </row>
    <row r="337" spans="1:65" s="14" customFormat="1">
      <c r="B337" s="205"/>
      <c r="C337" s="206"/>
      <c r="D337" s="196" t="s">
        <v>177</v>
      </c>
      <c r="E337" s="207" t="s">
        <v>19</v>
      </c>
      <c r="F337" s="208" t="s">
        <v>1687</v>
      </c>
      <c r="G337" s="206"/>
      <c r="H337" s="209">
        <v>97.23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177</v>
      </c>
      <c r="AU337" s="215" t="s">
        <v>81</v>
      </c>
      <c r="AV337" s="14" t="s">
        <v>81</v>
      </c>
      <c r="AW337" s="14" t="s">
        <v>33</v>
      </c>
      <c r="AX337" s="14" t="s">
        <v>72</v>
      </c>
      <c r="AY337" s="215" t="s">
        <v>168</v>
      </c>
    </row>
    <row r="338" spans="1:65" s="17" customFormat="1">
      <c r="B338" s="245"/>
      <c r="C338" s="246"/>
      <c r="D338" s="196" t="s">
        <v>177</v>
      </c>
      <c r="E338" s="247" t="s">
        <v>19</v>
      </c>
      <c r="F338" s="248" t="s">
        <v>1657</v>
      </c>
      <c r="G338" s="246"/>
      <c r="H338" s="249">
        <v>97.23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AT338" s="255" t="s">
        <v>177</v>
      </c>
      <c r="AU338" s="255" t="s">
        <v>81</v>
      </c>
      <c r="AV338" s="17" t="s">
        <v>188</v>
      </c>
      <c r="AW338" s="17" t="s">
        <v>33</v>
      </c>
      <c r="AX338" s="17" t="s">
        <v>72</v>
      </c>
      <c r="AY338" s="255" t="s">
        <v>168</v>
      </c>
    </row>
    <row r="339" spans="1:65" s="13" customFormat="1">
      <c r="B339" s="194"/>
      <c r="C339" s="195"/>
      <c r="D339" s="196" t="s">
        <v>177</v>
      </c>
      <c r="E339" s="197" t="s">
        <v>19</v>
      </c>
      <c r="F339" s="198" t="s">
        <v>1658</v>
      </c>
      <c r="G339" s="195"/>
      <c r="H339" s="197" t="s">
        <v>19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177</v>
      </c>
      <c r="AU339" s="204" t="s">
        <v>81</v>
      </c>
      <c r="AV339" s="13" t="s">
        <v>79</v>
      </c>
      <c r="AW339" s="13" t="s">
        <v>33</v>
      </c>
      <c r="AX339" s="13" t="s">
        <v>72</v>
      </c>
      <c r="AY339" s="204" t="s">
        <v>168</v>
      </c>
    </row>
    <row r="340" spans="1:65" s="14" customFormat="1">
      <c r="B340" s="205"/>
      <c r="C340" s="206"/>
      <c r="D340" s="196" t="s">
        <v>177</v>
      </c>
      <c r="E340" s="207" t="s">
        <v>19</v>
      </c>
      <c r="F340" s="208" t="s">
        <v>1688</v>
      </c>
      <c r="G340" s="206"/>
      <c r="H340" s="209">
        <v>2.7160000000000002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177</v>
      </c>
      <c r="AU340" s="215" t="s">
        <v>81</v>
      </c>
      <c r="AV340" s="14" t="s">
        <v>81</v>
      </c>
      <c r="AW340" s="14" t="s">
        <v>33</v>
      </c>
      <c r="AX340" s="14" t="s">
        <v>72</v>
      </c>
      <c r="AY340" s="215" t="s">
        <v>168</v>
      </c>
    </row>
    <row r="341" spans="1:65" s="14" customFormat="1">
      <c r="B341" s="205"/>
      <c r="C341" s="206"/>
      <c r="D341" s="196" t="s">
        <v>177</v>
      </c>
      <c r="E341" s="207" t="s">
        <v>19</v>
      </c>
      <c r="F341" s="208" t="s">
        <v>1689</v>
      </c>
      <c r="G341" s="206"/>
      <c r="H341" s="209">
        <v>5.0999999999999996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177</v>
      </c>
      <c r="AU341" s="215" t="s">
        <v>81</v>
      </c>
      <c r="AV341" s="14" t="s">
        <v>81</v>
      </c>
      <c r="AW341" s="14" t="s">
        <v>33</v>
      </c>
      <c r="AX341" s="14" t="s">
        <v>72</v>
      </c>
      <c r="AY341" s="215" t="s">
        <v>168</v>
      </c>
    </row>
    <row r="342" spans="1:65" s="14" customFormat="1">
      <c r="B342" s="205"/>
      <c r="C342" s="206"/>
      <c r="D342" s="196" t="s">
        <v>177</v>
      </c>
      <c r="E342" s="207" t="s">
        <v>19</v>
      </c>
      <c r="F342" s="208" t="s">
        <v>1690</v>
      </c>
      <c r="G342" s="206"/>
      <c r="H342" s="209">
        <v>1.8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177</v>
      </c>
      <c r="AU342" s="215" t="s">
        <v>81</v>
      </c>
      <c r="AV342" s="14" t="s">
        <v>81</v>
      </c>
      <c r="AW342" s="14" t="s">
        <v>33</v>
      </c>
      <c r="AX342" s="14" t="s">
        <v>72</v>
      </c>
      <c r="AY342" s="215" t="s">
        <v>168</v>
      </c>
    </row>
    <row r="343" spans="1:65" s="14" customFormat="1">
      <c r="B343" s="205"/>
      <c r="C343" s="206"/>
      <c r="D343" s="196" t="s">
        <v>177</v>
      </c>
      <c r="E343" s="207" t="s">
        <v>19</v>
      </c>
      <c r="F343" s="208" t="s">
        <v>1691</v>
      </c>
      <c r="G343" s="206"/>
      <c r="H343" s="209">
        <v>1.7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177</v>
      </c>
      <c r="AU343" s="215" t="s">
        <v>81</v>
      </c>
      <c r="AV343" s="14" t="s">
        <v>81</v>
      </c>
      <c r="AW343" s="14" t="s">
        <v>33</v>
      </c>
      <c r="AX343" s="14" t="s">
        <v>72</v>
      </c>
      <c r="AY343" s="215" t="s">
        <v>168</v>
      </c>
    </row>
    <row r="344" spans="1:65" s="17" customFormat="1">
      <c r="B344" s="245"/>
      <c r="C344" s="246"/>
      <c r="D344" s="196" t="s">
        <v>177</v>
      </c>
      <c r="E344" s="247" t="s">
        <v>19</v>
      </c>
      <c r="F344" s="248" t="s">
        <v>1663</v>
      </c>
      <c r="G344" s="246"/>
      <c r="H344" s="249">
        <v>11.316000000000001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177</v>
      </c>
      <c r="AU344" s="255" t="s">
        <v>81</v>
      </c>
      <c r="AV344" s="17" t="s">
        <v>188</v>
      </c>
      <c r="AW344" s="17" t="s">
        <v>33</v>
      </c>
      <c r="AX344" s="17" t="s">
        <v>72</v>
      </c>
      <c r="AY344" s="255" t="s">
        <v>168</v>
      </c>
    </row>
    <row r="345" spans="1:65" s="15" customFormat="1">
      <c r="B345" s="216"/>
      <c r="C345" s="217"/>
      <c r="D345" s="196" t="s">
        <v>177</v>
      </c>
      <c r="E345" s="218" t="s">
        <v>19</v>
      </c>
      <c r="F345" s="219" t="s">
        <v>182</v>
      </c>
      <c r="G345" s="217"/>
      <c r="H345" s="220">
        <v>108.54600000000001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177</v>
      </c>
      <c r="AU345" s="226" t="s">
        <v>81</v>
      </c>
      <c r="AV345" s="15" t="s">
        <v>175</v>
      </c>
      <c r="AW345" s="15" t="s">
        <v>33</v>
      </c>
      <c r="AX345" s="15" t="s">
        <v>79</v>
      </c>
      <c r="AY345" s="226" t="s">
        <v>168</v>
      </c>
    </row>
    <row r="346" spans="1:65" s="2" customFormat="1" ht="33" customHeight="1">
      <c r="A346" s="37"/>
      <c r="B346" s="38"/>
      <c r="C346" s="181" t="s">
        <v>441</v>
      </c>
      <c r="D346" s="181" t="s">
        <v>170</v>
      </c>
      <c r="E346" s="182" t="s">
        <v>1692</v>
      </c>
      <c r="F346" s="183" t="s">
        <v>1693</v>
      </c>
      <c r="G346" s="184" t="s">
        <v>206</v>
      </c>
      <c r="H346" s="185">
        <v>147.87</v>
      </c>
      <c r="I346" s="186"/>
      <c r="J346" s="187">
        <f>ROUND(I346*H346,2)</f>
        <v>0</v>
      </c>
      <c r="K346" s="183" t="s">
        <v>1208</v>
      </c>
      <c r="L346" s="42"/>
      <c r="M346" s="188" t="s">
        <v>19</v>
      </c>
      <c r="N346" s="189" t="s">
        <v>43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175</v>
      </c>
      <c r="AT346" s="192" t="s">
        <v>170</v>
      </c>
      <c r="AU346" s="192" t="s">
        <v>81</v>
      </c>
      <c r="AY346" s="20" t="s">
        <v>168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175</v>
      </c>
      <c r="BM346" s="192" t="s">
        <v>1694</v>
      </c>
    </row>
    <row r="347" spans="1:65" s="14" customFormat="1" ht="22.5">
      <c r="B347" s="205"/>
      <c r="C347" s="206"/>
      <c r="D347" s="196" t="s">
        <v>177</v>
      </c>
      <c r="E347" s="207" t="s">
        <v>19</v>
      </c>
      <c r="F347" s="208" t="s">
        <v>1695</v>
      </c>
      <c r="G347" s="206"/>
      <c r="H347" s="209">
        <v>143.43799999999999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177</v>
      </c>
      <c r="AU347" s="215" t="s">
        <v>81</v>
      </c>
      <c r="AV347" s="14" t="s">
        <v>81</v>
      </c>
      <c r="AW347" s="14" t="s">
        <v>33</v>
      </c>
      <c r="AX347" s="14" t="s">
        <v>72</v>
      </c>
      <c r="AY347" s="215" t="s">
        <v>168</v>
      </c>
    </row>
    <row r="348" spans="1:65" s="14" customFormat="1">
      <c r="B348" s="205"/>
      <c r="C348" s="206"/>
      <c r="D348" s="196" t="s">
        <v>177</v>
      </c>
      <c r="E348" s="207" t="s">
        <v>19</v>
      </c>
      <c r="F348" s="208" t="s">
        <v>1696</v>
      </c>
      <c r="G348" s="206"/>
      <c r="H348" s="209">
        <v>1.1319999999999999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177</v>
      </c>
      <c r="AU348" s="215" t="s">
        <v>81</v>
      </c>
      <c r="AV348" s="14" t="s">
        <v>81</v>
      </c>
      <c r="AW348" s="14" t="s">
        <v>33</v>
      </c>
      <c r="AX348" s="14" t="s">
        <v>72</v>
      </c>
      <c r="AY348" s="215" t="s">
        <v>168</v>
      </c>
    </row>
    <row r="349" spans="1:65" s="14" customFormat="1">
      <c r="B349" s="205"/>
      <c r="C349" s="206"/>
      <c r="D349" s="196" t="s">
        <v>177</v>
      </c>
      <c r="E349" s="207" t="s">
        <v>19</v>
      </c>
      <c r="F349" s="208" t="s">
        <v>1697</v>
      </c>
      <c r="G349" s="206"/>
      <c r="H349" s="209">
        <v>3.3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177</v>
      </c>
      <c r="AU349" s="215" t="s">
        <v>81</v>
      </c>
      <c r="AV349" s="14" t="s">
        <v>81</v>
      </c>
      <c r="AW349" s="14" t="s">
        <v>33</v>
      </c>
      <c r="AX349" s="14" t="s">
        <v>72</v>
      </c>
      <c r="AY349" s="215" t="s">
        <v>168</v>
      </c>
    </row>
    <row r="350" spans="1:65" s="15" customFormat="1">
      <c r="B350" s="216"/>
      <c r="C350" s="217"/>
      <c r="D350" s="196" t="s">
        <v>177</v>
      </c>
      <c r="E350" s="218" t="s">
        <v>19</v>
      </c>
      <c r="F350" s="219" t="s">
        <v>182</v>
      </c>
      <c r="G350" s="217"/>
      <c r="H350" s="220">
        <v>147.87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177</v>
      </c>
      <c r="AU350" s="226" t="s">
        <v>81</v>
      </c>
      <c r="AV350" s="15" t="s">
        <v>175</v>
      </c>
      <c r="AW350" s="15" t="s">
        <v>33</v>
      </c>
      <c r="AX350" s="15" t="s">
        <v>79</v>
      </c>
      <c r="AY350" s="226" t="s">
        <v>168</v>
      </c>
    </row>
    <row r="351" spans="1:65" s="2" customFormat="1" ht="24">
      <c r="A351" s="37"/>
      <c r="B351" s="38"/>
      <c r="C351" s="181" t="s">
        <v>449</v>
      </c>
      <c r="D351" s="181" t="s">
        <v>170</v>
      </c>
      <c r="E351" s="182" t="s">
        <v>1698</v>
      </c>
      <c r="F351" s="183" t="s">
        <v>1699</v>
      </c>
      <c r="G351" s="184" t="s">
        <v>233</v>
      </c>
      <c r="H351" s="185">
        <v>0.34699999999999998</v>
      </c>
      <c r="I351" s="186"/>
      <c r="J351" s="187">
        <f>ROUND(I351*H351,2)</f>
        <v>0</v>
      </c>
      <c r="K351" s="183" t="s">
        <v>174</v>
      </c>
      <c r="L351" s="42"/>
      <c r="M351" s="188" t="s">
        <v>19</v>
      </c>
      <c r="N351" s="189" t="s">
        <v>43</v>
      </c>
      <c r="O351" s="67"/>
      <c r="P351" s="190">
        <f>O351*H351</f>
        <v>0</v>
      </c>
      <c r="Q351" s="190">
        <v>1.06277</v>
      </c>
      <c r="R351" s="190">
        <f>Q351*H351</f>
        <v>0.36878118999999998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175</v>
      </c>
      <c r="AT351" s="192" t="s">
        <v>170</v>
      </c>
      <c r="AU351" s="192" t="s">
        <v>81</v>
      </c>
      <c r="AY351" s="20" t="s">
        <v>168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175</v>
      </c>
      <c r="BM351" s="192" t="s">
        <v>1700</v>
      </c>
    </row>
    <row r="352" spans="1:65" s="13" customFormat="1">
      <c r="B352" s="194"/>
      <c r="C352" s="195"/>
      <c r="D352" s="196" t="s">
        <v>177</v>
      </c>
      <c r="E352" s="197" t="s">
        <v>19</v>
      </c>
      <c r="F352" s="198" t="s">
        <v>1547</v>
      </c>
      <c r="G352" s="195"/>
      <c r="H352" s="197" t="s">
        <v>19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177</v>
      </c>
      <c r="AU352" s="204" t="s">
        <v>81</v>
      </c>
      <c r="AV352" s="13" t="s">
        <v>79</v>
      </c>
      <c r="AW352" s="13" t="s">
        <v>33</v>
      </c>
      <c r="AX352" s="13" t="s">
        <v>72</v>
      </c>
      <c r="AY352" s="204" t="s">
        <v>168</v>
      </c>
    </row>
    <row r="353" spans="1:65" s="13" customFormat="1">
      <c r="B353" s="194"/>
      <c r="C353" s="195"/>
      <c r="D353" s="196" t="s">
        <v>177</v>
      </c>
      <c r="E353" s="197" t="s">
        <v>19</v>
      </c>
      <c r="F353" s="198" t="s">
        <v>1549</v>
      </c>
      <c r="G353" s="195"/>
      <c r="H353" s="197" t="s">
        <v>19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177</v>
      </c>
      <c r="AU353" s="204" t="s">
        <v>81</v>
      </c>
      <c r="AV353" s="13" t="s">
        <v>79</v>
      </c>
      <c r="AW353" s="13" t="s">
        <v>33</v>
      </c>
      <c r="AX353" s="13" t="s">
        <v>72</v>
      </c>
      <c r="AY353" s="204" t="s">
        <v>168</v>
      </c>
    </row>
    <row r="354" spans="1:65" s="14" customFormat="1" ht="22.5">
      <c r="B354" s="205"/>
      <c r="C354" s="206"/>
      <c r="D354" s="196" t="s">
        <v>177</v>
      </c>
      <c r="E354" s="207" t="s">
        <v>19</v>
      </c>
      <c r="F354" s="208" t="s">
        <v>1701</v>
      </c>
      <c r="G354" s="206"/>
      <c r="H354" s="209">
        <v>0.34699999999999998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177</v>
      </c>
      <c r="AU354" s="215" t="s">
        <v>81</v>
      </c>
      <c r="AV354" s="14" t="s">
        <v>81</v>
      </c>
      <c r="AW354" s="14" t="s">
        <v>33</v>
      </c>
      <c r="AX354" s="14" t="s">
        <v>79</v>
      </c>
      <c r="AY354" s="215" t="s">
        <v>168</v>
      </c>
    </row>
    <row r="355" spans="1:65" s="2" customFormat="1" ht="36">
      <c r="A355" s="37"/>
      <c r="B355" s="38"/>
      <c r="C355" s="181" t="s">
        <v>7</v>
      </c>
      <c r="D355" s="181" t="s">
        <v>170</v>
      </c>
      <c r="E355" s="182" t="s">
        <v>1702</v>
      </c>
      <c r="F355" s="183" t="s">
        <v>1703</v>
      </c>
      <c r="G355" s="184" t="s">
        <v>206</v>
      </c>
      <c r="H355" s="185">
        <v>4.7249999999999996</v>
      </c>
      <c r="I355" s="186"/>
      <c r="J355" s="187">
        <f>ROUND(I355*H355,2)</f>
        <v>0</v>
      </c>
      <c r="K355" s="183" t="s">
        <v>174</v>
      </c>
      <c r="L355" s="42"/>
      <c r="M355" s="188" t="s">
        <v>19</v>
      </c>
      <c r="N355" s="189" t="s">
        <v>43</v>
      </c>
      <c r="O355" s="67"/>
      <c r="P355" s="190">
        <f>O355*H355</f>
        <v>0</v>
      </c>
      <c r="Q355" s="190">
        <v>2.234</v>
      </c>
      <c r="R355" s="190">
        <f>Q355*H355</f>
        <v>10.55565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175</v>
      </c>
      <c r="AT355" s="192" t="s">
        <v>170</v>
      </c>
      <c r="AU355" s="192" t="s">
        <v>81</v>
      </c>
      <c r="AY355" s="20" t="s">
        <v>168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79</v>
      </c>
      <c r="BK355" s="193">
        <f>ROUND(I355*H355,2)</f>
        <v>0</v>
      </c>
      <c r="BL355" s="20" t="s">
        <v>175</v>
      </c>
      <c r="BM355" s="192" t="s">
        <v>1704</v>
      </c>
    </row>
    <row r="356" spans="1:65" s="13" customFormat="1">
      <c r="B356" s="194"/>
      <c r="C356" s="195"/>
      <c r="D356" s="196" t="s">
        <v>177</v>
      </c>
      <c r="E356" s="197" t="s">
        <v>19</v>
      </c>
      <c r="F356" s="198" t="s">
        <v>1705</v>
      </c>
      <c r="G356" s="195"/>
      <c r="H356" s="197" t="s">
        <v>19</v>
      </c>
      <c r="I356" s="199"/>
      <c r="J356" s="195"/>
      <c r="K356" s="195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177</v>
      </c>
      <c r="AU356" s="204" t="s">
        <v>81</v>
      </c>
      <c r="AV356" s="13" t="s">
        <v>79</v>
      </c>
      <c r="AW356" s="13" t="s">
        <v>33</v>
      </c>
      <c r="AX356" s="13" t="s">
        <v>72</v>
      </c>
      <c r="AY356" s="204" t="s">
        <v>168</v>
      </c>
    </row>
    <row r="357" spans="1:65" s="14" customFormat="1">
      <c r="B357" s="205"/>
      <c r="C357" s="206"/>
      <c r="D357" s="196" t="s">
        <v>177</v>
      </c>
      <c r="E357" s="207" t="s">
        <v>19</v>
      </c>
      <c r="F357" s="208" t="s">
        <v>1706</v>
      </c>
      <c r="G357" s="206"/>
      <c r="H357" s="209">
        <v>4.7249999999999996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177</v>
      </c>
      <c r="AU357" s="215" t="s">
        <v>81</v>
      </c>
      <c r="AV357" s="14" t="s">
        <v>81</v>
      </c>
      <c r="AW357" s="14" t="s">
        <v>33</v>
      </c>
      <c r="AX357" s="14" t="s">
        <v>79</v>
      </c>
      <c r="AY357" s="215" t="s">
        <v>168</v>
      </c>
    </row>
    <row r="358" spans="1:65" s="2" customFormat="1" ht="24">
      <c r="A358" s="37"/>
      <c r="B358" s="38"/>
      <c r="C358" s="181" t="s">
        <v>453</v>
      </c>
      <c r="D358" s="181" t="s">
        <v>170</v>
      </c>
      <c r="E358" s="182" t="s">
        <v>1707</v>
      </c>
      <c r="F358" s="183" t="s">
        <v>1708</v>
      </c>
      <c r="G358" s="184" t="s">
        <v>185</v>
      </c>
      <c r="H358" s="185">
        <v>22</v>
      </c>
      <c r="I358" s="186"/>
      <c r="J358" s="187">
        <f>ROUND(I358*H358,2)</f>
        <v>0</v>
      </c>
      <c r="K358" s="183" t="s">
        <v>174</v>
      </c>
      <c r="L358" s="42"/>
      <c r="M358" s="188" t="s">
        <v>19</v>
      </c>
      <c r="N358" s="189" t="s">
        <v>43</v>
      </c>
      <c r="O358" s="67"/>
      <c r="P358" s="190">
        <f>O358*H358</f>
        <v>0</v>
      </c>
      <c r="Q358" s="190">
        <v>6.6E-3</v>
      </c>
      <c r="R358" s="190">
        <f>Q358*H358</f>
        <v>0.1452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175</v>
      </c>
      <c r="AT358" s="192" t="s">
        <v>170</v>
      </c>
      <c r="AU358" s="192" t="s">
        <v>81</v>
      </c>
      <c r="AY358" s="20" t="s">
        <v>168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79</v>
      </c>
      <c r="BK358" s="193">
        <f>ROUND(I358*H358,2)</f>
        <v>0</v>
      </c>
      <c r="BL358" s="20" t="s">
        <v>175</v>
      </c>
      <c r="BM358" s="192" t="s">
        <v>1709</v>
      </c>
    </row>
    <row r="359" spans="1:65" s="14" customFormat="1">
      <c r="B359" s="205"/>
      <c r="C359" s="206"/>
      <c r="D359" s="196" t="s">
        <v>177</v>
      </c>
      <c r="E359" s="207" t="s">
        <v>19</v>
      </c>
      <c r="F359" s="208" t="s">
        <v>1710</v>
      </c>
      <c r="G359" s="206"/>
      <c r="H359" s="209">
        <v>22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177</v>
      </c>
      <c r="AU359" s="215" t="s">
        <v>81</v>
      </c>
      <c r="AV359" s="14" t="s">
        <v>81</v>
      </c>
      <c r="AW359" s="14" t="s">
        <v>33</v>
      </c>
      <c r="AX359" s="14" t="s">
        <v>79</v>
      </c>
      <c r="AY359" s="215" t="s">
        <v>168</v>
      </c>
    </row>
    <row r="360" spans="1:65" s="2" customFormat="1" ht="24">
      <c r="A360" s="37"/>
      <c r="B360" s="38"/>
      <c r="C360" s="259" t="s">
        <v>459</v>
      </c>
      <c r="D360" s="259" t="s">
        <v>636</v>
      </c>
      <c r="E360" s="260" t="s">
        <v>1711</v>
      </c>
      <c r="F360" s="261" t="s">
        <v>1712</v>
      </c>
      <c r="G360" s="262" t="s">
        <v>185</v>
      </c>
      <c r="H360" s="263">
        <v>10</v>
      </c>
      <c r="I360" s="264"/>
      <c r="J360" s="265">
        <f>ROUND(I360*H360,2)</f>
        <v>0</v>
      </c>
      <c r="K360" s="261" t="s">
        <v>174</v>
      </c>
      <c r="L360" s="266"/>
      <c r="M360" s="267" t="s">
        <v>19</v>
      </c>
      <c r="N360" s="268" t="s">
        <v>43</v>
      </c>
      <c r="O360" s="67"/>
      <c r="P360" s="190">
        <f>O360*H360</f>
        <v>0</v>
      </c>
      <c r="Q360" s="190">
        <v>2.8000000000000001E-2</v>
      </c>
      <c r="R360" s="190">
        <f>Q360*H360</f>
        <v>0.28000000000000003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209</v>
      </c>
      <c r="AT360" s="192" t="s">
        <v>636</v>
      </c>
      <c r="AU360" s="192" t="s">
        <v>81</v>
      </c>
      <c r="AY360" s="20" t="s">
        <v>168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79</v>
      </c>
      <c r="BK360" s="193">
        <f>ROUND(I360*H360,2)</f>
        <v>0</v>
      </c>
      <c r="BL360" s="20" t="s">
        <v>175</v>
      </c>
      <c r="BM360" s="192" t="s">
        <v>1713</v>
      </c>
    </row>
    <row r="361" spans="1:65" s="13" customFormat="1">
      <c r="B361" s="194"/>
      <c r="C361" s="195"/>
      <c r="D361" s="196" t="s">
        <v>177</v>
      </c>
      <c r="E361" s="197" t="s">
        <v>19</v>
      </c>
      <c r="F361" s="198" t="s">
        <v>1714</v>
      </c>
      <c r="G361" s="195"/>
      <c r="H361" s="197" t="s">
        <v>19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177</v>
      </c>
      <c r="AU361" s="204" t="s">
        <v>81</v>
      </c>
      <c r="AV361" s="13" t="s">
        <v>79</v>
      </c>
      <c r="AW361" s="13" t="s">
        <v>33</v>
      </c>
      <c r="AX361" s="13" t="s">
        <v>72</v>
      </c>
      <c r="AY361" s="204" t="s">
        <v>168</v>
      </c>
    </row>
    <row r="362" spans="1:65" s="14" customFormat="1">
      <c r="B362" s="205"/>
      <c r="C362" s="206"/>
      <c r="D362" s="196" t="s">
        <v>177</v>
      </c>
      <c r="E362" s="207" t="s">
        <v>19</v>
      </c>
      <c r="F362" s="208" t="s">
        <v>1715</v>
      </c>
      <c r="G362" s="206"/>
      <c r="H362" s="209">
        <v>1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177</v>
      </c>
      <c r="AU362" s="215" t="s">
        <v>81</v>
      </c>
      <c r="AV362" s="14" t="s">
        <v>81</v>
      </c>
      <c r="AW362" s="14" t="s">
        <v>33</v>
      </c>
      <c r="AX362" s="14" t="s">
        <v>72</v>
      </c>
      <c r="AY362" s="215" t="s">
        <v>168</v>
      </c>
    </row>
    <row r="363" spans="1:65" s="14" customFormat="1">
      <c r="B363" s="205"/>
      <c r="C363" s="206"/>
      <c r="D363" s="196" t="s">
        <v>177</v>
      </c>
      <c r="E363" s="207" t="s">
        <v>19</v>
      </c>
      <c r="F363" s="208" t="s">
        <v>1716</v>
      </c>
      <c r="G363" s="206"/>
      <c r="H363" s="209">
        <v>0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177</v>
      </c>
      <c r="AU363" s="215" t="s">
        <v>81</v>
      </c>
      <c r="AV363" s="14" t="s">
        <v>81</v>
      </c>
      <c r="AW363" s="14" t="s">
        <v>33</v>
      </c>
      <c r="AX363" s="14" t="s">
        <v>72</v>
      </c>
      <c r="AY363" s="215" t="s">
        <v>168</v>
      </c>
    </row>
    <row r="364" spans="1:65" s="14" customFormat="1">
      <c r="B364" s="205"/>
      <c r="C364" s="206"/>
      <c r="D364" s="196" t="s">
        <v>177</v>
      </c>
      <c r="E364" s="207" t="s">
        <v>19</v>
      </c>
      <c r="F364" s="208" t="s">
        <v>1717</v>
      </c>
      <c r="G364" s="206"/>
      <c r="H364" s="209">
        <v>0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177</v>
      </c>
      <c r="AU364" s="215" t="s">
        <v>81</v>
      </c>
      <c r="AV364" s="14" t="s">
        <v>81</v>
      </c>
      <c r="AW364" s="14" t="s">
        <v>33</v>
      </c>
      <c r="AX364" s="14" t="s">
        <v>72</v>
      </c>
      <c r="AY364" s="215" t="s">
        <v>168</v>
      </c>
    </row>
    <row r="365" spans="1:65" s="14" customFormat="1">
      <c r="B365" s="205"/>
      <c r="C365" s="206"/>
      <c r="D365" s="196" t="s">
        <v>177</v>
      </c>
      <c r="E365" s="207" t="s">
        <v>19</v>
      </c>
      <c r="F365" s="208" t="s">
        <v>1718</v>
      </c>
      <c r="G365" s="206"/>
      <c r="H365" s="209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177</v>
      </c>
      <c r="AU365" s="215" t="s">
        <v>81</v>
      </c>
      <c r="AV365" s="14" t="s">
        <v>81</v>
      </c>
      <c r="AW365" s="14" t="s">
        <v>33</v>
      </c>
      <c r="AX365" s="14" t="s">
        <v>72</v>
      </c>
      <c r="AY365" s="215" t="s">
        <v>168</v>
      </c>
    </row>
    <row r="366" spans="1:65" s="14" customFormat="1">
      <c r="B366" s="205"/>
      <c r="C366" s="206"/>
      <c r="D366" s="196" t="s">
        <v>177</v>
      </c>
      <c r="E366" s="207" t="s">
        <v>19</v>
      </c>
      <c r="F366" s="208" t="s">
        <v>1719</v>
      </c>
      <c r="G366" s="206"/>
      <c r="H366" s="209">
        <v>0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177</v>
      </c>
      <c r="AU366" s="215" t="s">
        <v>81</v>
      </c>
      <c r="AV366" s="14" t="s">
        <v>81</v>
      </c>
      <c r="AW366" s="14" t="s">
        <v>33</v>
      </c>
      <c r="AX366" s="14" t="s">
        <v>72</v>
      </c>
      <c r="AY366" s="215" t="s">
        <v>168</v>
      </c>
    </row>
    <row r="367" spans="1:65" s="14" customFormat="1">
      <c r="B367" s="205"/>
      <c r="C367" s="206"/>
      <c r="D367" s="196" t="s">
        <v>177</v>
      </c>
      <c r="E367" s="207" t="s">
        <v>19</v>
      </c>
      <c r="F367" s="208" t="s">
        <v>1720</v>
      </c>
      <c r="G367" s="206"/>
      <c r="H367" s="209">
        <v>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177</v>
      </c>
      <c r="AU367" s="215" t="s">
        <v>81</v>
      </c>
      <c r="AV367" s="14" t="s">
        <v>81</v>
      </c>
      <c r="AW367" s="14" t="s">
        <v>33</v>
      </c>
      <c r="AX367" s="14" t="s">
        <v>72</v>
      </c>
      <c r="AY367" s="215" t="s">
        <v>168</v>
      </c>
    </row>
    <row r="368" spans="1:65" s="14" customFormat="1">
      <c r="B368" s="205"/>
      <c r="C368" s="206"/>
      <c r="D368" s="196" t="s">
        <v>177</v>
      </c>
      <c r="E368" s="207" t="s">
        <v>19</v>
      </c>
      <c r="F368" s="208" t="s">
        <v>1721</v>
      </c>
      <c r="G368" s="206"/>
      <c r="H368" s="209">
        <v>0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177</v>
      </c>
      <c r="AU368" s="215" t="s">
        <v>81</v>
      </c>
      <c r="AV368" s="14" t="s">
        <v>81</v>
      </c>
      <c r="AW368" s="14" t="s">
        <v>33</v>
      </c>
      <c r="AX368" s="14" t="s">
        <v>72</v>
      </c>
      <c r="AY368" s="215" t="s">
        <v>168</v>
      </c>
    </row>
    <row r="369" spans="1:65" s="14" customFormat="1">
      <c r="B369" s="205"/>
      <c r="C369" s="206"/>
      <c r="D369" s="196" t="s">
        <v>177</v>
      </c>
      <c r="E369" s="207" t="s">
        <v>19</v>
      </c>
      <c r="F369" s="208" t="s">
        <v>1722</v>
      </c>
      <c r="G369" s="206"/>
      <c r="H369" s="209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177</v>
      </c>
      <c r="AU369" s="215" t="s">
        <v>81</v>
      </c>
      <c r="AV369" s="14" t="s">
        <v>81</v>
      </c>
      <c r="AW369" s="14" t="s">
        <v>33</v>
      </c>
      <c r="AX369" s="14" t="s">
        <v>72</v>
      </c>
      <c r="AY369" s="215" t="s">
        <v>168</v>
      </c>
    </row>
    <row r="370" spans="1:65" s="14" customFormat="1">
      <c r="B370" s="205"/>
      <c r="C370" s="206"/>
      <c r="D370" s="196" t="s">
        <v>177</v>
      </c>
      <c r="E370" s="207" t="s">
        <v>19</v>
      </c>
      <c r="F370" s="208" t="s">
        <v>1723</v>
      </c>
      <c r="G370" s="206"/>
      <c r="H370" s="209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177</v>
      </c>
      <c r="AU370" s="215" t="s">
        <v>81</v>
      </c>
      <c r="AV370" s="14" t="s">
        <v>81</v>
      </c>
      <c r="AW370" s="14" t="s">
        <v>33</v>
      </c>
      <c r="AX370" s="14" t="s">
        <v>72</v>
      </c>
      <c r="AY370" s="215" t="s">
        <v>168</v>
      </c>
    </row>
    <row r="371" spans="1:65" s="14" customFormat="1">
      <c r="B371" s="205"/>
      <c r="C371" s="206"/>
      <c r="D371" s="196" t="s">
        <v>177</v>
      </c>
      <c r="E371" s="207" t="s">
        <v>19</v>
      </c>
      <c r="F371" s="208" t="s">
        <v>1724</v>
      </c>
      <c r="G371" s="206"/>
      <c r="H371" s="209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177</v>
      </c>
      <c r="AU371" s="215" t="s">
        <v>81</v>
      </c>
      <c r="AV371" s="14" t="s">
        <v>81</v>
      </c>
      <c r="AW371" s="14" t="s">
        <v>33</v>
      </c>
      <c r="AX371" s="14" t="s">
        <v>72</v>
      </c>
      <c r="AY371" s="215" t="s">
        <v>168</v>
      </c>
    </row>
    <row r="372" spans="1:65" s="14" customFormat="1">
      <c r="B372" s="205"/>
      <c r="C372" s="206"/>
      <c r="D372" s="196" t="s">
        <v>177</v>
      </c>
      <c r="E372" s="207" t="s">
        <v>19</v>
      </c>
      <c r="F372" s="208" t="s">
        <v>1725</v>
      </c>
      <c r="G372" s="206"/>
      <c r="H372" s="209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177</v>
      </c>
      <c r="AU372" s="215" t="s">
        <v>81</v>
      </c>
      <c r="AV372" s="14" t="s">
        <v>81</v>
      </c>
      <c r="AW372" s="14" t="s">
        <v>33</v>
      </c>
      <c r="AX372" s="14" t="s">
        <v>72</v>
      </c>
      <c r="AY372" s="215" t="s">
        <v>168</v>
      </c>
    </row>
    <row r="373" spans="1:65" s="14" customFormat="1">
      <c r="B373" s="205"/>
      <c r="C373" s="206"/>
      <c r="D373" s="196" t="s">
        <v>177</v>
      </c>
      <c r="E373" s="207" t="s">
        <v>19</v>
      </c>
      <c r="F373" s="208" t="s">
        <v>1726</v>
      </c>
      <c r="G373" s="206"/>
      <c r="H373" s="209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177</v>
      </c>
      <c r="AU373" s="215" t="s">
        <v>81</v>
      </c>
      <c r="AV373" s="14" t="s">
        <v>81</v>
      </c>
      <c r="AW373" s="14" t="s">
        <v>33</v>
      </c>
      <c r="AX373" s="14" t="s">
        <v>72</v>
      </c>
      <c r="AY373" s="215" t="s">
        <v>168</v>
      </c>
    </row>
    <row r="374" spans="1:65" s="14" customFormat="1">
      <c r="B374" s="205"/>
      <c r="C374" s="206"/>
      <c r="D374" s="196" t="s">
        <v>177</v>
      </c>
      <c r="E374" s="207" t="s">
        <v>19</v>
      </c>
      <c r="F374" s="208" t="s">
        <v>1727</v>
      </c>
      <c r="G374" s="206"/>
      <c r="H374" s="209">
        <v>0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177</v>
      </c>
      <c r="AU374" s="215" t="s">
        <v>81</v>
      </c>
      <c r="AV374" s="14" t="s">
        <v>81</v>
      </c>
      <c r="AW374" s="14" t="s">
        <v>33</v>
      </c>
      <c r="AX374" s="14" t="s">
        <v>72</v>
      </c>
      <c r="AY374" s="215" t="s">
        <v>168</v>
      </c>
    </row>
    <row r="375" spans="1:65" s="14" customFormat="1">
      <c r="B375" s="205"/>
      <c r="C375" s="206"/>
      <c r="D375" s="196" t="s">
        <v>177</v>
      </c>
      <c r="E375" s="207" t="s">
        <v>19</v>
      </c>
      <c r="F375" s="208" t="s">
        <v>1728</v>
      </c>
      <c r="G375" s="206"/>
      <c r="H375" s="209">
        <v>0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177</v>
      </c>
      <c r="AU375" s="215" t="s">
        <v>81</v>
      </c>
      <c r="AV375" s="14" t="s">
        <v>81</v>
      </c>
      <c r="AW375" s="14" t="s">
        <v>33</v>
      </c>
      <c r="AX375" s="14" t="s">
        <v>72</v>
      </c>
      <c r="AY375" s="215" t="s">
        <v>168</v>
      </c>
    </row>
    <row r="376" spans="1:65" s="17" customFormat="1">
      <c r="B376" s="245"/>
      <c r="C376" s="246"/>
      <c r="D376" s="196" t="s">
        <v>177</v>
      </c>
      <c r="E376" s="247" t="s">
        <v>19</v>
      </c>
      <c r="F376" s="248" t="s">
        <v>1729</v>
      </c>
      <c r="G376" s="246"/>
      <c r="H376" s="249">
        <v>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AT376" s="255" t="s">
        <v>177</v>
      </c>
      <c r="AU376" s="255" t="s">
        <v>81</v>
      </c>
      <c r="AV376" s="17" t="s">
        <v>188</v>
      </c>
      <c r="AW376" s="17" t="s">
        <v>33</v>
      </c>
      <c r="AX376" s="17" t="s">
        <v>72</v>
      </c>
      <c r="AY376" s="255" t="s">
        <v>168</v>
      </c>
    </row>
    <row r="377" spans="1:65" s="14" customFormat="1">
      <c r="B377" s="205"/>
      <c r="C377" s="206"/>
      <c r="D377" s="196" t="s">
        <v>177</v>
      </c>
      <c r="E377" s="207" t="s">
        <v>19</v>
      </c>
      <c r="F377" s="208" t="s">
        <v>1730</v>
      </c>
      <c r="G377" s="206"/>
      <c r="H377" s="209">
        <v>2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177</v>
      </c>
      <c r="AU377" s="215" t="s">
        <v>81</v>
      </c>
      <c r="AV377" s="14" t="s">
        <v>81</v>
      </c>
      <c r="AW377" s="14" t="s">
        <v>33</v>
      </c>
      <c r="AX377" s="14" t="s">
        <v>72</v>
      </c>
      <c r="AY377" s="215" t="s">
        <v>168</v>
      </c>
    </row>
    <row r="378" spans="1:65" s="17" customFormat="1">
      <c r="B378" s="245"/>
      <c r="C378" s="246"/>
      <c r="D378" s="196" t="s">
        <v>177</v>
      </c>
      <c r="E378" s="247" t="s">
        <v>19</v>
      </c>
      <c r="F378" s="248" t="s">
        <v>1731</v>
      </c>
      <c r="G378" s="246"/>
      <c r="H378" s="249">
        <v>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AT378" s="255" t="s">
        <v>177</v>
      </c>
      <c r="AU378" s="255" t="s">
        <v>81</v>
      </c>
      <c r="AV378" s="17" t="s">
        <v>188</v>
      </c>
      <c r="AW378" s="17" t="s">
        <v>33</v>
      </c>
      <c r="AX378" s="17" t="s">
        <v>72</v>
      </c>
      <c r="AY378" s="255" t="s">
        <v>168</v>
      </c>
    </row>
    <row r="379" spans="1:65" s="15" customFormat="1">
      <c r="B379" s="216"/>
      <c r="C379" s="217"/>
      <c r="D379" s="196" t="s">
        <v>177</v>
      </c>
      <c r="E379" s="218" t="s">
        <v>19</v>
      </c>
      <c r="F379" s="219" t="s">
        <v>182</v>
      </c>
      <c r="G379" s="217"/>
      <c r="H379" s="220">
        <v>10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177</v>
      </c>
      <c r="AU379" s="226" t="s">
        <v>81</v>
      </c>
      <c r="AV379" s="15" t="s">
        <v>175</v>
      </c>
      <c r="AW379" s="15" t="s">
        <v>33</v>
      </c>
      <c r="AX379" s="15" t="s">
        <v>79</v>
      </c>
      <c r="AY379" s="226" t="s">
        <v>168</v>
      </c>
    </row>
    <row r="380" spans="1:65" s="2" customFormat="1" ht="24">
      <c r="A380" s="37"/>
      <c r="B380" s="38"/>
      <c r="C380" s="259" t="s">
        <v>464</v>
      </c>
      <c r="D380" s="259" t="s">
        <v>636</v>
      </c>
      <c r="E380" s="260" t="s">
        <v>1732</v>
      </c>
      <c r="F380" s="261" t="s">
        <v>1733</v>
      </c>
      <c r="G380" s="262" t="s">
        <v>185</v>
      </c>
      <c r="H380" s="263">
        <v>1</v>
      </c>
      <c r="I380" s="264"/>
      <c r="J380" s="265">
        <f>ROUND(I380*H380,2)</f>
        <v>0</v>
      </c>
      <c r="K380" s="261" t="s">
        <v>174</v>
      </c>
      <c r="L380" s="266"/>
      <c r="M380" s="267" t="s">
        <v>19</v>
      </c>
      <c r="N380" s="268" t="s">
        <v>43</v>
      </c>
      <c r="O380" s="67"/>
      <c r="P380" s="190">
        <f>O380*H380</f>
        <v>0</v>
      </c>
      <c r="Q380" s="190">
        <v>0.04</v>
      </c>
      <c r="R380" s="190">
        <f>Q380*H380</f>
        <v>0.04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209</v>
      </c>
      <c r="AT380" s="192" t="s">
        <v>636</v>
      </c>
      <c r="AU380" s="192" t="s">
        <v>81</v>
      </c>
      <c r="AY380" s="20" t="s">
        <v>168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79</v>
      </c>
      <c r="BK380" s="193">
        <f>ROUND(I380*H380,2)</f>
        <v>0</v>
      </c>
      <c r="BL380" s="20" t="s">
        <v>175</v>
      </c>
      <c r="BM380" s="192" t="s">
        <v>1734</v>
      </c>
    </row>
    <row r="381" spans="1:65" s="13" customFormat="1">
      <c r="B381" s="194"/>
      <c r="C381" s="195"/>
      <c r="D381" s="196" t="s">
        <v>177</v>
      </c>
      <c r="E381" s="197" t="s">
        <v>19</v>
      </c>
      <c r="F381" s="198" t="s">
        <v>1714</v>
      </c>
      <c r="G381" s="195"/>
      <c r="H381" s="197" t="s">
        <v>19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177</v>
      </c>
      <c r="AU381" s="204" t="s">
        <v>81</v>
      </c>
      <c r="AV381" s="13" t="s">
        <v>79</v>
      </c>
      <c r="AW381" s="13" t="s">
        <v>33</v>
      </c>
      <c r="AX381" s="13" t="s">
        <v>72</v>
      </c>
      <c r="AY381" s="204" t="s">
        <v>168</v>
      </c>
    </row>
    <row r="382" spans="1:65" s="14" customFormat="1">
      <c r="B382" s="205"/>
      <c r="C382" s="206"/>
      <c r="D382" s="196" t="s">
        <v>177</v>
      </c>
      <c r="E382" s="207" t="s">
        <v>19</v>
      </c>
      <c r="F382" s="208" t="s">
        <v>1735</v>
      </c>
      <c r="G382" s="206"/>
      <c r="H382" s="209">
        <v>0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177</v>
      </c>
      <c r="AU382" s="215" t="s">
        <v>81</v>
      </c>
      <c r="AV382" s="14" t="s">
        <v>81</v>
      </c>
      <c r="AW382" s="14" t="s">
        <v>33</v>
      </c>
      <c r="AX382" s="14" t="s">
        <v>72</v>
      </c>
      <c r="AY382" s="215" t="s">
        <v>168</v>
      </c>
    </row>
    <row r="383" spans="1:65" s="14" customFormat="1">
      <c r="B383" s="205"/>
      <c r="C383" s="206"/>
      <c r="D383" s="196" t="s">
        <v>177</v>
      </c>
      <c r="E383" s="207" t="s">
        <v>19</v>
      </c>
      <c r="F383" s="208" t="s">
        <v>1716</v>
      </c>
      <c r="G383" s="206"/>
      <c r="H383" s="209">
        <v>0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177</v>
      </c>
      <c r="AU383" s="215" t="s">
        <v>81</v>
      </c>
      <c r="AV383" s="14" t="s">
        <v>81</v>
      </c>
      <c r="AW383" s="14" t="s">
        <v>33</v>
      </c>
      <c r="AX383" s="14" t="s">
        <v>72</v>
      </c>
      <c r="AY383" s="215" t="s">
        <v>168</v>
      </c>
    </row>
    <row r="384" spans="1:65" s="14" customFormat="1">
      <c r="B384" s="205"/>
      <c r="C384" s="206"/>
      <c r="D384" s="196" t="s">
        <v>177</v>
      </c>
      <c r="E384" s="207" t="s">
        <v>19</v>
      </c>
      <c r="F384" s="208" t="s">
        <v>1736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177</v>
      </c>
      <c r="AU384" s="215" t="s">
        <v>81</v>
      </c>
      <c r="AV384" s="14" t="s">
        <v>81</v>
      </c>
      <c r="AW384" s="14" t="s">
        <v>33</v>
      </c>
      <c r="AX384" s="14" t="s">
        <v>72</v>
      </c>
      <c r="AY384" s="215" t="s">
        <v>168</v>
      </c>
    </row>
    <row r="385" spans="1:65" s="14" customFormat="1">
      <c r="B385" s="205"/>
      <c r="C385" s="206"/>
      <c r="D385" s="196" t="s">
        <v>177</v>
      </c>
      <c r="E385" s="207" t="s">
        <v>19</v>
      </c>
      <c r="F385" s="208" t="s">
        <v>1737</v>
      </c>
      <c r="G385" s="206"/>
      <c r="H385" s="209">
        <v>0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177</v>
      </c>
      <c r="AU385" s="215" t="s">
        <v>81</v>
      </c>
      <c r="AV385" s="14" t="s">
        <v>81</v>
      </c>
      <c r="AW385" s="14" t="s">
        <v>33</v>
      </c>
      <c r="AX385" s="14" t="s">
        <v>72</v>
      </c>
      <c r="AY385" s="215" t="s">
        <v>168</v>
      </c>
    </row>
    <row r="386" spans="1:65" s="14" customFormat="1">
      <c r="B386" s="205"/>
      <c r="C386" s="206"/>
      <c r="D386" s="196" t="s">
        <v>177</v>
      </c>
      <c r="E386" s="207" t="s">
        <v>19</v>
      </c>
      <c r="F386" s="208" t="s">
        <v>1719</v>
      </c>
      <c r="G386" s="206"/>
      <c r="H386" s="209">
        <v>0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177</v>
      </c>
      <c r="AU386" s="215" t="s">
        <v>81</v>
      </c>
      <c r="AV386" s="14" t="s">
        <v>81</v>
      </c>
      <c r="AW386" s="14" t="s">
        <v>33</v>
      </c>
      <c r="AX386" s="14" t="s">
        <v>72</v>
      </c>
      <c r="AY386" s="215" t="s">
        <v>168</v>
      </c>
    </row>
    <row r="387" spans="1:65" s="14" customFormat="1">
      <c r="B387" s="205"/>
      <c r="C387" s="206"/>
      <c r="D387" s="196" t="s">
        <v>177</v>
      </c>
      <c r="E387" s="207" t="s">
        <v>19</v>
      </c>
      <c r="F387" s="208" t="s">
        <v>1738</v>
      </c>
      <c r="G387" s="206"/>
      <c r="H387" s="209">
        <v>0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177</v>
      </c>
      <c r="AU387" s="215" t="s">
        <v>81</v>
      </c>
      <c r="AV387" s="14" t="s">
        <v>81</v>
      </c>
      <c r="AW387" s="14" t="s">
        <v>33</v>
      </c>
      <c r="AX387" s="14" t="s">
        <v>72</v>
      </c>
      <c r="AY387" s="215" t="s">
        <v>168</v>
      </c>
    </row>
    <row r="388" spans="1:65" s="14" customFormat="1">
      <c r="B388" s="205"/>
      <c r="C388" s="206"/>
      <c r="D388" s="196" t="s">
        <v>177</v>
      </c>
      <c r="E388" s="207" t="s">
        <v>19</v>
      </c>
      <c r="F388" s="208" t="s">
        <v>1721</v>
      </c>
      <c r="G388" s="206"/>
      <c r="H388" s="209">
        <v>0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177</v>
      </c>
      <c r="AU388" s="215" t="s">
        <v>81</v>
      </c>
      <c r="AV388" s="14" t="s">
        <v>81</v>
      </c>
      <c r="AW388" s="14" t="s">
        <v>33</v>
      </c>
      <c r="AX388" s="14" t="s">
        <v>72</v>
      </c>
      <c r="AY388" s="215" t="s">
        <v>168</v>
      </c>
    </row>
    <row r="389" spans="1:65" s="14" customFormat="1">
      <c r="B389" s="205"/>
      <c r="C389" s="206"/>
      <c r="D389" s="196" t="s">
        <v>177</v>
      </c>
      <c r="E389" s="207" t="s">
        <v>19</v>
      </c>
      <c r="F389" s="208" t="s">
        <v>1739</v>
      </c>
      <c r="G389" s="206"/>
      <c r="H389" s="209">
        <v>0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177</v>
      </c>
      <c r="AU389" s="215" t="s">
        <v>81</v>
      </c>
      <c r="AV389" s="14" t="s">
        <v>81</v>
      </c>
      <c r="AW389" s="14" t="s">
        <v>33</v>
      </c>
      <c r="AX389" s="14" t="s">
        <v>72</v>
      </c>
      <c r="AY389" s="215" t="s">
        <v>168</v>
      </c>
    </row>
    <row r="390" spans="1:65" s="14" customFormat="1">
      <c r="B390" s="205"/>
      <c r="C390" s="206"/>
      <c r="D390" s="196" t="s">
        <v>177</v>
      </c>
      <c r="E390" s="207" t="s">
        <v>19</v>
      </c>
      <c r="F390" s="208" t="s">
        <v>1740</v>
      </c>
      <c r="G390" s="206"/>
      <c r="H390" s="209">
        <v>0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177</v>
      </c>
      <c r="AU390" s="215" t="s">
        <v>81</v>
      </c>
      <c r="AV390" s="14" t="s">
        <v>81</v>
      </c>
      <c r="AW390" s="14" t="s">
        <v>33</v>
      </c>
      <c r="AX390" s="14" t="s">
        <v>72</v>
      </c>
      <c r="AY390" s="215" t="s">
        <v>168</v>
      </c>
    </row>
    <row r="391" spans="1:65" s="14" customFormat="1">
      <c r="B391" s="205"/>
      <c r="C391" s="206"/>
      <c r="D391" s="196" t="s">
        <v>177</v>
      </c>
      <c r="E391" s="207" t="s">
        <v>19</v>
      </c>
      <c r="F391" s="208" t="s">
        <v>1741</v>
      </c>
      <c r="G391" s="206"/>
      <c r="H391" s="209">
        <v>0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177</v>
      </c>
      <c r="AU391" s="215" t="s">
        <v>81</v>
      </c>
      <c r="AV391" s="14" t="s">
        <v>81</v>
      </c>
      <c r="AW391" s="14" t="s">
        <v>33</v>
      </c>
      <c r="AX391" s="14" t="s">
        <v>72</v>
      </c>
      <c r="AY391" s="215" t="s">
        <v>168</v>
      </c>
    </row>
    <row r="392" spans="1:65" s="14" customFormat="1">
      <c r="B392" s="205"/>
      <c r="C392" s="206"/>
      <c r="D392" s="196" t="s">
        <v>177</v>
      </c>
      <c r="E392" s="207" t="s">
        <v>19</v>
      </c>
      <c r="F392" s="208" t="s">
        <v>1742</v>
      </c>
      <c r="G392" s="206"/>
      <c r="H392" s="209">
        <v>0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177</v>
      </c>
      <c r="AU392" s="215" t="s">
        <v>81</v>
      </c>
      <c r="AV392" s="14" t="s">
        <v>81</v>
      </c>
      <c r="AW392" s="14" t="s">
        <v>33</v>
      </c>
      <c r="AX392" s="14" t="s">
        <v>72</v>
      </c>
      <c r="AY392" s="215" t="s">
        <v>168</v>
      </c>
    </row>
    <row r="393" spans="1:65" s="14" customFormat="1">
      <c r="B393" s="205"/>
      <c r="C393" s="206"/>
      <c r="D393" s="196" t="s">
        <v>177</v>
      </c>
      <c r="E393" s="207" t="s">
        <v>19</v>
      </c>
      <c r="F393" s="208" t="s">
        <v>1743</v>
      </c>
      <c r="G393" s="206"/>
      <c r="H393" s="209">
        <v>0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177</v>
      </c>
      <c r="AU393" s="215" t="s">
        <v>81</v>
      </c>
      <c r="AV393" s="14" t="s">
        <v>81</v>
      </c>
      <c r="AW393" s="14" t="s">
        <v>33</v>
      </c>
      <c r="AX393" s="14" t="s">
        <v>72</v>
      </c>
      <c r="AY393" s="215" t="s">
        <v>168</v>
      </c>
    </row>
    <row r="394" spans="1:65" s="14" customFormat="1">
      <c r="B394" s="205"/>
      <c r="C394" s="206"/>
      <c r="D394" s="196" t="s">
        <v>177</v>
      </c>
      <c r="E394" s="207" t="s">
        <v>19</v>
      </c>
      <c r="F394" s="208" t="s">
        <v>1727</v>
      </c>
      <c r="G394" s="206"/>
      <c r="H394" s="209">
        <v>0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177</v>
      </c>
      <c r="AU394" s="215" t="s">
        <v>81</v>
      </c>
      <c r="AV394" s="14" t="s">
        <v>81</v>
      </c>
      <c r="AW394" s="14" t="s">
        <v>33</v>
      </c>
      <c r="AX394" s="14" t="s">
        <v>72</v>
      </c>
      <c r="AY394" s="215" t="s">
        <v>168</v>
      </c>
    </row>
    <row r="395" spans="1:65" s="14" customFormat="1">
      <c r="B395" s="205"/>
      <c r="C395" s="206"/>
      <c r="D395" s="196" t="s">
        <v>177</v>
      </c>
      <c r="E395" s="207" t="s">
        <v>19</v>
      </c>
      <c r="F395" s="208" t="s">
        <v>1728</v>
      </c>
      <c r="G395" s="206"/>
      <c r="H395" s="209">
        <v>0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177</v>
      </c>
      <c r="AU395" s="215" t="s">
        <v>81</v>
      </c>
      <c r="AV395" s="14" t="s">
        <v>81</v>
      </c>
      <c r="AW395" s="14" t="s">
        <v>33</v>
      </c>
      <c r="AX395" s="14" t="s">
        <v>72</v>
      </c>
      <c r="AY395" s="215" t="s">
        <v>168</v>
      </c>
    </row>
    <row r="396" spans="1:65" s="15" customFormat="1">
      <c r="B396" s="216"/>
      <c r="C396" s="217"/>
      <c r="D396" s="196" t="s">
        <v>177</v>
      </c>
      <c r="E396" s="218" t="s">
        <v>19</v>
      </c>
      <c r="F396" s="219" t="s">
        <v>182</v>
      </c>
      <c r="G396" s="217"/>
      <c r="H396" s="220">
        <v>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177</v>
      </c>
      <c r="AU396" s="226" t="s">
        <v>81</v>
      </c>
      <c r="AV396" s="15" t="s">
        <v>175</v>
      </c>
      <c r="AW396" s="15" t="s">
        <v>33</v>
      </c>
      <c r="AX396" s="15" t="s">
        <v>79</v>
      </c>
      <c r="AY396" s="226" t="s">
        <v>168</v>
      </c>
    </row>
    <row r="397" spans="1:65" s="2" customFormat="1" ht="24">
      <c r="A397" s="37"/>
      <c r="B397" s="38"/>
      <c r="C397" s="259" t="s">
        <v>482</v>
      </c>
      <c r="D397" s="259" t="s">
        <v>636</v>
      </c>
      <c r="E397" s="260" t="s">
        <v>1744</v>
      </c>
      <c r="F397" s="261" t="s">
        <v>1745</v>
      </c>
      <c r="G397" s="262" t="s">
        <v>185</v>
      </c>
      <c r="H397" s="263">
        <v>4</v>
      </c>
      <c r="I397" s="264"/>
      <c r="J397" s="265">
        <f>ROUND(I397*H397,2)</f>
        <v>0</v>
      </c>
      <c r="K397" s="261" t="s">
        <v>174</v>
      </c>
      <c r="L397" s="266"/>
      <c r="M397" s="267" t="s">
        <v>19</v>
      </c>
      <c r="N397" s="268" t="s">
        <v>43</v>
      </c>
      <c r="O397" s="67"/>
      <c r="P397" s="190">
        <f>O397*H397</f>
        <v>0</v>
      </c>
      <c r="Q397" s="190">
        <v>5.0999999999999997E-2</v>
      </c>
      <c r="R397" s="190">
        <f>Q397*H397</f>
        <v>0.20399999999999999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209</v>
      </c>
      <c r="AT397" s="192" t="s">
        <v>636</v>
      </c>
      <c r="AU397" s="192" t="s">
        <v>81</v>
      </c>
      <c r="AY397" s="20" t="s">
        <v>168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79</v>
      </c>
      <c r="BK397" s="193">
        <f>ROUND(I397*H397,2)</f>
        <v>0</v>
      </c>
      <c r="BL397" s="20" t="s">
        <v>175</v>
      </c>
      <c r="BM397" s="192" t="s">
        <v>1746</v>
      </c>
    </row>
    <row r="398" spans="1:65" s="13" customFormat="1">
      <c r="B398" s="194"/>
      <c r="C398" s="195"/>
      <c r="D398" s="196" t="s">
        <v>177</v>
      </c>
      <c r="E398" s="197" t="s">
        <v>19</v>
      </c>
      <c r="F398" s="198" t="s">
        <v>1714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177</v>
      </c>
      <c r="AU398" s="204" t="s">
        <v>81</v>
      </c>
      <c r="AV398" s="13" t="s">
        <v>79</v>
      </c>
      <c r="AW398" s="13" t="s">
        <v>33</v>
      </c>
      <c r="AX398" s="13" t="s">
        <v>72</v>
      </c>
      <c r="AY398" s="204" t="s">
        <v>168</v>
      </c>
    </row>
    <row r="399" spans="1:65" s="14" customFormat="1">
      <c r="B399" s="205"/>
      <c r="C399" s="206"/>
      <c r="D399" s="196" t="s">
        <v>177</v>
      </c>
      <c r="E399" s="207" t="s">
        <v>19</v>
      </c>
      <c r="F399" s="208" t="s">
        <v>1715</v>
      </c>
      <c r="G399" s="206"/>
      <c r="H399" s="209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177</v>
      </c>
      <c r="AU399" s="215" t="s">
        <v>81</v>
      </c>
      <c r="AV399" s="14" t="s">
        <v>81</v>
      </c>
      <c r="AW399" s="14" t="s">
        <v>33</v>
      </c>
      <c r="AX399" s="14" t="s">
        <v>72</v>
      </c>
      <c r="AY399" s="215" t="s">
        <v>168</v>
      </c>
    </row>
    <row r="400" spans="1:65" s="14" customFormat="1">
      <c r="B400" s="205"/>
      <c r="C400" s="206"/>
      <c r="D400" s="196" t="s">
        <v>177</v>
      </c>
      <c r="E400" s="207" t="s">
        <v>19</v>
      </c>
      <c r="F400" s="208" t="s">
        <v>1716</v>
      </c>
      <c r="G400" s="206"/>
      <c r="H400" s="209">
        <v>0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177</v>
      </c>
      <c r="AU400" s="215" t="s">
        <v>81</v>
      </c>
      <c r="AV400" s="14" t="s">
        <v>81</v>
      </c>
      <c r="AW400" s="14" t="s">
        <v>33</v>
      </c>
      <c r="AX400" s="14" t="s">
        <v>72</v>
      </c>
      <c r="AY400" s="215" t="s">
        <v>168</v>
      </c>
    </row>
    <row r="401" spans="1:65" s="14" customFormat="1">
      <c r="B401" s="205"/>
      <c r="C401" s="206"/>
      <c r="D401" s="196" t="s">
        <v>177</v>
      </c>
      <c r="E401" s="207" t="s">
        <v>19</v>
      </c>
      <c r="F401" s="208" t="s">
        <v>1717</v>
      </c>
      <c r="G401" s="206"/>
      <c r="H401" s="209">
        <v>0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177</v>
      </c>
      <c r="AU401" s="215" t="s">
        <v>81</v>
      </c>
      <c r="AV401" s="14" t="s">
        <v>81</v>
      </c>
      <c r="AW401" s="14" t="s">
        <v>33</v>
      </c>
      <c r="AX401" s="14" t="s">
        <v>72</v>
      </c>
      <c r="AY401" s="215" t="s">
        <v>168</v>
      </c>
    </row>
    <row r="402" spans="1:65" s="14" customFormat="1">
      <c r="B402" s="205"/>
      <c r="C402" s="206"/>
      <c r="D402" s="196" t="s">
        <v>177</v>
      </c>
      <c r="E402" s="207" t="s">
        <v>19</v>
      </c>
      <c r="F402" s="208" t="s">
        <v>1737</v>
      </c>
      <c r="G402" s="206"/>
      <c r="H402" s="209">
        <v>0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177</v>
      </c>
      <c r="AU402" s="215" t="s">
        <v>81</v>
      </c>
      <c r="AV402" s="14" t="s">
        <v>81</v>
      </c>
      <c r="AW402" s="14" t="s">
        <v>33</v>
      </c>
      <c r="AX402" s="14" t="s">
        <v>72</v>
      </c>
      <c r="AY402" s="215" t="s">
        <v>168</v>
      </c>
    </row>
    <row r="403" spans="1:65" s="14" customFormat="1">
      <c r="B403" s="205"/>
      <c r="C403" s="206"/>
      <c r="D403" s="196" t="s">
        <v>177</v>
      </c>
      <c r="E403" s="207" t="s">
        <v>19</v>
      </c>
      <c r="F403" s="208" t="s">
        <v>1719</v>
      </c>
      <c r="G403" s="206"/>
      <c r="H403" s="209">
        <v>0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177</v>
      </c>
      <c r="AU403" s="215" t="s">
        <v>81</v>
      </c>
      <c r="AV403" s="14" t="s">
        <v>81</v>
      </c>
      <c r="AW403" s="14" t="s">
        <v>33</v>
      </c>
      <c r="AX403" s="14" t="s">
        <v>72</v>
      </c>
      <c r="AY403" s="215" t="s">
        <v>168</v>
      </c>
    </row>
    <row r="404" spans="1:65" s="14" customFormat="1">
      <c r="B404" s="205"/>
      <c r="C404" s="206"/>
      <c r="D404" s="196" t="s">
        <v>177</v>
      </c>
      <c r="E404" s="207" t="s">
        <v>19</v>
      </c>
      <c r="F404" s="208" t="s">
        <v>1738</v>
      </c>
      <c r="G404" s="206"/>
      <c r="H404" s="209">
        <v>0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177</v>
      </c>
      <c r="AU404" s="215" t="s">
        <v>81</v>
      </c>
      <c r="AV404" s="14" t="s">
        <v>81</v>
      </c>
      <c r="AW404" s="14" t="s">
        <v>33</v>
      </c>
      <c r="AX404" s="14" t="s">
        <v>72</v>
      </c>
      <c r="AY404" s="215" t="s">
        <v>168</v>
      </c>
    </row>
    <row r="405" spans="1:65" s="14" customFormat="1">
      <c r="B405" s="205"/>
      <c r="C405" s="206"/>
      <c r="D405" s="196" t="s">
        <v>177</v>
      </c>
      <c r="E405" s="207" t="s">
        <v>19</v>
      </c>
      <c r="F405" s="208" t="s">
        <v>1747</v>
      </c>
      <c r="G405" s="206"/>
      <c r="H405" s="209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177</v>
      </c>
      <c r="AU405" s="215" t="s">
        <v>81</v>
      </c>
      <c r="AV405" s="14" t="s">
        <v>81</v>
      </c>
      <c r="AW405" s="14" t="s">
        <v>33</v>
      </c>
      <c r="AX405" s="14" t="s">
        <v>72</v>
      </c>
      <c r="AY405" s="215" t="s">
        <v>168</v>
      </c>
    </row>
    <row r="406" spans="1:65" s="14" customFormat="1">
      <c r="B406" s="205"/>
      <c r="C406" s="206"/>
      <c r="D406" s="196" t="s">
        <v>177</v>
      </c>
      <c r="E406" s="207" t="s">
        <v>19</v>
      </c>
      <c r="F406" s="208" t="s">
        <v>1739</v>
      </c>
      <c r="G406" s="206"/>
      <c r="H406" s="209">
        <v>0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177</v>
      </c>
      <c r="AU406" s="215" t="s">
        <v>81</v>
      </c>
      <c r="AV406" s="14" t="s">
        <v>81</v>
      </c>
      <c r="AW406" s="14" t="s">
        <v>33</v>
      </c>
      <c r="AX406" s="14" t="s">
        <v>72</v>
      </c>
      <c r="AY406" s="215" t="s">
        <v>168</v>
      </c>
    </row>
    <row r="407" spans="1:65" s="14" customFormat="1">
      <c r="B407" s="205"/>
      <c r="C407" s="206"/>
      <c r="D407" s="196" t="s">
        <v>177</v>
      </c>
      <c r="E407" s="207" t="s">
        <v>19</v>
      </c>
      <c r="F407" s="208" t="s">
        <v>1723</v>
      </c>
      <c r="G407" s="206"/>
      <c r="H407" s="209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177</v>
      </c>
      <c r="AU407" s="215" t="s">
        <v>81</v>
      </c>
      <c r="AV407" s="14" t="s">
        <v>81</v>
      </c>
      <c r="AW407" s="14" t="s">
        <v>33</v>
      </c>
      <c r="AX407" s="14" t="s">
        <v>72</v>
      </c>
      <c r="AY407" s="215" t="s">
        <v>168</v>
      </c>
    </row>
    <row r="408" spans="1:65" s="14" customFormat="1">
      <c r="B408" s="205"/>
      <c r="C408" s="206"/>
      <c r="D408" s="196" t="s">
        <v>177</v>
      </c>
      <c r="E408" s="207" t="s">
        <v>19</v>
      </c>
      <c r="F408" s="208" t="s">
        <v>1741</v>
      </c>
      <c r="G408" s="206"/>
      <c r="H408" s="209">
        <v>0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177</v>
      </c>
      <c r="AU408" s="215" t="s">
        <v>81</v>
      </c>
      <c r="AV408" s="14" t="s">
        <v>81</v>
      </c>
      <c r="AW408" s="14" t="s">
        <v>33</v>
      </c>
      <c r="AX408" s="14" t="s">
        <v>72</v>
      </c>
      <c r="AY408" s="215" t="s">
        <v>168</v>
      </c>
    </row>
    <row r="409" spans="1:65" s="14" customFormat="1">
      <c r="B409" s="205"/>
      <c r="C409" s="206"/>
      <c r="D409" s="196" t="s">
        <v>177</v>
      </c>
      <c r="E409" s="207" t="s">
        <v>19</v>
      </c>
      <c r="F409" s="208" t="s">
        <v>1742</v>
      </c>
      <c r="G409" s="206"/>
      <c r="H409" s="209">
        <v>0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177</v>
      </c>
      <c r="AU409" s="215" t="s">
        <v>81</v>
      </c>
      <c r="AV409" s="14" t="s">
        <v>81</v>
      </c>
      <c r="AW409" s="14" t="s">
        <v>33</v>
      </c>
      <c r="AX409" s="14" t="s">
        <v>72</v>
      </c>
      <c r="AY409" s="215" t="s">
        <v>168</v>
      </c>
    </row>
    <row r="410" spans="1:65" s="14" customFormat="1">
      <c r="B410" s="205"/>
      <c r="C410" s="206"/>
      <c r="D410" s="196" t="s">
        <v>177</v>
      </c>
      <c r="E410" s="207" t="s">
        <v>19</v>
      </c>
      <c r="F410" s="208" t="s">
        <v>1743</v>
      </c>
      <c r="G410" s="206"/>
      <c r="H410" s="209">
        <v>0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177</v>
      </c>
      <c r="AU410" s="215" t="s">
        <v>81</v>
      </c>
      <c r="AV410" s="14" t="s">
        <v>81</v>
      </c>
      <c r="AW410" s="14" t="s">
        <v>33</v>
      </c>
      <c r="AX410" s="14" t="s">
        <v>72</v>
      </c>
      <c r="AY410" s="215" t="s">
        <v>168</v>
      </c>
    </row>
    <row r="411" spans="1:65" s="14" customFormat="1">
      <c r="B411" s="205"/>
      <c r="C411" s="206"/>
      <c r="D411" s="196" t="s">
        <v>177</v>
      </c>
      <c r="E411" s="207" t="s">
        <v>19</v>
      </c>
      <c r="F411" s="208" t="s">
        <v>1748</v>
      </c>
      <c r="G411" s="206"/>
      <c r="H411" s="209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177</v>
      </c>
      <c r="AU411" s="215" t="s">
        <v>81</v>
      </c>
      <c r="AV411" s="14" t="s">
        <v>81</v>
      </c>
      <c r="AW411" s="14" t="s">
        <v>33</v>
      </c>
      <c r="AX411" s="14" t="s">
        <v>72</v>
      </c>
      <c r="AY411" s="215" t="s">
        <v>168</v>
      </c>
    </row>
    <row r="412" spans="1:65" s="14" customFormat="1">
      <c r="B412" s="205"/>
      <c r="C412" s="206"/>
      <c r="D412" s="196" t="s">
        <v>177</v>
      </c>
      <c r="E412" s="207" t="s">
        <v>19</v>
      </c>
      <c r="F412" s="208" t="s">
        <v>1728</v>
      </c>
      <c r="G412" s="206"/>
      <c r="H412" s="209">
        <v>0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177</v>
      </c>
      <c r="AU412" s="215" t="s">
        <v>81</v>
      </c>
      <c r="AV412" s="14" t="s">
        <v>81</v>
      </c>
      <c r="AW412" s="14" t="s">
        <v>33</v>
      </c>
      <c r="AX412" s="14" t="s">
        <v>72</v>
      </c>
      <c r="AY412" s="215" t="s">
        <v>168</v>
      </c>
    </row>
    <row r="413" spans="1:65" s="15" customFormat="1">
      <c r="B413" s="216"/>
      <c r="C413" s="217"/>
      <c r="D413" s="196" t="s">
        <v>177</v>
      </c>
      <c r="E413" s="218" t="s">
        <v>19</v>
      </c>
      <c r="F413" s="219" t="s">
        <v>182</v>
      </c>
      <c r="G413" s="217"/>
      <c r="H413" s="220">
        <v>4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177</v>
      </c>
      <c r="AU413" s="226" t="s">
        <v>81</v>
      </c>
      <c r="AV413" s="15" t="s">
        <v>175</v>
      </c>
      <c r="AW413" s="15" t="s">
        <v>33</v>
      </c>
      <c r="AX413" s="15" t="s">
        <v>79</v>
      </c>
      <c r="AY413" s="226" t="s">
        <v>168</v>
      </c>
    </row>
    <row r="414" spans="1:65" s="2" customFormat="1" ht="24">
      <c r="A414" s="37"/>
      <c r="B414" s="38"/>
      <c r="C414" s="259" t="s">
        <v>484</v>
      </c>
      <c r="D414" s="259" t="s">
        <v>636</v>
      </c>
      <c r="E414" s="260" t="s">
        <v>1749</v>
      </c>
      <c r="F414" s="261" t="s">
        <v>1750</v>
      </c>
      <c r="G414" s="262" t="s">
        <v>185</v>
      </c>
      <c r="H414" s="263">
        <v>7</v>
      </c>
      <c r="I414" s="264"/>
      <c r="J414" s="265">
        <f>ROUND(I414*H414,2)</f>
        <v>0</v>
      </c>
      <c r="K414" s="261" t="s">
        <v>174</v>
      </c>
      <c r="L414" s="266"/>
      <c r="M414" s="267" t="s">
        <v>19</v>
      </c>
      <c r="N414" s="268" t="s">
        <v>43</v>
      </c>
      <c r="O414" s="67"/>
      <c r="P414" s="190">
        <f>O414*H414</f>
        <v>0</v>
      </c>
      <c r="Q414" s="190">
        <v>6.8000000000000005E-2</v>
      </c>
      <c r="R414" s="190">
        <f>Q414*H414</f>
        <v>0.47600000000000003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209</v>
      </c>
      <c r="AT414" s="192" t="s">
        <v>636</v>
      </c>
      <c r="AU414" s="192" t="s">
        <v>81</v>
      </c>
      <c r="AY414" s="20" t="s">
        <v>168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79</v>
      </c>
      <c r="BK414" s="193">
        <f>ROUND(I414*H414,2)</f>
        <v>0</v>
      </c>
      <c r="BL414" s="20" t="s">
        <v>175</v>
      </c>
      <c r="BM414" s="192" t="s">
        <v>1751</v>
      </c>
    </row>
    <row r="415" spans="1:65" s="13" customFormat="1">
      <c r="B415" s="194"/>
      <c r="C415" s="195"/>
      <c r="D415" s="196" t="s">
        <v>177</v>
      </c>
      <c r="E415" s="197" t="s">
        <v>19</v>
      </c>
      <c r="F415" s="198" t="s">
        <v>1714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177</v>
      </c>
      <c r="AU415" s="204" t="s">
        <v>81</v>
      </c>
      <c r="AV415" s="13" t="s">
        <v>79</v>
      </c>
      <c r="AW415" s="13" t="s">
        <v>33</v>
      </c>
      <c r="AX415" s="13" t="s">
        <v>72</v>
      </c>
      <c r="AY415" s="204" t="s">
        <v>168</v>
      </c>
    </row>
    <row r="416" spans="1:65" s="14" customFormat="1">
      <c r="B416" s="205"/>
      <c r="C416" s="206"/>
      <c r="D416" s="196" t="s">
        <v>177</v>
      </c>
      <c r="E416" s="207" t="s">
        <v>19</v>
      </c>
      <c r="F416" s="208" t="s">
        <v>1735</v>
      </c>
      <c r="G416" s="206"/>
      <c r="H416" s="209">
        <v>0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177</v>
      </c>
      <c r="AU416" s="215" t="s">
        <v>81</v>
      </c>
      <c r="AV416" s="14" t="s">
        <v>81</v>
      </c>
      <c r="AW416" s="14" t="s">
        <v>33</v>
      </c>
      <c r="AX416" s="14" t="s">
        <v>72</v>
      </c>
      <c r="AY416" s="215" t="s">
        <v>168</v>
      </c>
    </row>
    <row r="417" spans="1:65" s="14" customFormat="1">
      <c r="B417" s="205"/>
      <c r="C417" s="206"/>
      <c r="D417" s="196" t="s">
        <v>177</v>
      </c>
      <c r="E417" s="207" t="s">
        <v>19</v>
      </c>
      <c r="F417" s="208" t="s">
        <v>1752</v>
      </c>
      <c r="G417" s="206"/>
      <c r="H417" s="209">
        <v>2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177</v>
      </c>
      <c r="AU417" s="215" t="s">
        <v>81</v>
      </c>
      <c r="AV417" s="14" t="s">
        <v>81</v>
      </c>
      <c r="AW417" s="14" t="s">
        <v>33</v>
      </c>
      <c r="AX417" s="14" t="s">
        <v>72</v>
      </c>
      <c r="AY417" s="215" t="s">
        <v>168</v>
      </c>
    </row>
    <row r="418" spans="1:65" s="14" customFormat="1">
      <c r="B418" s="205"/>
      <c r="C418" s="206"/>
      <c r="D418" s="196" t="s">
        <v>177</v>
      </c>
      <c r="E418" s="207" t="s">
        <v>19</v>
      </c>
      <c r="F418" s="208" t="s">
        <v>1736</v>
      </c>
      <c r="G418" s="206"/>
      <c r="H418" s="209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177</v>
      </c>
      <c r="AU418" s="215" t="s">
        <v>81</v>
      </c>
      <c r="AV418" s="14" t="s">
        <v>81</v>
      </c>
      <c r="AW418" s="14" t="s">
        <v>33</v>
      </c>
      <c r="AX418" s="14" t="s">
        <v>72</v>
      </c>
      <c r="AY418" s="215" t="s">
        <v>168</v>
      </c>
    </row>
    <row r="419" spans="1:65" s="14" customFormat="1">
      <c r="B419" s="205"/>
      <c r="C419" s="206"/>
      <c r="D419" s="196" t="s">
        <v>177</v>
      </c>
      <c r="E419" s="207" t="s">
        <v>19</v>
      </c>
      <c r="F419" s="208" t="s">
        <v>1737</v>
      </c>
      <c r="G419" s="206"/>
      <c r="H419" s="209">
        <v>0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177</v>
      </c>
      <c r="AU419" s="215" t="s">
        <v>81</v>
      </c>
      <c r="AV419" s="14" t="s">
        <v>81</v>
      </c>
      <c r="AW419" s="14" t="s">
        <v>33</v>
      </c>
      <c r="AX419" s="14" t="s">
        <v>72</v>
      </c>
      <c r="AY419" s="215" t="s">
        <v>168</v>
      </c>
    </row>
    <row r="420" spans="1:65" s="14" customFormat="1">
      <c r="B420" s="205"/>
      <c r="C420" s="206"/>
      <c r="D420" s="196" t="s">
        <v>177</v>
      </c>
      <c r="E420" s="207" t="s">
        <v>19</v>
      </c>
      <c r="F420" s="208" t="s">
        <v>1753</v>
      </c>
      <c r="G420" s="206"/>
      <c r="H420" s="209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177</v>
      </c>
      <c r="AU420" s="215" t="s">
        <v>81</v>
      </c>
      <c r="AV420" s="14" t="s">
        <v>81</v>
      </c>
      <c r="AW420" s="14" t="s">
        <v>33</v>
      </c>
      <c r="AX420" s="14" t="s">
        <v>72</v>
      </c>
      <c r="AY420" s="215" t="s">
        <v>168</v>
      </c>
    </row>
    <row r="421" spans="1:65" s="14" customFormat="1">
      <c r="B421" s="205"/>
      <c r="C421" s="206"/>
      <c r="D421" s="196" t="s">
        <v>177</v>
      </c>
      <c r="E421" s="207" t="s">
        <v>19</v>
      </c>
      <c r="F421" s="208" t="s">
        <v>1738</v>
      </c>
      <c r="G421" s="206"/>
      <c r="H421" s="209">
        <v>0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177</v>
      </c>
      <c r="AU421" s="215" t="s">
        <v>81</v>
      </c>
      <c r="AV421" s="14" t="s">
        <v>81</v>
      </c>
      <c r="AW421" s="14" t="s">
        <v>33</v>
      </c>
      <c r="AX421" s="14" t="s">
        <v>72</v>
      </c>
      <c r="AY421" s="215" t="s">
        <v>168</v>
      </c>
    </row>
    <row r="422" spans="1:65" s="14" customFormat="1">
      <c r="B422" s="205"/>
      <c r="C422" s="206"/>
      <c r="D422" s="196" t="s">
        <v>177</v>
      </c>
      <c r="E422" s="207" t="s">
        <v>19</v>
      </c>
      <c r="F422" s="208" t="s">
        <v>1747</v>
      </c>
      <c r="G422" s="206"/>
      <c r="H422" s="209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177</v>
      </c>
      <c r="AU422" s="215" t="s">
        <v>81</v>
      </c>
      <c r="AV422" s="14" t="s">
        <v>81</v>
      </c>
      <c r="AW422" s="14" t="s">
        <v>33</v>
      </c>
      <c r="AX422" s="14" t="s">
        <v>72</v>
      </c>
      <c r="AY422" s="215" t="s">
        <v>168</v>
      </c>
    </row>
    <row r="423" spans="1:65" s="14" customFormat="1">
      <c r="B423" s="205"/>
      <c r="C423" s="206"/>
      <c r="D423" s="196" t="s">
        <v>177</v>
      </c>
      <c r="E423" s="207" t="s">
        <v>19</v>
      </c>
      <c r="F423" s="208" t="s">
        <v>1739</v>
      </c>
      <c r="G423" s="206"/>
      <c r="H423" s="209">
        <v>0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177</v>
      </c>
      <c r="AU423" s="215" t="s">
        <v>81</v>
      </c>
      <c r="AV423" s="14" t="s">
        <v>81</v>
      </c>
      <c r="AW423" s="14" t="s">
        <v>33</v>
      </c>
      <c r="AX423" s="14" t="s">
        <v>72</v>
      </c>
      <c r="AY423" s="215" t="s">
        <v>168</v>
      </c>
    </row>
    <row r="424" spans="1:65" s="14" customFormat="1">
      <c r="B424" s="205"/>
      <c r="C424" s="206"/>
      <c r="D424" s="196" t="s">
        <v>177</v>
      </c>
      <c r="E424" s="207" t="s">
        <v>19</v>
      </c>
      <c r="F424" s="208" t="s">
        <v>1740</v>
      </c>
      <c r="G424" s="206"/>
      <c r="H424" s="209">
        <v>0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177</v>
      </c>
      <c r="AU424" s="215" t="s">
        <v>81</v>
      </c>
      <c r="AV424" s="14" t="s">
        <v>81</v>
      </c>
      <c r="AW424" s="14" t="s">
        <v>33</v>
      </c>
      <c r="AX424" s="14" t="s">
        <v>72</v>
      </c>
      <c r="AY424" s="215" t="s">
        <v>168</v>
      </c>
    </row>
    <row r="425" spans="1:65" s="14" customFormat="1">
      <c r="B425" s="205"/>
      <c r="C425" s="206"/>
      <c r="D425" s="196" t="s">
        <v>177</v>
      </c>
      <c r="E425" s="207" t="s">
        <v>19</v>
      </c>
      <c r="F425" s="208" t="s">
        <v>1741</v>
      </c>
      <c r="G425" s="206"/>
      <c r="H425" s="209">
        <v>0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177</v>
      </c>
      <c r="AU425" s="215" t="s">
        <v>81</v>
      </c>
      <c r="AV425" s="14" t="s">
        <v>81</v>
      </c>
      <c r="AW425" s="14" t="s">
        <v>33</v>
      </c>
      <c r="AX425" s="14" t="s">
        <v>72</v>
      </c>
      <c r="AY425" s="215" t="s">
        <v>168</v>
      </c>
    </row>
    <row r="426" spans="1:65" s="14" customFormat="1">
      <c r="B426" s="205"/>
      <c r="C426" s="206"/>
      <c r="D426" s="196" t="s">
        <v>177</v>
      </c>
      <c r="E426" s="207" t="s">
        <v>19</v>
      </c>
      <c r="F426" s="208" t="s">
        <v>1725</v>
      </c>
      <c r="G426" s="206"/>
      <c r="H426" s="209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177</v>
      </c>
      <c r="AU426" s="215" t="s">
        <v>81</v>
      </c>
      <c r="AV426" s="14" t="s">
        <v>81</v>
      </c>
      <c r="AW426" s="14" t="s">
        <v>33</v>
      </c>
      <c r="AX426" s="14" t="s">
        <v>72</v>
      </c>
      <c r="AY426" s="215" t="s">
        <v>168</v>
      </c>
    </row>
    <row r="427" spans="1:65" s="14" customFormat="1">
      <c r="B427" s="205"/>
      <c r="C427" s="206"/>
      <c r="D427" s="196" t="s">
        <v>177</v>
      </c>
      <c r="E427" s="207" t="s">
        <v>19</v>
      </c>
      <c r="F427" s="208" t="s">
        <v>1726</v>
      </c>
      <c r="G427" s="206"/>
      <c r="H427" s="209">
        <v>1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177</v>
      </c>
      <c r="AU427" s="215" t="s">
        <v>81</v>
      </c>
      <c r="AV427" s="14" t="s">
        <v>81</v>
      </c>
      <c r="AW427" s="14" t="s">
        <v>33</v>
      </c>
      <c r="AX427" s="14" t="s">
        <v>72</v>
      </c>
      <c r="AY427" s="215" t="s">
        <v>168</v>
      </c>
    </row>
    <row r="428" spans="1:65" s="14" customFormat="1">
      <c r="B428" s="205"/>
      <c r="C428" s="206"/>
      <c r="D428" s="196" t="s">
        <v>177</v>
      </c>
      <c r="E428" s="207" t="s">
        <v>19</v>
      </c>
      <c r="F428" s="208" t="s">
        <v>1727</v>
      </c>
      <c r="G428" s="206"/>
      <c r="H428" s="209">
        <v>0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177</v>
      </c>
      <c r="AU428" s="215" t="s">
        <v>81</v>
      </c>
      <c r="AV428" s="14" t="s">
        <v>81</v>
      </c>
      <c r="AW428" s="14" t="s">
        <v>33</v>
      </c>
      <c r="AX428" s="14" t="s">
        <v>72</v>
      </c>
      <c r="AY428" s="215" t="s">
        <v>168</v>
      </c>
    </row>
    <row r="429" spans="1:65" s="14" customFormat="1">
      <c r="B429" s="205"/>
      <c r="C429" s="206"/>
      <c r="D429" s="196" t="s">
        <v>177</v>
      </c>
      <c r="E429" s="207" t="s">
        <v>19</v>
      </c>
      <c r="F429" s="208" t="s">
        <v>1728</v>
      </c>
      <c r="G429" s="206"/>
      <c r="H429" s="209">
        <v>0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177</v>
      </c>
      <c r="AU429" s="215" t="s">
        <v>81</v>
      </c>
      <c r="AV429" s="14" t="s">
        <v>81</v>
      </c>
      <c r="AW429" s="14" t="s">
        <v>33</v>
      </c>
      <c r="AX429" s="14" t="s">
        <v>72</v>
      </c>
      <c r="AY429" s="215" t="s">
        <v>168</v>
      </c>
    </row>
    <row r="430" spans="1:65" s="15" customFormat="1">
      <c r="B430" s="216"/>
      <c r="C430" s="217"/>
      <c r="D430" s="196" t="s">
        <v>177</v>
      </c>
      <c r="E430" s="218" t="s">
        <v>19</v>
      </c>
      <c r="F430" s="219" t="s">
        <v>182</v>
      </c>
      <c r="G430" s="217"/>
      <c r="H430" s="220">
        <v>7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177</v>
      </c>
      <c r="AU430" s="226" t="s">
        <v>81</v>
      </c>
      <c r="AV430" s="15" t="s">
        <v>175</v>
      </c>
      <c r="AW430" s="15" t="s">
        <v>33</v>
      </c>
      <c r="AX430" s="15" t="s">
        <v>79</v>
      </c>
      <c r="AY430" s="226" t="s">
        <v>168</v>
      </c>
    </row>
    <row r="431" spans="1:65" s="2" customFormat="1" ht="33" customHeight="1">
      <c r="A431" s="37"/>
      <c r="B431" s="38"/>
      <c r="C431" s="181" t="s">
        <v>488</v>
      </c>
      <c r="D431" s="181" t="s">
        <v>170</v>
      </c>
      <c r="E431" s="182" t="s">
        <v>1754</v>
      </c>
      <c r="F431" s="183" t="s">
        <v>1755</v>
      </c>
      <c r="G431" s="184" t="s">
        <v>185</v>
      </c>
      <c r="H431" s="185">
        <v>2</v>
      </c>
      <c r="I431" s="186"/>
      <c r="J431" s="187">
        <f>ROUND(I431*H431,2)</f>
        <v>0</v>
      </c>
      <c r="K431" s="183" t="s">
        <v>174</v>
      </c>
      <c r="L431" s="42"/>
      <c r="M431" s="188" t="s">
        <v>19</v>
      </c>
      <c r="N431" s="189" t="s">
        <v>43</v>
      </c>
      <c r="O431" s="67"/>
      <c r="P431" s="190">
        <f>O431*H431</f>
        <v>0</v>
      </c>
      <c r="Q431" s="190">
        <v>6.6E-3</v>
      </c>
      <c r="R431" s="190">
        <f>Q431*H431</f>
        <v>1.32E-2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175</v>
      </c>
      <c r="AT431" s="192" t="s">
        <v>170</v>
      </c>
      <c r="AU431" s="192" t="s">
        <v>81</v>
      </c>
      <c r="AY431" s="20" t="s">
        <v>168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79</v>
      </c>
      <c r="BK431" s="193">
        <f>ROUND(I431*H431,2)</f>
        <v>0</v>
      </c>
      <c r="BL431" s="20" t="s">
        <v>175</v>
      </c>
      <c r="BM431" s="192" t="s">
        <v>1756</v>
      </c>
    </row>
    <row r="432" spans="1:65" s="2" customFormat="1" ht="24">
      <c r="A432" s="37"/>
      <c r="B432" s="38"/>
      <c r="C432" s="259" t="s">
        <v>492</v>
      </c>
      <c r="D432" s="259" t="s">
        <v>636</v>
      </c>
      <c r="E432" s="260" t="s">
        <v>1757</v>
      </c>
      <c r="F432" s="261" t="s">
        <v>1758</v>
      </c>
      <c r="G432" s="262" t="s">
        <v>185</v>
      </c>
      <c r="H432" s="263">
        <v>2</v>
      </c>
      <c r="I432" s="264"/>
      <c r="J432" s="265">
        <f>ROUND(I432*H432,2)</f>
        <v>0</v>
      </c>
      <c r="K432" s="261" t="s">
        <v>174</v>
      </c>
      <c r="L432" s="266"/>
      <c r="M432" s="267" t="s">
        <v>19</v>
      </c>
      <c r="N432" s="268" t="s">
        <v>43</v>
      </c>
      <c r="O432" s="67"/>
      <c r="P432" s="190">
        <f>O432*H432</f>
        <v>0</v>
      </c>
      <c r="Q432" s="190">
        <v>8.1000000000000003E-2</v>
      </c>
      <c r="R432" s="190">
        <f>Q432*H432</f>
        <v>0.16200000000000001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209</v>
      </c>
      <c r="AT432" s="192" t="s">
        <v>636</v>
      </c>
      <c r="AU432" s="192" t="s">
        <v>81</v>
      </c>
      <c r="AY432" s="20" t="s">
        <v>168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79</v>
      </c>
      <c r="BK432" s="193">
        <f>ROUND(I432*H432,2)</f>
        <v>0</v>
      </c>
      <c r="BL432" s="20" t="s">
        <v>175</v>
      </c>
      <c r="BM432" s="192" t="s">
        <v>1759</v>
      </c>
    </row>
    <row r="433" spans="1:65" s="13" customFormat="1">
      <c r="B433" s="194"/>
      <c r="C433" s="195"/>
      <c r="D433" s="196" t="s">
        <v>177</v>
      </c>
      <c r="E433" s="197" t="s">
        <v>19</v>
      </c>
      <c r="F433" s="198" t="s">
        <v>1714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177</v>
      </c>
      <c r="AU433" s="204" t="s">
        <v>81</v>
      </c>
      <c r="AV433" s="13" t="s">
        <v>79</v>
      </c>
      <c r="AW433" s="13" t="s">
        <v>33</v>
      </c>
      <c r="AX433" s="13" t="s">
        <v>72</v>
      </c>
      <c r="AY433" s="204" t="s">
        <v>168</v>
      </c>
    </row>
    <row r="434" spans="1:65" s="14" customFormat="1">
      <c r="B434" s="205"/>
      <c r="C434" s="206"/>
      <c r="D434" s="196" t="s">
        <v>177</v>
      </c>
      <c r="E434" s="207" t="s">
        <v>19</v>
      </c>
      <c r="F434" s="208" t="s">
        <v>1760</v>
      </c>
      <c r="G434" s="206"/>
      <c r="H434" s="209">
        <v>2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177</v>
      </c>
      <c r="AU434" s="215" t="s">
        <v>81</v>
      </c>
      <c r="AV434" s="14" t="s">
        <v>81</v>
      </c>
      <c r="AW434" s="14" t="s">
        <v>33</v>
      </c>
      <c r="AX434" s="14" t="s">
        <v>79</v>
      </c>
      <c r="AY434" s="215" t="s">
        <v>168</v>
      </c>
    </row>
    <row r="435" spans="1:65" s="2" customFormat="1" ht="44.25" customHeight="1">
      <c r="A435" s="37"/>
      <c r="B435" s="38"/>
      <c r="C435" s="181" t="s">
        <v>496</v>
      </c>
      <c r="D435" s="181" t="s">
        <v>170</v>
      </c>
      <c r="E435" s="182" t="s">
        <v>1761</v>
      </c>
      <c r="F435" s="183" t="s">
        <v>1762</v>
      </c>
      <c r="G435" s="184" t="s">
        <v>206</v>
      </c>
      <c r="H435" s="185">
        <v>5.2629999999999999</v>
      </c>
      <c r="I435" s="186"/>
      <c r="J435" s="187">
        <f>ROUND(I435*H435,2)</f>
        <v>0</v>
      </c>
      <c r="K435" s="183" t="s">
        <v>174</v>
      </c>
      <c r="L435" s="42"/>
      <c r="M435" s="188" t="s">
        <v>19</v>
      </c>
      <c r="N435" s="189" t="s">
        <v>43</v>
      </c>
      <c r="O435" s="67"/>
      <c r="P435" s="190">
        <f>O435*H435</f>
        <v>0</v>
      </c>
      <c r="Q435" s="190">
        <v>2.234</v>
      </c>
      <c r="R435" s="190">
        <f>Q435*H435</f>
        <v>11.757541999999999</v>
      </c>
      <c r="S435" s="190">
        <v>0</v>
      </c>
      <c r="T435" s="19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92" t="s">
        <v>175</v>
      </c>
      <c r="AT435" s="192" t="s">
        <v>170</v>
      </c>
      <c r="AU435" s="192" t="s">
        <v>81</v>
      </c>
      <c r="AY435" s="20" t="s">
        <v>168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0" t="s">
        <v>79</v>
      </c>
      <c r="BK435" s="193">
        <f>ROUND(I435*H435,2)</f>
        <v>0</v>
      </c>
      <c r="BL435" s="20" t="s">
        <v>175</v>
      </c>
      <c r="BM435" s="192" t="s">
        <v>1763</v>
      </c>
    </row>
    <row r="436" spans="1:65" s="13" customFormat="1">
      <c r="B436" s="194"/>
      <c r="C436" s="195"/>
      <c r="D436" s="196" t="s">
        <v>177</v>
      </c>
      <c r="E436" s="197" t="s">
        <v>19</v>
      </c>
      <c r="F436" s="198" t="s">
        <v>1547</v>
      </c>
      <c r="G436" s="195"/>
      <c r="H436" s="197" t="s">
        <v>19</v>
      </c>
      <c r="I436" s="199"/>
      <c r="J436" s="195"/>
      <c r="K436" s="195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177</v>
      </c>
      <c r="AU436" s="204" t="s">
        <v>81</v>
      </c>
      <c r="AV436" s="13" t="s">
        <v>79</v>
      </c>
      <c r="AW436" s="13" t="s">
        <v>33</v>
      </c>
      <c r="AX436" s="13" t="s">
        <v>72</v>
      </c>
      <c r="AY436" s="204" t="s">
        <v>168</v>
      </c>
    </row>
    <row r="437" spans="1:65" s="13" customFormat="1">
      <c r="B437" s="194"/>
      <c r="C437" s="195"/>
      <c r="D437" s="196" t="s">
        <v>177</v>
      </c>
      <c r="E437" s="197" t="s">
        <v>19</v>
      </c>
      <c r="F437" s="198" t="s">
        <v>1549</v>
      </c>
      <c r="G437" s="195"/>
      <c r="H437" s="197" t="s">
        <v>19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177</v>
      </c>
      <c r="AU437" s="204" t="s">
        <v>81</v>
      </c>
      <c r="AV437" s="13" t="s">
        <v>79</v>
      </c>
      <c r="AW437" s="13" t="s">
        <v>33</v>
      </c>
      <c r="AX437" s="13" t="s">
        <v>72</v>
      </c>
      <c r="AY437" s="204" t="s">
        <v>168</v>
      </c>
    </row>
    <row r="438" spans="1:65" s="14" customFormat="1">
      <c r="B438" s="205"/>
      <c r="C438" s="206"/>
      <c r="D438" s="196" t="s">
        <v>177</v>
      </c>
      <c r="E438" s="207" t="s">
        <v>19</v>
      </c>
      <c r="F438" s="208" t="s">
        <v>1764</v>
      </c>
      <c r="G438" s="206"/>
      <c r="H438" s="209">
        <v>5.2629999999999999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177</v>
      </c>
      <c r="AU438" s="215" t="s">
        <v>81</v>
      </c>
      <c r="AV438" s="14" t="s">
        <v>81</v>
      </c>
      <c r="AW438" s="14" t="s">
        <v>33</v>
      </c>
      <c r="AX438" s="14" t="s">
        <v>79</v>
      </c>
      <c r="AY438" s="215" t="s">
        <v>168</v>
      </c>
    </row>
    <row r="439" spans="1:65" s="12" customFormat="1" ht="22.9" customHeight="1">
      <c r="B439" s="165"/>
      <c r="C439" s="166"/>
      <c r="D439" s="167" t="s">
        <v>71</v>
      </c>
      <c r="E439" s="179" t="s">
        <v>209</v>
      </c>
      <c r="F439" s="179" t="s">
        <v>1765</v>
      </c>
      <c r="G439" s="166"/>
      <c r="H439" s="166"/>
      <c r="I439" s="169"/>
      <c r="J439" s="180">
        <f>BK439</f>
        <v>0</v>
      </c>
      <c r="K439" s="166"/>
      <c r="L439" s="171"/>
      <c r="M439" s="172"/>
      <c r="N439" s="173"/>
      <c r="O439" s="173"/>
      <c r="P439" s="174">
        <f>SUM(P440:P695)</f>
        <v>0</v>
      </c>
      <c r="Q439" s="173"/>
      <c r="R439" s="174">
        <f>SUM(R440:R695)</f>
        <v>91.369005759999993</v>
      </c>
      <c r="S439" s="173"/>
      <c r="T439" s="175">
        <f>SUM(T440:T695)</f>
        <v>0</v>
      </c>
      <c r="AR439" s="176" t="s">
        <v>79</v>
      </c>
      <c r="AT439" s="177" t="s">
        <v>71</v>
      </c>
      <c r="AU439" s="177" t="s">
        <v>79</v>
      </c>
      <c r="AY439" s="176" t="s">
        <v>168</v>
      </c>
      <c r="BK439" s="178">
        <f>SUM(BK440:BK695)</f>
        <v>0</v>
      </c>
    </row>
    <row r="440" spans="1:65" s="2" customFormat="1" ht="33" customHeight="1">
      <c r="A440" s="37"/>
      <c r="B440" s="38"/>
      <c r="C440" s="181" t="s">
        <v>500</v>
      </c>
      <c r="D440" s="181" t="s">
        <v>170</v>
      </c>
      <c r="E440" s="182" t="s">
        <v>1766</v>
      </c>
      <c r="F440" s="183" t="s">
        <v>1767</v>
      </c>
      <c r="G440" s="184" t="s">
        <v>444</v>
      </c>
      <c r="H440" s="185">
        <v>113.16</v>
      </c>
      <c r="I440" s="186"/>
      <c r="J440" s="187">
        <f>ROUND(I440*H440,2)</f>
        <v>0</v>
      </c>
      <c r="K440" s="183" t="s">
        <v>174</v>
      </c>
      <c r="L440" s="42"/>
      <c r="M440" s="188" t="s">
        <v>19</v>
      </c>
      <c r="N440" s="189" t="s">
        <v>43</v>
      </c>
      <c r="O440" s="67"/>
      <c r="P440" s="190">
        <f>O440*H440</f>
        <v>0</v>
      </c>
      <c r="Q440" s="190">
        <v>1.0000000000000001E-5</v>
      </c>
      <c r="R440" s="190">
        <f>Q440*H440</f>
        <v>1.1316E-3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175</v>
      </c>
      <c r="AT440" s="192" t="s">
        <v>170</v>
      </c>
      <c r="AU440" s="192" t="s">
        <v>81</v>
      </c>
      <c r="AY440" s="20" t="s">
        <v>168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79</v>
      </c>
      <c r="BK440" s="193">
        <f>ROUND(I440*H440,2)</f>
        <v>0</v>
      </c>
      <c r="BL440" s="20" t="s">
        <v>175</v>
      </c>
      <c r="BM440" s="192" t="s">
        <v>1768</v>
      </c>
    </row>
    <row r="441" spans="1:65" s="13" customFormat="1" ht="22.5">
      <c r="B441" s="194"/>
      <c r="C441" s="195"/>
      <c r="D441" s="196" t="s">
        <v>177</v>
      </c>
      <c r="E441" s="197" t="s">
        <v>19</v>
      </c>
      <c r="F441" s="198" t="s">
        <v>1769</v>
      </c>
      <c r="G441" s="195"/>
      <c r="H441" s="197" t="s">
        <v>19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177</v>
      </c>
      <c r="AU441" s="204" t="s">
        <v>81</v>
      </c>
      <c r="AV441" s="13" t="s">
        <v>79</v>
      </c>
      <c r="AW441" s="13" t="s">
        <v>33</v>
      </c>
      <c r="AX441" s="13" t="s">
        <v>72</v>
      </c>
      <c r="AY441" s="204" t="s">
        <v>168</v>
      </c>
    </row>
    <row r="442" spans="1:65" s="14" customFormat="1">
      <c r="B442" s="205"/>
      <c r="C442" s="206"/>
      <c r="D442" s="196" t="s">
        <v>177</v>
      </c>
      <c r="E442" s="207" t="s">
        <v>19</v>
      </c>
      <c r="F442" s="208" t="s">
        <v>1770</v>
      </c>
      <c r="G442" s="206"/>
      <c r="H442" s="209">
        <v>27.16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177</v>
      </c>
      <c r="AU442" s="215" t="s">
        <v>81</v>
      </c>
      <c r="AV442" s="14" t="s">
        <v>81</v>
      </c>
      <c r="AW442" s="14" t="s">
        <v>33</v>
      </c>
      <c r="AX442" s="14" t="s">
        <v>72</v>
      </c>
      <c r="AY442" s="215" t="s">
        <v>168</v>
      </c>
    </row>
    <row r="443" spans="1:65" s="14" customFormat="1">
      <c r="B443" s="205"/>
      <c r="C443" s="206"/>
      <c r="D443" s="196" t="s">
        <v>177</v>
      </c>
      <c r="E443" s="207" t="s">
        <v>19</v>
      </c>
      <c r="F443" s="208" t="s">
        <v>1771</v>
      </c>
      <c r="G443" s="206"/>
      <c r="H443" s="209">
        <v>3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177</v>
      </c>
      <c r="AU443" s="215" t="s">
        <v>81</v>
      </c>
      <c r="AV443" s="14" t="s">
        <v>81</v>
      </c>
      <c r="AW443" s="14" t="s">
        <v>33</v>
      </c>
      <c r="AX443" s="14" t="s">
        <v>72</v>
      </c>
      <c r="AY443" s="215" t="s">
        <v>168</v>
      </c>
    </row>
    <row r="444" spans="1:65" s="14" customFormat="1">
      <c r="B444" s="205"/>
      <c r="C444" s="206"/>
      <c r="D444" s="196" t="s">
        <v>177</v>
      </c>
      <c r="E444" s="207" t="s">
        <v>19</v>
      </c>
      <c r="F444" s="208" t="s">
        <v>1772</v>
      </c>
      <c r="G444" s="206"/>
      <c r="H444" s="209">
        <v>3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177</v>
      </c>
      <c r="AU444" s="215" t="s">
        <v>81</v>
      </c>
      <c r="AV444" s="14" t="s">
        <v>81</v>
      </c>
      <c r="AW444" s="14" t="s">
        <v>33</v>
      </c>
      <c r="AX444" s="14" t="s">
        <v>72</v>
      </c>
      <c r="AY444" s="215" t="s">
        <v>168</v>
      </c>
    </row>
    <row r="445" spans="1:65" s="14" customFormat="1">
      <c r="B445" s="205"/>
      <c r="C445" s="206"/>
      <c r="D445" s="196" t="s">
        <v>177</v>
      </c>
      <c r="E445" s="207" t="s">
        <v>19</v>
      </c>
      <c r="F445" s="208" t="s">
        <v>1773</v>
      </c>
      <c r="G445" s="206"/>
      <c r="H445" s="209">
        <v>3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177</v>
      </c>
      <c r="AU445" s="215" t="s">
        <v>81</v>
      </c>
      <c r="AV445" s="14" t="s">
        <v>81</v>
      </c>
      <c r="AW445" s="14" t="s">
        <v>33</v>
      </c>
      <c r="AX445" s="14" t="s">
        <v>72</v>
      </c>
      <c r="AY445" s="215" t="s">
        <v>168</v>
      </c>
    </row>
    <row r="446" spans="1:65" s="14" customFormat="1">
      <c r="B446" s="205"/>
      <c r="C446" s="206"/>
      <c r="D446" s="196" t="s">
        <v>177</v>
      </c>
      <c r="E446" s="207" t="s">
        <v>19</v>
      </c>
      <c r="F446" s="208" t="s">
        <v>1774</v>
      </c>
      <c r="G446" s="206"/>
      <c r="H446" s="209">
        <v>3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177</v>
      </c>
      <c r="AU446" s="215" t="s">
        <v>81</v>
      </c>
      <c r="AV446" s="14" t="s">
        <v>81</v>
      </c>
      <c r="AW446" s="14" t="s">
        <v>33</v>
      </c>
      <c r="AX446" s="14" t="s">
        <v>72</v>
      </c>
      <c r="AY446" s="215" t="s">
        <v>168</v>
      </c>
    </row>
    <row r="447" spans="1:65" s="14" customFormat="1">
      <c r="B447" s="205"/>
      <c r="C447" s="206"/>
      <c r="D447" s="196" t="s">
        <v>177</v>
      </c>
      <c r="E447" s="207" t="s">
        <v>19</v>
      </c>
      <c r="F447" s="208" t="s">
        <v>1775</v>
      </c>
      <c r="G447" s="206"/>
      <c r="H447" s="209">
        <v>3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177</v>
      </c>
      <c r="AU447" s="215" t="s">
        <v>81</v>
      </c>
      <c r="AV447" s="14" t="s">
        <v>81</v>
      </c>
      <c r="AW447" s="14" t="s">
        <v>33</v>
      </c>
      <c r="AX447" s="14" t="s">
        <v>72</v>
      </c>
      <c r="AY447" s="215" t="s">
        <v>168</v>
      </c>
    </row>
    <row r="448" spans="1:65" s="14" customFormat="1">
      <c r="B448" s="205"/>
      <c r="C448" s="206"/>
      <c r="D448" s="196" t="s">
        <v>177</v>
      </c>
      <c r="E448" s="207" t="s">
        <v>19</v>
      </c>
      <c r="F448" s="208" t="s">
        <v>1776</v>
      </c>
      <c r="G448" s="206"/>
      <c r="H448" s="209">
        <v>3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177</v>
      </c>
      <c r="AU448" s="215" t="s">
        <v>81</v>
      </c>
      <c r="AV448" s="14" t="s">
        <v>81</v>
      </c>
      <c r="AW448" s="14" t="s">
        <v>33</v>
      </c>
      <c r="AX448" s="14" t="s">
        <v>72</v>
      </c>
      <c r="AY448" s="215" t="s">
        <v>168</v>
      </c>
    </row>
    <row r="449" spans="1:65" s="14" customFormat="1">
      <c r="B449" s="205"/>
      <c r="C449" s="206"/>
      <c r="D449" s="196" t="s">
        <v>177</v>
      </c>
      <c r="E449" s="207" t="s">
        <v>19</v>
      </c>
      <c r="F449" s="208" t="s">
        <v>1777</v>
      </c>
      <c r="G449" s="206"/>
      <c r="H449" s="209">
        <v>3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177</v>
      </c>
      <c r="AU449" s="215" t="s">
        <v>81</v>
      </c>
      <c r="AV449" s="14" t="s">
        <v>81</v>
      </c>
      <c r="AW449" s="14" t="s">
        <v>33</v>
      </c>
      <c r="AX449" s="14" t="s">
        <v>72</v>
      </c>
      <c r="AY449" s="215" t="s">
        <v>168</v>
      </c>
    </row>
    <row r="450" spans="1:65" s="14" customFormat="1">
      <c r="B450" s="205"/>
      <c r="C450" s="206"/>
      <c r="D450" s="196" t="s">
        <v>177</v>
      </c>
      <c r="E450" s="207" t="s">
        <v>19</v>
      </c>
      <c r="F450" s="208" t="s">
        <v>1778</v>
      </c>
      <c r="G450" s="206"/>
      <c r="H450" s="209">
        <v>3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177</v>
      </c>
      <c r="AU450" s="215" t="s">
        <v>81</v>
      </c>
      <c r="AV450" s="14" t="s">
        <v>81</v>
      </c>
      <c r="AW450" s="14" t="s">
        <v>33</v>
      </c>
      <c r="AX450" s="14" t="s">
        <v>72</v>
      </c>
      <c r="AY450" s="215" t="s">
        <v>168</v>
      </c>
    </row>
    <row r="451" spans="1:65" s="14" customFormat="1">
      <c r="B451" s="205"/>
      <c r="C451" s="206"/>
      <c r="D451" s="196" t="s">
        <v>177</v>
      </c>
      <c r="E451" s="207" t="s">
        <v>19</v>
      </c>
      <c r="F451" s="208" t="s">
        <v>1779</v>
      </c>
      <c r="G451" s="206"/>
      <c r="H451" s="209">
        <v>3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177</v>
      </c>
      <c r="AU451" s="215" t="s">
        <v>81</v>
      </c>
      <c r="AV451" s="14" t="s">
        <v>81</v>
      </c>
      <c r="AW451" s="14" t="s">
        <v>33</v>
      </c>
      <c r="AX451" s="14" t="s">
        <v>72</v>
      </c>
      <c r="AY451" s="215" t="s">
        <v>168</v>
      </c>
    </row>
    <row r="452" spans="1:65" s="14" customFormat="1">
      <c r="B452" s="205"/>
      <c r="C452" s="206"/>
      <c r="D452" s="196" t="s">
        <v>177</v>
      </c>
      <c r="E452" s="207" t="s">
        <v>19</v>
      </c>
      <c r="F452" s="208" t="s">
        <v>1780</v>
      </c>
      <c r="G452" s="206"/>
      <c r="H452" s="209">
        <v>3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177</v>
      </c>
      <c r="AU452" s="215" t="s">
        <v>81</v>
      </c>
      <c r="AV452" s="14" t="s">
        <v>81</v>
      </c>
      <c r="AW452" s="14" t="s">
        <v>33</v>
      </c>
      <c r="AX452" s="14" t="s">
        <v>72</v>
      </c>
      <c r="AY452" s="215" t="s">
        <v>168</v>
      </c>
    </row>
    <row r="453" spans="1:65" s="14" customFormat="1">
      <c r="B453" s="205"/>
      <c r="C453" s="206"/>
      <c r="D453" s="196" t="s">
        <v>177</v>
      </c>
      <c r="E453" s="207" t="s">
        <v>19</v>
      </c>
      <c r="F453" s="208" t="s">
        <v>1781</v>
      </c>
      <c r="G453" s="206"/>
      <c r="H453" s="209">
        <v>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177</v>
      </c>
      <c r="AU453" s="215" t="s">
        <v>81</v>
      </c>
      <c r="AV453" s="14" t="s">
        <v>81</v>
      </c>
      <c r="AW453" s="14" t="s">
        <v>33</v>
      </c>
      <c r="AX453" s="14" t="s">
        <v>72</v>
      </c>
      <c r="AY453" s="215" t="s">
        <v>168</v>
      </c>
    </row>
    <row r="454" spans="1:65" s="14" customFormat="1">
      <c r="B454" s="205"/>
      <c r="C454" s="206"/>
      <c r="D454" s="196" t="s">
        <v>177</v>
      </c>
      <c r="E454" s="207" t="s">
        <v>19</v>
      </c>
      <c r="F454" s="208" t="s">
        <v>1782</v>
      </c>
      <c r="G454" s="206"/>
      <c r="H454" s="209">
        <v>3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177</v>
      </c>
      <c r="AU454" s="215" t="s">
        <v>81</v>
      </c>
      <c r="AV454" s="14" t="s">
        <v>81</v>
      </c>
      <c r="AW454" s="14" t="s">
        <v>33</v>
      </c>
      <c r="AX454" s="14" t="s">
        <v>72</v>
      </c>
      <c r="AY454" s="215" t="s">
        <v>168</v>
      </c>
    </row>
    <row r="455" spans="1:65" s="14" customFormat="1">
      <c r="B455" s="205"/>
      <c r="C455" s="206"/>
      <c r="D455" s="196" t="s">
        <v>177</v>
      </c>
      <c r="E455" s="207" t="s">
        <v>19</v>
      </c>
      <c r="F455" s="208" t="s">
        <v>1783</v>
      </c>
      <c r="G455" s="206"/>
      <c r="H455" s="209">
        <v>3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177</v>
      </c>
      <c r="AU455" s="215" t="s">
        <v>81</v>
      </c>
      <c r="AV455" s="14" t="s">
        <v>81</v>
      </c>
      <c r="AW455" s="14" t="s">
        <v>33</v>
      </c>
      <c r="AX455" s="14" t="s">
        <v>72</v>
      </c>
      <c r="AY455" s="215" t="s">
        <v>168</v>
      </c>
    </row>
    <row r="456" spans="1:65" s="14" customFormat="1">
      <c r="B456" s="205"/>
      <c r="C456" s="206"/>
      <c r="D456" s="196" t="s">
        <v>177</v>
      </c>
      <c r="E456" s="207" t="s">
        <v>19</v>
      </c>
      <c r="F456" s="208" t="s">
        <v>1784</v>
      </c>
      <c r="G456" s="206"/>
      <c r="H456" s="209">
        <v>3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177</v>
      </c>
      <c r="AU456" s="215" t="s">
        <v>81</v>
      </c>
      <c r="AV456" s="14" t="s">
        <v>81</v>
      </c>
      <c r="AW456" s="14" t="s">
        <v>33</v>
      </c>
      <c r="AX456" s="14" t="s">
        <v>72</v>
      </c>
      <c r="AY456" s="215" t="s">
        <v>168</v>
      </c>
    </row>
    <row r="457" spans="1:65" s="14" customFormat="1">
      <c r="B457" s="205"/>
      <c r="C457" s="206"/>
      <c r="D457" s="196" t="s">
        <v>177</v>
      </c>
      <c r="E457" s="207" t="s">
        <v>19</v>
      </c>
      <c r="F457" s="208" t="s">
        <v>1785</v>
      </c>
      <c r="G457" s="206"/>
      <c r="H457" s="209">
        <v>3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177</v>
      </c>
      <c r="AU457" s="215" t="s">
        <v>81</v>
      </c>
      <c r="AV457" s="14" t="s">
        <v>81</v>
      </c>
      <c r="AW457" s="14" t="s">
        <v>33</v>
      </c>
      <c r="AX457" s="14" t="s">
        <v>72</v>
      </c>
      <c r="AY457" s="215" t="s">
        <v>168</v>
      </c>
    </row>
    <row r="458" spans="1:65" s="14" customFormat="1">
      <c r="B458" s="205"/>
      <c r="C458" s="206"/>
      <c r="D458" s="196" t="s">
        <v>177</v>
      </c>
      <c r="E458" s="207" t="s">
        <v>19</v>
      </c>
      <c r="F458" s="208" t="s">
        <v>1786</v>
      </c>
      <c r="G458" s="206"/>
      <c r="H458" s="209">
        <v>3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177</v>
      </c>
      <c r="AU458" s="215" t="s">
        <v>81</v>
      </c>
      <c r="AV458" s="14" t="s">
        <v>81</v>
      </c>
      <c r="AW458" s="14" t="s">
        <v>33</v>
      </c>
      <c r="AX458" s="14" t="s">
        <v>72</v>
      </c>
      <c r="AY458" s="215" t="s">
        <v>168</v>
      </c>
    </row>
    <row r="459" spans="1:65" s="14" customFormat="1">
      <c r="B459" s="205"/>
      <c r="C459" s="206"/>
      <c r="D459" s="196" t="s">
        <v>177</v>
      </c>
      <c r="E459" s="207" t="s">
        <v>19</v>
      </c>
      <c r="F459" s="208" t="s">
        <v>1787</v>
      </c>
      <c r="G459" s="206"/>
      <c r="H459" s="209">
        <v>3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177</v>
      </c>
      <c r="AU459" s="215" t="s">
        <v>81</v>
      </c>
      <c r="AV459" s="14" t="s">
        <v>81</v>
      </c>
      <c r="AW459" s="14" t="s">
        <v>33</v>
      </c>
      <c r="AX459" s="14" t="s">
        <v>72</v>
      </c>
      <c r="AY459" s="215" t="s">
        <v>168</v>
      </c>
    </row>
    <row r="460" spans="1:65" s="14" customFormat="1">
      <c r="B460" s="205"/>
      <c r="C460" s="206"/>
      <c r="D460" s="196" t="s">
        <v>177</v>
      </c>
      <c r="E460" s="207" t="s">
        <v>19</v>
      </c>
      <c r="F460" s="208" t="s">
        <v>1788</v>
      </c>
      <c r="G460" s="206"/>
      <c r="H460" s="209">
        <v>18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177</v>
      </c>
      <c r="AU460" s="215" t="s">
        <v>81</v>
      </c>
      <c r="AV460" s="14" t="s">
        <v>81</v>
      </c>
      <c r="AW460" s="14" t="s">
        <v>33</v>
      </c>
      <c r="AX460" s="14" t="s">
        <v>72</v>
      </c>
      <c r="AY460" s="215" t="s">
        <v>168</v>
      </c>
    </row>
    <row r="461" spans="1:65" s="14" customFormat="1">
      <c r="B461" s="205"/>
      <c r="C461" s="206"/>
      <c r="D461" s="196" t="s">
        <v>177</v>
      </c>
      <c r="E461" s="207" t="s">
        <v>19</v>
      </c>
      <c r="F461" s="208" t="s">
        <v>1789</v>
      </c>
      <c r="G461" s="206"/>
      <c r="H461" s="209">
        <v>17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177</v>
      </c>
      <c r="AU461" s="215" t="s">
        <v>81</v>
      </c>
      <c r="AV461" s="14" t="s">
        <v>81</v>
      </c>
      <c r="AW461" s="14" t="s">
        <v>33</v>
      </c>
      <c r="AX461" s="14" t="s">
        <v>72</v>
      </c>
      <c r="AY461" s="215" t="s">
        <v>168</v>
      </c>
    </row>
    <row r="462" spans="1:65" s="15" customFormat="1">
      <c r="B462" s="216"/>
      <c r="C462" s="217"/>
      <c r="D462" s="196" t="s">
        <v>177</v>
      </c>
      <c r="E462" s="218" t="s">
        <v>19</v>
      </c>
      <c r="F462" s="219" t="s">
        <v>182</v>
      </c>
      <c r="G462" s="217"/>
      <c r="H462" s="220">
        <v>113.16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177</v>
      </c>
      <c r="AU462" s="226" t="s">
        <v>81</v>
      </c>
      <c r="AV462" s="15" t="s">
        <v>175</v>
      </c>
      <c r="AW462" s="15" t="s">
        <v>33</v>
      </c>
      <c r="AX462" s="15" t="s">
        <v>79</v>
      </c>
      <c r="AY462" s="226" t="s">
        <v>168</v>
      </c>
    </row>
    <row r="463" spans="1:65" s="2" customFormat="1" ht="24">
      <c r="A463" s="37"/>
      <c r="B463" s="38"/>
      <c r="C463" s="259" t="s">
        <v>505</v>
      </c>
      <c r="D463" s="259" t="s">
        <v>636</v>
      </c>
      <c r="E463" s="260" t="s">
        <v>1790</v>
      </c>
      <c r="F463" s="261" t="s">
        <v>1791</v>
      </c>
      <c r="G463" s="262" t="s">
        <v>444</v>
      </c>
      <c r="H463" s="263">
        <v>114.857</v>
      </c>
      <c r="I463" s="264"/>
      <c r="J463" s="265">
        <f>ROUND(I463*H463,2)</f>
        <v>0</v>
      </c>
      <c r="K463" s="261" t="s">
        <v>174</v>
      </c>
      <c r="L463" s="266"/>
      <c r="M463" s="267" t="s">
        <v>19</v>
      </c>
      <c r="N463" s="268" t="s">
        <v>43</v>
      </c>
      <c r="O463" s="67"/>
      <c r="P463" s="190">
        <f>O463*H463</f>
        <v>0</v>
      </c>
      <c r="Q463" s="190">
        <v>3.5999999999999999E-3</v>
      </c>
      <c r="R463" s="190">
        <f>Q463*H463</f>
        <v>0.4134852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209</v>
      </c>
      <c r="AT463" s="192" t="s">
        <v>636</v>
      </c>
      <c r="AU463" s="192" t="s">
        <v>81</v>
      </c>
      <c r="AY463" s="20" t="s">
        <v>168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79</v>
      </c>
      <c r="BK463" s="193">
        <f>ROUND(I463*H463,2)</f>
        <v>0</v>
      </c>
      <c r="BL463" s="20" t="s">
        <v>175</v>
      </c>
      <c r="BM463" s="192" t="s">
        <v>1792</v>
      </c>
    </row>
    <row r="464" spans="1:65" s="14" customFormat="1">
      <c r="B464" s="205"/>
      <c r="C464" s="206"/>
      <c r="D464" s="196" t="s">
        <v>177</v>
      </c>
      <c r="E464" s="206"/>
      <c r="F464" s="208" t="s">
        <v>1793</v>
      </c>
      <c r="G464" s="206"/>
      <c r="H464" s="209">
        <v>114.857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177</v>
      </c>
      <c r="AU464" s="215" t="s">
        <v>81</v>
      </c>
      <c r="AV464" s="14" t="s">
        <v>81</v>
      </c>
      <c r="AW464" s="14" t="s">
        <v>4</v>
      </c>
      <c r="AX464" s="14" t="s">
        <v>79</v>
      </c>
      <c r="AY464" s="215" t="s">
        <v>168</v>
      </c>
    </row>
    <row r="465" spans="1:65" s="2" customFormat="1" ht="33" customHeight="1">
      <c r="A465" s="37"/>
      <c r="B465" s="38"/>
      <c r="C465" s="181" t="s">
        <v>510</v>
      </c>
      <c r="D465" s="181" t="s">
        <v>170</v>
      </c>
      <c r="E465" s="182" t="s">
        <v>1794</v>
      </c>
      <c r="F465" s="183" t="s">
        <v>1795</v>
      </c>
      <c r="G465" s="184" t="s">
        <v>444</v>
      </c>
      <c r="H465" s="185">
        <v>648.20000000000005</v>
      </c>
      <c r="I465" s="186"/>
      <c r="J465" s="187">
        <f>ROUND(I465*H465,2)</f>
        <v>0</v>
      </c>
      <c r="K465" s="183" t="s">
        <v>174</v>
      </c>
      <c r="L465" s="42"/>
      <c r="M465" s="188" t="s">
        <v>19</v>
      </c>
      <c r="N465" s="189" t="s">
        <v>43</v>
      </c>
      <c r="O465" s="67"/>
      <c r="P465" s="190">
        <f>O465*H465</f>
        <v>0</v>
      </c>
      <c r="Q465" s="190">
        <v>3.0000000000000001E-5</v>
      </c>
      <c r="R465" s="190">
        <f>Q465*H465</f>
        <v>1.9446000000000001E-2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175</v>
      </c>
      <c r="AT465" s="192" t="s">
        <v>170</v>
      </c>
      <c r="AU465" s="192" t="s">
        <v>81</v>
      </c>
      <c r="AY465" s="20" t="s">
        <v>168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79</v>
      </c>
      <c r="BK465" s="193">
        <f>ROUND(I465*H465,2)</f>
        <v>0</v>
      </c>
      <c r="BL465" s="20" t="s">
        <v>175</v>
      </c>
      <c r="BM465" s="192" t="s">
        <v>1796</v>
      </c>
    </row>
    <row r="466" spans="1:65" s="13" customFormat="1">
      <c r="B466" s="194"/>
      <c r="C466" s="195"/>
      <c r="D466" s="196" t="s">
        <v>177</v>
      </c>
      <c r="E466" s="197" t="s">
        <v>19</v>
      </c>
      <c r="F466" s="198" t="s">
        <v>1797</v>
      </c>
      <c r="G466" s="195"/>
      <c r="H466" s="197" t="s">
        <v>19</v>
      </c>
      <c r="I466" s="199"/>
      <c r="J466" s="195"/>
      <c r="K466" s="195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177</v>
      </c>
      <c r="AU466" s="204" t="s">
        <v>81</v>
      </c>
      <c r="AV466" s="13" t="s">
        <v>79</v>
      </c>
      <c r="AW466" s="13" t="s">
        <v>33</v>
      </c>
      <c r="AX466" s="13" t="s">
        <v>72</v>
      </c>
      <c r="AY466" s="204" t="s">
        <v>168</v>
      </c>
    </row>
    <row r="467" spans="1:65" s="14" customFormat="1">
      <c r="B467" s="205"/>
      <c r="C467" s="206"/>
      <c r="D467" s="196" t="s">
        <v>177</v>
      </c>
      <c r="E467" s="207" t="s">
        <v>19</v>
      </c>
      <c r="F467" s="208" t="s">
        <v>1798</v>
      </c>
      <c r="G467" s="206"/>
      <c r="H467" s="209">
        <v>648.20000000000005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177</v>
      </c>
      <c r="AU467" s="215" t="s">
        <v>81</v>
      </c>
      <c r="AV467" s="14" t="s">
        <v>81</v>
      </c>
      <c r="AW467" s="14" t="s">
        <v>33</v>
      </c>
      <c r="AX467" s="14" t="s">
        <v>79</v>
      </c>
      <c r="AY467" s="215" t="s">
        <v>168</v>
      </c>
    </row>
    <row r="468" spans="1:65" s="2" customFormat="1" ht="24">
      <c r="A468" s="37"/>
      <c r="B468" s="38"/>
      <c r="C468" s="259" t="s">
        <v>518</v>
      </c>
      <c r="D468" s="259" t="s">
        <v>636</v>
      </c>
      <c r="E468" s="260" t="s">
        <v>1799</v>
      </c>
      <c r="F468" s="261" t="s">
        <v>1800</v>
      </c>
      <c r="G468" s="262" t="s">
        <v>444</v>
      </c>
      <c r="H468" s="263">
        <v>661.16399999999999</v>
      </c>
      <c r="I468" s="264"/>
      <c r="J468" s="265">
        <f>ROUND(I468*H468,2)</f>
        <v>0</v>
      </c>
      <c r="K468" s="261" t="s">
        <v>174</v>
      </c>
      <c r="L468" s="266"/>
      <c r="M468" s="267" t="s">
        <v>19</v>
      </c>
      <c r="N468" s="268" t="s">
        <v>43</v>
      </c>
      <c r="O468" s="67"/>
      <c r="P468" s="190">
        <f>O468*H468</f>
        <v>0</v>
      </c>
      <c r="Q468" s="190">
        <v>2.044E-2</v>
      </c>
      <c r="R468" s="190">
        <f>Q468*H468</f>
        <v>13.51419216</v>
      </c>
      <c r="S468" s="190">
        <v>0</v>
      </c>
      <c r="T468" s="19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2" t="s">
        <v>209</v>
      </c>
      <c r="AT468" s="192" t="s">
        <v>636</v>
      </c>
      <c r="AU468" s="192" t="s">
        <v>81</v>
      </c>
      <c r="AY468" s="20" t="s">
        <v>168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0" t="s">
        <v>79</v>
      </c>
      <c r="BK468" s="193">
        <f>ROUND(I468*H468,2)</f>
        <v>0</v>
      </c>
      <c r="BL468" s="20" t="s">
        <v>175</v>
      </c>
      <c r="BM468" s="192" t="s">
        <v>1801</v>
      </c>
    </row>
    <row r="469" spans="1:65" s="13" customFormat="1">
      <c r="B469" s="194"/>
      <c r="C469" s="195"/>
      <c r="D469" s="196" t="s">
        <v>177</v>
      </c>
      <c r="E469" s="197" t="s">
        <v>19</v>
      </c>
      <c r="F469" s="198" t="s">
        <v>1797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177</v>
      </c>
      <c r="AU469" s="204" t="s">
        <v>81</v>
      </c>
      <c r="AV469" s="13" t="s">
        <v>79</v>
      </c>
      <c r="AW469" s="13" t="s">
        <v>33</v>
      </c>
      <c r="AX469" s="13" t="s">
        <v>72</v>
      </c>
      <c r="AY469" s="204" t="s">
        <v>168</v>
      </c>
    </row>
    <row r="470" spans="1:65" s="14" customFormat="1">
      <c r="B470" s="205"/>
      <c r="C470" s="206"/>
      <c r="D470" s="196" t="s">
        <v>177</v>
      </c>
      <c r="E470" s="207" t="s">
        <v>19</v>
      </c>
      <c r="F470" s="208" t="s">
        <v>1798</v>
      </c>
      <c r="G470" s="206"/>
      <c r="H470" s="209">
        <v>648.20000000000005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177</v>
      </c>
      <c r="AU470" s="215" t="s">
        <v>81</v>
      </c>
      <c r="AV470" s="14" t="s">
        <v>81</v>
      </c>
      <c r="AW470" s="14" t="s">
        <v>33</v>
      </c>
      <c r="AX470" s="14" t="s">
        <v>79</v>
      </c>
      <c r="AY470" s="215" t="s">
        <v>168</v>
      </c>
    </row>
    <row r="471" spans="1:65" s="14" customFormat="1">
      <c r="B471" s="205"/>
      <c r="C471" s="206"/>
      <c r="D471" s="196" t="s">
        <v>177</v>
      </c>
      <c r="E471" s="206"/>
      <c r="F471" s="208" t="s">
        <v>1802</v>
      </c>
      <c r="G471" s="206"/>
      <c r="H471" s="209">
        <v>661.16399999999999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177</v>
      </c>
      <c r="AU471" s="215" t="s">
        <v>81</v>
      </c>
      <c r="AV471" s="14" t="s">
        <v>81</v>
      </c>
      <c r="AW471" s="14" t="s">
        <v>4</v>
      </c>
      <c r="AX471" s="14" t="s">
        <v>79</v>
      </c>
      <c r="AY471" s="215" t="s">
        <v>168</v>
      </c>
    </row>
    <row r="472" spans="1:65" s="2" customFormat="1" ht="36">
      <c r="A472" s="37"/>
      <c r="B472" s="38"/>
      <c r="C472" s="181" t="s">
        <v>528</v>
      </c>
      <c r="D472" s="181" t="s">
        <v>170</v>
      </c>
      <c r="E472" s="182" t="s">
        <v>1803</v>
      </c>
      <c r="F472" s="183" t="s">
        <v>1804</v>
      </c>
      <c r="G472" s="184" t="s">
        <v>185</v>
      </c>
      <c r="H472" s="185">
        <v>20</v>
      </c>
      <c r="I472" s="186"/>
      <c r="J472" s="187">
        <f>ROUND(I472*H472,2)</f>
        <v>0</v>
      </c>
      <c r="K472" s="183" t="s">
        <v>174</v>
      </c>
      <c r="L472" s="42"/>
      <c r="M472" s="188" t="s">
        <v>19</v>
      </c>
      <c r="N472" s="189" t="s">
        <v>43</v>
      </c>
      <c r="O472" s="67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2" t="s">
        <v>175</v>
      </c>
      <c r="AT472" s="192" t="s">
        <v>170</v>
      </c>
      <c r="AU472" s="192" t="s">
        <v>81</v>
      </c>
      <c r="AY472" s="20" t="s">
        <v>168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0" t="s">
        <v>79</v>
      </c>
      <c r="BK472" s="193">
        <f>ROUND(I472*H472,2)</f>
        <v>0</v>
      </c>
      <c r="BL472" s="20" t="s">
        <v>175</v>
      </c>
      <c r="BM472" s="192" t="s">
        <v>1805</v>
      </c>
    </row>
    <row r="473" spans="1:65" s="13" customFormat="1">
      <c r="B473" s="194"/>
      <c r="C473" s="195"/>
      <c r="D473" s="196" t="s">
        <v>177</v>
      </c>
      <c r="E473" s="197" t="s">
        <v>19</v>
      </c>
      <c r="F473" s="198" t="s">
        <v>1797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177</v>
      </c>
      <c r="AU473" s="204" t="s">
        <v>81</v>
      </c>
      <c r="AV473" s="13" t="s">
        <v>79</v>
      </c>
      <c r="AW473" s="13" t="s">
        <v>33</v>
      </c>
      <c r="AX473" s="13" t="s">
        <v>72</v>
      </c>
      <c r="AY473" s="204" t="s">
        <v>168</v>
      </c>
    </row>
    <row r="474" spans="1:65" s="14" customFormat="1">
      <c r="B474" s="205"/>
      <c r="C474" s="206"/>
      <c r="D474" s="196" t="s">
        <v>177</v>
      </c>
      <c r="E474" s="207" t="s">
        <v>19</v>
      </c>
      <c r="F474" s="208" t="s">
        <v>1806</v>
      </c>
      <c r="G474" s="206"/>
      <c r="H474" s="209">
        <v>20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177</v>
      </c>
      <c r="AU474" s="215" t="s">
        <v>81</v>
      </c>
      <c r="AV474" s="14" t="s">
        <v>81</v>
      </c>
      <c r="AW474" s="14" t="s">
        <v>33</v>
      </c>
      <c r="AX474" s="14" t="s">
        <v>79</v>
      </c>
      <c r="AY474" s="215" t="s">
        <v>168</v>
      </c>
    </row>
    <row r="475" spans="1:65" s="2" customFormat="1" ht="16.5" customHeight="1">
      <c r="A475" s="37"/>
      <c r="B475" s="38"/>
      <c r="C475" s="259" t="s">
        <v>536</v>
      </c>
      <c r="D475" s="259" t="s">
        <v>636</v>
      </c>
      <c r="E475" s="260" t="s">
        <v>1807</v>
      </c>
      <c r="F475" s="261" t="s">
        <v>1808</v>
      </c>
      <c r="G475" s="262" t="s">
        <v>185</v>
      </c>
      <c r="H475" s="263">
        <v>20</v>
      </c>
      <c r="I475" s="264"/>
      <c r="J475" s="265">
        <f>ROUND(I475*H475,2)</f>
        <v>0</v>
      </c>
      <c r="K475" s="261" t="s">
        <v>174</v>
      </c>
      <c r="L475" s="266"/>
      <c r="M475" s="267" t="s">
        <v>19</v>
      </c>
      <c r="N475" s="268" t="s">
        <v>43</v>
      </c>
      <c r="O475" s="67"/>
      <c r="P475" s="190">
        <f>O475*H475</f>
        <v>0</v>
      </c>
      <c r="Q475" s="190">
        <v>1.67E-2</v>
      </c>
      <c r="R475" s="190">
        <f>Q475*H475</f>
        <v>0.33399999999999996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209</v>
      </c>
      <c r="AT475" s="192" t="s">
        <v>636</v>
      </c>
      <c r="AU475" s="192" t="s">
        <v>81</v>
      </c>
      <c r="AY475" s="20" t="s">
        <v>168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79</v>
      </c>
      <c r="BK475" s="193">
        <f>ROUND(I475*H475,2)</f>
        <v>0</v>
      </c>
      <c r="BL475" s="20" t="s">
        <v>175</v>
      </c>
      <c r="BM475" s="192" t="s">
        <v>1809</v>
      </c>
    </row>
    <row r="476" spans="1:65" s="2" customFormat="1" ht="24">
      <c r="A476" s="37"/>
      <c r="B476" s="38"/>
      <c r="C476" s="181" t="s">
        <v>541</v>
      </c>
      <c r="D476" s="181" t="s">
        <v>170</v>
      </c>
      <c r="E476" s="182" t="s">
        <v>1810</v>
      </c>
      <c r="F476" s="183" t="s">
        <v>1811</v>
      </c>
      <c r="G476" s="184" t="s">
        <v>185</v>
      </c>
      <c r="H476" s="185">
        <v>1</v>
      </c>
      <c r="I476" s="186"/>
      <c r="J476" s="187">
        <f>ROUND(I476*H476,2)</f>
        <v>0</v>
      </c>
      <c r="K476" s="183" t="s">
        <v>19</v>
      </c>
      <c r="L476" s="42"/>
      <c r="M476" s="188" t="s">
        <v>19</v>
      </c>
      <c r="N476" s="189" t="s">
        <v>43</v>
      </c>
      <c r="O476" s="67"/>
      <c r="P476" s="190">
        <f>O476*H476</f>
        <v>0</v>
      </c>
      <c r="Q476" s="190">
        <v>1.5100000000000001E-3</v>
      </c>
      <c r="R476" s="190">
        <f>Q476*H476</f>
        <v>1.5100000000000001E-3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175</v>
      </c>
      <c r="AT476" s="192" t="s">
        <v>170</v>
      </c>
      <c r="AU476" s="192" t="s">
        <v>81</v>
      </c>
      <c r="AY476" s="20" t="s">
        <v>168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79</v>
      </c>
      <c r="BK476" s="193">
        <f>ROUND(I476*H476,2)</f>
        <v>0</v>
      </c>
      <c r="BL476" s="20" t="s">
        <v>175</v>
      </c>
      <c r="BM476" s="192" t="s">
        <v>1812</v>
      </c>
    </row>
    <row r="477" spans="1:65" s="13" customFormat="1">
      <c r="B477" s="194"/>
      <c r="C477" s="195"/>
      <c r="D477" s="196" t="s">
        <v>177</v>
      </c>
      <c r="E477" s="197" t="s">
        <v>19</v>
      </c>
      <c r="F477" s="198" t="s">
        <v>1813</v>
      </c>
      <c r="G477" s="195"/>
      <c r="H477" s="197" t="s">
        <v>19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177</v>
      </c>
      <c r="AU477" s="204" t="s">
        <v>81</v>
      </c>
      <c r="AV477" s="13" t="s">
        <v>79</v>
      </c>
      <c r="AW477" s="13" t="s">
        <v>33</v>
      </c>
      <c r="AX477" s="13" t="s">
        <v>72</v>
      </c>
      <c r="AY477" s="204" t="s">
        <v>168</v>
      </c>
    </row>
    <row r="478" spans="1:65" s="14" customFormat="1">
      <c r="B478" s="205"/>
      <c r="C478" s="206"/>
      <c r="D478" s="196" t="s">
        <v>177</v>
      </c>
      <c r="E478" s="207" t="s">
        <v>19</v>
      </c>
      <c r="F478" s="208" t="s">
        <v>1814</v>
      </c>
      <c r="G478" s="206"/>
      <c r="H478" s="209">
        <v>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177</v>
      </c>
      <c r="AU478" s="215" t="s">
        <v>81</v>
      </c>
      <c r="AV478" s="14" t="s">
        <v>81</v>
      </c>
      <c r="AW478" s="14" t="s">
        <v>33</v>
      </c>
      <c r="AX478" s="14" t="s">
        <v>79</v>
      </c>
      <c r="AY478" s="215" t="s">
        <v>168</v>
      </c>
    </row>
    <row r="479" spans="1:65" s="2" customFormat="1" ht="24">
      <c r="A479" s="37"/>
      <c r="B479" s="38"/>
      <c r="C479" s="259" t="s">
        <v>546</v>
      </c>
      <c r="D479" s="259" t="s">
        <v>636</v>
      </c>
      <c r="E479" s="260" t="s">
        <v>1815</v>
      </c>
      <c r="F479" s="261" t="s">
        <v>1816</v>
      </c>
      <c r="G479" s="262" t="s">
        <v>185</v>
      </c>
      <c r="H479" s="263">
        <v>1</v>
      </c>
      <c r="I479" s="264"/>
      <c r="J479" s="265">
        <f>ROUND(I479*H479,2)</f>
        <v>0</v>
      </c>
      <c r="K479" s="261" t="s">
        <v>19</v>
      </c>
      <c r="L479" s="266"/>
      <c r="M479" s="267" t="s">
        <v>19</v>
      </c>
      <c r="N479" s="268" t="s">
        <v>43</v>
      </c>
      <c r="O479" s="67"/>
      <c r="P479" s="190">
        <f>O479*H479</f>
        <v>0</v>
      </c>
      <c r="Q479" s="190">
        <v>2.5000000000000001E-2</v>
      </c>
      <c r="R479" s="190">
        <f>Q479*H479</f>
        <v>2.5000000000000001E-2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209</v>
      </c>
      <c r="AT479" s="192" t="s">
        <v>636</v>
      </c>
      <c r="AU479" s="192" t="s">
        <v>81</v>
      </c>
      <c r="AY479" s="20" t="s">
        <v>168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79</v>
      </c>
      <c r="BK479" s="193">
        <f>ROUND(I479*H479,2)</f>
        <v>0</v>
      </c>
      <c r="BL479" s="20" t="s">
        <v>175</v>
      </c>
      <c r="BM479" s="192" t="s">
        <v>1817</v>
      </c>
    </row>
    <row r="480" spans="1:65" s="2" customFormat="1" ht="24">
      <c r="A480" s="37"/>
      <c r="B480" s="38"/>
      <c r="C480" s="181" t="s">
        <v>553</v>
      </c>
      <c r="D480" s="181" t="s">
        <v>170</v>
      </c>
      <c r="E480" s="182" t="s">
        <v>1818</v>
      </c>
      <c r="F480" s="183" t="s">
        <v>1819</v>
      </c>
      <c r="G480" s="184" t="s">
        <v>1820</v>
      </c>
      <c r="H480" s="185">
        <v>20</v>
      </c>
      <c r="I480" s="186"/>
      <c r="J480" s="187">
        <f>ROUND(I480*H480,2)</f>
        <v>0</v>
      </c>
      <c r="K480" s="183" t="s">
        <v>174</v>
      </c>
      <c r="L480" s="42"/>
      <c r="M480" s="188" t="s">
        <v>19</v>
      </c>
      <c r="N480" s="189" t="s">
        <v>43</v>
      </c>
      <c r="O480" s="67"/>
      <c r="P480" s="190">
        <f>O480*H480</f>
        <v>0</v>
      </c>
      <c r="Q480" s="190">
        <v>1E-4</v>
      </c>
      <c r="R480" s="190">
        <f>Q480*H480</f>
        <v>2E-3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175</v>
      </c>
      <c r="AT480" s="192" t="s">
        <v>170</v>
      </c>
      <c r="AU480" s="192" t="s">
        <v>81</v>
      </c>
      <c r="AY480" s="20" t="s">
        <v>168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79</v>
      </c>
      <c r="BK480" s="193">
        <f>ROUND(I480*H480,2)</f>
        <v>0</v>
      </c>
      <c r="BL480" s="20" t="s">
        <v>175</v>
      </c>
      <c r="BM480" s="192" t="s">
        <v>1821</v>
      </c>
    </row>
    <row r="481" spans="1:65" s="14" customFormat="1">
      <c r="B481" s="205"/>
      <c r="C481" s="206"/>
      <c r="D481" s="196" t="s">
        <v>177</v>
      </c>
      <c r="E481" s="207" t="s">
        <v>19</v>
      </c>
      <c r="F481" s="208" t="s">
        <v>1822</v>
      </c>
      <c r="G481" s="206"/>
      <c r="H481" s="209">
        <v>20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177</v>
      </c>
      <c r="AU481" s="215" t="s">
        <v>81</v>
      </c>
      <c r="AV481" s="14" t="s">
        <v>81</v>
      </c>
      <c r="AW481" s="14" t="s">
        <v>33</v>
      </c>
      <c r="AX481" s="14" t="s">
        <v>79</v>
      </c>
      <c r="AY481" s="215" t="s">
        <v>168</v>
      </c>
    </row>
    <row r="482" spans="1:65" s="2" customFormat="1" ht="24">
      <c r="A482" s="37"/>
      <c r="B482" s="38"/>
      <c r="C482" s="181" t="s">
        <v>561</v>
      </c>
      <c r="D482" s="181" t="s">
        <v>170</v>
      </c>
      <c r="E482" s="182" t="s">
        <v>1823</v>
      </c>
      <c r="F482" s="183" t="s">
        <v>1824</v>
      </c>
      <c r="G482" s="184" t="s">
        <v>1820</v>
      </c>
      <c r="H482" s="185">
        <v>13</v>
      </c>
      <c r="I482" s="186"/>
      <c r="J482" s="187">
        <f>ROUND(I482*H482,2)</f>
        <v>0</v>
      </c>
      <c r="K482" s="183" t="s">
        <v>174</v>
      </c>
      <c r="L482" s="42"/>
      <c r="M482" s="188" t="s">
        <v>19</v>
      </c>
      <c r="N482" s="189" t="s">
        <v>43</v>
      </c>
      <c r="O482" s="67"/>
      <c r="P482" s="190">
        <f>O482*H482</f>
        <v>0</v>
      </c>
      <c r="Q482" s="190">
        <v>2.5000000000000001E-4</v>
      </c>
      <c r="R482" s="190">
        <f>Q482*H482</f>
        <v>3.2500000000000003E-3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175</v>
      </c>
      <c r="AT482" s="192" t="s">
        <v>170</v>
      </c>
      <c r="AU482" s="192" t="s">
        <v>81</v>
      </c>
      <c r="AY482" s="20" t="s">
        <v>168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79</v>
      </c>
      <c r="BK482" s="193">
        <f>ROUND(I482*H482,2)</f>
        <v>0</v>
      </c>
      <c r="BL482" s="20" t="s">
        <v>175</v>
      </c>
      <c r="BM482" s="192" t="s">
        <v>1825</v>
      </c>
    </row>
    <row r="483" spans="1:65" s="13" customFormat="1">
      <c r="B483" s="194"/>
      <c r="C483" s="195"/>
      <c r="D483" s="196" t="s">
        <v>177</v>
      </c>
      <c r="E483" s="197" t="s">
        <v>19</v>
      </c>
      <c r="F483" s="198" t="s">
        <v>1826</v>
      </c>
      <c r="G483" s="195"/>
      <c r="H483" s="197" t="s">
        <v>19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177</v>
      </c>
      <c r="AU483" s="204" t="s">
        <v>81</v>
      </c>
      <c r="AV483" s="13" t="s">
        <v>79</v>
      </c>
      <c r="AW483" s="13" t="s">
        <v>33</v>
      </c>
      <c r="AX483" s="13" t="s">
        <v>72</v>
      </c>
      <c r="AY483" s="204" t="s">
        <v>168</v>
      </c>
    </row>
    <row r="484" spans="1:65" s="14" customFormat="1">
      <c r="B484" s="205"/>
      <c r="C484" s="206"/>
      <c r="D484" s="196" t="s">
        <v>177</v>
      </c>
      <c r="E484" s="207" t="s">
        <v>19</v>
      </c>
      <c r="F484" s="208" t="s">
        <v>246</v>
      </c>
      <c r="G484" s="206"/>
      <c r="H484" s="209">
        <v>13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177</v>
      </c>
      <c r="AU484" s="215" t="s">
        <v>81</v>
      </c>
      <c r="AV484" s="14" t="s">
        <v>81</v>
      </c>
      <c r="AW484" s="14" t="s">
        <v>33</v>
      </c>
      <c r="AX484" s="14" t="s">
        <v>79</v>
      </c>
      <c r="AY484" s="215" t="s">
        <v>168</v>
      </c>
    </row>
    <row r="485" spans="1:65" s="2" customFormat="1" ht="24">
      <c r="A485" s="37"/>
      <c r="B485" s="38"/>
      <c r="C485" s="181" t="s">
        <v>568</v>
      </c>
      <c r="D485" s="181" t="s">
        <v>170</v>
      </c>
      <c r="E485" s="182" t="s">
        <v>1827</v>
      </c>
      <c r="F485" s="183" t="s">
        <v>1828</v>
      </c>
      <c r="G485" s="184" t="s">
        <v>185</v>
      </c>
      <c r="H485" s="185">
        <v>26</v>
      </c>
      <c r="I485" s="186"/>
      <c r="J485" s="187">
        <f>ROUND(I485*H485,2)</f>
        <v>0</v>
      </c>
      <c r="K485" s="183" t="s">
        <v>174</v>
      </c>
      <c r="L485" s="42"/>
      <c r="M485" s="188" t="s">
        <v>19</v>
      </c>
      <c r="N485" s="189" t="s">
        <v>43</v>
      </c>
      <c r="O485" s="67"/>
      <c r="P485" s="190">
        <f>O485*H485</f>
        <v>0</v>
      </c>
      <c r="Q485" s="190">
        <v>1.0189999999999999E-2</v>
      </c>
      <c r="R485" s="190">
        <f>Q485*H485</f>
        <v>0.26494000000000001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175</v>
      </c>
      <c r="AT485" s="192" t="s">
        <v>170</v>
      </c>
      <c r="AU485" s="192" t="s">
        <v>81</v>
      </c>
      <c r="AY485" s="20" t="s">
        <v>168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79</v>
      </c>
      <c r="BK485" s="193">
        <f>ROUND(I485*H485,2)</f>
        <v>0</v>
      </c>
      <c r="BL485" s="20" t="s">
        <v>175</v>
      </c>
      <c r="BM485" s="192" t="s">
        <v>1829</v>
      </c>
    </row>
    <row r="486" spans="1:65" s="2" customFormat="1" ht="21.75" customHeight="1">
      <c r="A486" s="37"/>
      <c r="B486" s="38"/>
      <c r="C486" s="259" t="s">
        <v>576</v>
      </c>
      <c r="D486" s="259" t="s">
        <v>636</v>
      </c>
      <c r="E486" s="260" t="s">
        <v>1830</v>
      </c>
      <c r="F486" s="261" t="s">
        <v>1831</v>
      </c>
      <c r="G486" s="262" t="s">
        <v>185</v>
      </c>
      <c r="H486" s="263">
        <v>10</v>
      </c>
      <c r="I486" s="264"/>
      <c r="J486" s="265">
        <f>ROUND(I486*H486,2)</f>
        <v>0</v>
      </c>
      <c r="K486" s="261" t="s">
        <v>174</v>
      </c>
      <c r="L486" s="266"/>
      <c r="M486" s="267" t="s">
        <v>19</v>
      </c>
      <c r="N486" s="268" t="s">
        <v>43</v>
      </c>
      <c r="O486" s="67"/>
      <c r="P486" s="190">
        <f>O486*H486</f>
        <v>0</v>
      </c>
      <c r="Q486" s="190">
        <v>0.254</v>
      </c>
      <c r="R486" s="190">
        <f>Q486*H486</f>
        <v>2.54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209</v>
      </c>
      <c r="AT486" s="192" t="s">
        <v>636</v>
      </c>
      <c r="AU486" s="192" t="s">
        <v>81</v>
      </c>
      <c r="AY486" s="20" t="s">
        <v>168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79</v>
      </c>
      <c r="BK486" s="193">
        <f>ROUND(I486*H486,2)</f>
        <v>0</v>
      </c>
      <c r="BL486" s="20" t="s">
        <v>175</v>
      </c>
      <c r="BM486" s="192" t="s">
        <v>1832</v>
      </c>
    </row>
    <row r="487" spans="1:65" s="13" customFormat="1">
      <c r="B487" s="194"/>
      <c r="C487" s="195"/>
      <c r="D487" s="196" t="s">
        <v>177</v>
      </c>
      <c r="E487" s="197" t="s">
        <v>19</v>
      </c>
      <c r="F487" s="198" t="s">
        <v>1714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177</v>
      </c>
      <c r="AU487" s="204" t="s">
        <v>81</v>
      </c>
      <c r="AV487" s="13" t="s">
        <v>79</v>
      </c>
      <c r="AW487" s="13" t="s">
        <v>33</v>
      </c>
      <c r="AX487" s="13" t="s">
        <v>72</v>
      </c>
      <c r="AY487" s="204" t="s">
        <v>168</v>
      </c>
    </row>
    <row r="488" spans="1:65" s="14" customFormat="1">
      <c r="B488" s="205"/>
      <c r="C488" s="206"/>
      <c r="D488" s="196" t="s">
        <v>177</v>
      </c>
      <c r="E488" s="207" t="s">
        <v>19</v>
      </c>
      <c r="F488" s="208" t="s">
        <v>1715</v>
      </c>
      <c r="G488" s="206"/>
      <c r="H488" s="209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177</v>
      </c>
      <c r="AU488" s="215" t="s">
        <v>81</v>
      </c>
      <c r="AV488" s="14" t="s">
        <v>81</v>
      </c>
      <c r="AW488" s="14" t="s">
        <v>33</v>
      </c>
      <c r="AX488" s="14" t="s">
        <v>72</v>
      </c>
      <c r="AY488" s="215" t="s">
        <v>168</v>
      </c>
    </row>
    <row r="489" spans="1:65" s="14" customFormat="1">
      <c r="B489" s="205"/>
      <c r="C489" s="206"/>
      <c r="D489" s="196" t="s">
        <v>177</v>
      </c>
      <c r="E489" s="207" t="s">
        <v>19</v>
      </c>
      <c r="F489" s="208" t="s">
        <v>1833</v>
      </c>
      <c r="G489" s="206"/>
      <c r="H489" s="209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177</v>
      </c>
      <c r="AU489" s="215" t="s">
        <v>81</v>
      </c>
      <c r="AV489" s="14" t="s">
        <v>81</v>
      </c>
      <c r="AW489" s="14" t="s">
        <v>33</v>
      </c>
      <c r="AX489" s="14" t="s">
        <v>72</v>
      </c>
      <c r="AY489" s="215" t="s">
        <v>168</v>
      </c>
    </row>
    <row r="490" spans="1:65" s="14" customFormat="1">
      <c r="B490" s="205"/>
      <c r="C490" s="206"/>
      <c r="D490" s="196" t="s">
        <v>177</v>
      </c>
      <c r="E490" s="207" t="s">
        <v>19</v>
      </c>
      <c r="F490" s="208" t="s">
        <v>1717</v>
      </c>
      <c r="G490" s="206"/>
      <c r="H490" s="209">
        <v>0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177</v>
      </c>
      <c r="AU490" s="215" t="s">
        <v>81</v>
      </c>
      <c r="AV490" s="14" t="s">
        <v>81</v>
      </c>
      <c r="AW490" s="14" t="s">
        <v>33</v>
      </c>
      <c r="AX490" s="14" t="s">
        <v>72</v>
      </c>
      <c r="AY490" s="215" t="s">
        <v>168</v>
      </c>
    </row>
    <row r="491" spans="1:65" s="14" customFormat="1">
      <c r="B491" s="205"/>
      <c r="C491" s="206"/>
      <c r="D491" s="196" t="s">
        <v>177</v>
      </c>
      <c r="E491" s="207" t="s">
        <v>19</v>
      </c>
      <c r="F491" s="208" t="s">
        <v>1718</v>
      </c>
      <c r="G491" s="206"/>
      <c r="H491" s="209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177</v>
      </c>
      <c r="AU491" s="215" t="s">
        <v>81</v>
      </c>
      <c r="AV491" s="14" t="s">
        <v>81</v>
      </c>
      <c r="AW491" s="14" t="s">
        <v>33</v>
      </c>
      <c r="AX491" s="14" t="s">
        <v>72</v>
      </c>
      <c r="AY491" s="215" t="s">
        <v>168</v>
      </c>
    </row>
    <row r="492" spans="1:65" s="14" customFormat="1">
      <c r="B492" s="205"/>
      <c r="C492" s="206"/>
      <c r="D492" s="196" t="s">
        <v>177</v>
      </c>
      <c r="E492" s="207" t="s">
        <v>19</v>
      </c>
      <c r="F492" s="208" t="s">
        <v>1719</v>
      </c>
      <c r="G492" s="206"/>
      <c r="H492" s="209">
        <v>0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177</v>
      </c>
      <c r="AU492" s="215" t="s">
        <v>81</v>
      </c>
      <c r="AV492" s="14" t="s">
        <v>81</v>
      </c>
      <c r="AW492" s="14" t="s">
        <v>33</v>
      </c>
      <c r="AX492" s="14" t="s">
        <v>72</v>
      </c>
      <c r="AY492" s="215" t="s">
        <v>168</v>
      </c>
    </row>
    <row r="493" spans="1:65" s="14" customFormat="1">
      <c r="B493" s="205"/>
      <c r="C493" s="206"/>
      <c r="D493" s="196" t="s">
        <v>177</v>
      </c>
      <c r="E493" s="207" t="s">
        <v>19</v>
      </c>
      <c r="F493" s="208" t="s">
        <v>1738</v>
      </c>
      <c r="G493" s="206"/>
      <c r="H493" s="209">
        <v>0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177</v>
      </c>
      <c r="AU493" s="215" t="s">
        <v>81</v>
      </c>
      <c r="AV493" s="14" t="s">
        <v>81</v>
      </c>
      <c r="AW493" s="14" t="s">
        <v>33</v>
      </c>
      <c r="AX493" s="14" t="s">
        <v>72</v>
      </c>
      <c r="AY493" s="215" t="s">
        <v>168</v>
      </c>
    </row>
    <row r="494" spans="1:65" s="14" customFormat="1">
      <c r="B494" s="205"/>
      <c r="C494" s="206"/>
      <c r="D494" s="196" t="s">
        <v>177</v>
      </c>
      <c r="E494" s="207" t="s">
        <v>19</v>
      </c>
      <c r="F494" s="208" t="s">
        <v>1747</v>
      </c>
      <c r="G494" s="206"/>
      <c r="H494" s="209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177</v>
      </c>
      <c r="AU494" s="215" t="s">
        <v>81</v>
      </c>
      <c r="AV494" s="14" t="s">
        <v>81</v>
      </c>
      <c r="AW494" s="14" t="s">
        <v>33</v>
      </c>
      <c r="AX494" s="14" t="s">
        <v>72</v>
      </c>
      <c r="AY494" s="215" t="s">
        <v>168</v>
      </c>
    </row>
    <row r="495" spans="1:65" s="14" customFormat="1">
      <c r="B495" s="205"/>
      <c r="C495" s="206"/>
      <c r="D495" s="196" t="s">
        <v>177</v>
      </c>
      <c r="E495" s="207" t="s">
        <v>19</v>
      </c>
      <c r="F495" s="208" t="s">
        <v>1722</v>
      </c>
      <c r="G495" s="206"/>
      <c r="H495" s="209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177</v>
      </c>
      <c r="AU495" s="215" t="s">
        <v>81</v>
      </c>
      <c r="AV495" s="14" t="s">
        <v>81</v>
      </c>
      <c r="AW495" s="14" t="s">
        <v>33</v>
      </c>
      <c r="AX495" s="14" t="s">
        <v>72</v>
      </c>
      <c r="AY495" s="215" t="s">
        <v>168</v>
      </c>
    </row>
    <row r="496" spans="1:65" s="14" customFormat="1">
      <c r="B496" s="205"/>
      <c r="C496" s="206"/>
      <c r="D496" s="196" t="s">
        <v>177</v>
      </c>
      <c r="E496" s="207" t="s">
        <v>19</v>
      </c>
      <c r="F496" s="208" t="s">
        <v>1740</v>
      </c>
      <c r="G496" s="206"/>
      <c r="H496" s="209">
        <v>0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177</v>
      </c>
      <c r="AU496" s="215" t="s">
        <v>81</v>
      </c>
      <c r="AV496" s="14" t="s">
        <v>81</v>
      </c>
      <c r="AW496" s="14" t="s">
        <v>33</v>
      </c>
      <c r="AX496" s="14" t="s">
        <v>72</v>
      </c>
      <c r="AY496" s="215" t="s">
        <v>168</v>
      </c>
    </row>
    <row r="497" spans="1:65" s="14" customFormat="1">
      <c r="B497" s="205"/>
      <c r="C497" s="206"/>
      <c r="D497" s="196" t="s">
        <v>177</v>
      </c>
      <c r="E497" s="207" t="s">
        <v>19</v>
      </c>
      <c r="F497" s="208" t="s">
        <v>1724</v>
      </c>
      <c r="G497" s="206"/>
      <c r="H497" s="209">
        <v>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177</v>
      </c>
      <c r="AU497" s="215" t="s">
        <v>81</v>
      </c>
      <c r="AV497" s="14" t="s">
        <v>81</v>
      </c>
      <c r="AW497" s="14" t="s">
        <v>33</v>
      </c>
      <c r="AX497" s="14" t="s">
        <v>72</v>
      </c>
      <c r="AY497" s="215" t="s">
        <v>168</v>
      </c>
    </row>
    <row r="498" spans="1:65" s="14" customFormat="1">
      <c r="B498" s="205"/>
      <c r="C498" s="206"/>
      <c r="D498" s="196" t="s">
        <v>177</v>
      </c>
      <c r="E498" s="207" t="s">
        <v>19</v>
      </c>
      <c r="F498" s="208" t="s">
        <v>1725</v>
      </c>
      <c r="G498" s="206"/>
      <c r="H498" s="209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177</v>
      </c>
      <c r="AU498" s="215" t="s">
        <v>81</v>
      </c>
      <c r="AV498" s="14" t="s">
        <v>81</v>
      </c>
      <c r="AW498" s="14" t="s">
        <v>33</v>
      </c>
      <c r="AX498" s="14" t="s">
        <v>72</v>
      </c>
      <c r="AY498" s="215" t="s">
        <v>168</v>
      </c>
    </row>
    <row r="499" spans="1:65" s="14" customFormat="1">
      <c r="B499" s="205"/>
      <c r="C499" s="206"/>
      <c r="D499" s="196" t="s">
        <v>177</v>
      </c>
      <c r="E499" s="207" t="s">
        <v>19</v>
      </c>
      <c r="F499" s="208" t="s">
        <v>1726</v>
      </c>
      <c r="G499" s="206"/>
      <c r="H499" s="209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177</v>
      </c>
      <c r="AU499" s="215" t="s">
        <v>81</v>
      </c>
      <c r="AV499" s="14" t="s">
        <v>81</v>
      </c>
      <c r="AW499" s="14" t="s">
        <v>33</v>
      </c>
      <c r="AX499" s="14" t="s">
        <v>72</v>
      </c>
      <c r="AY499" s="215" t="s">
        <v>168</v>
      </c>
    </row>
    <row r="500" spans="1:65" s="14" customFormat="1">
      <c r="B500" s="205"/>
      <c r="C500" s="206"/>
      <c r="D500" s="196" t="s">
        <v>177</v>
      </c>
      <c r="E500" s="207" t="s">
        <v>19</v>
      </c>
      <c r="F500" s="208" t="s">
        <v>1727</v>
      </c>
      <c r="G500" s="206"/>
      <c r="H500" s="209">
        <v>0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177</v>
      </c>
      <c r="AU500" s="215" t="s">
        <v>81</v>
      </c>
      <c r="AV500" s="14" t="s">
        <v>81</v>
      </c>
      <c r="AW500" s="14" t="s">
        <v>33</v>
      </c>
      <c r="AX500" s="14" t="s">
        <v>72</v>
      </c>
      <c r="AY500" s="215" t="s">
        <v>168</v>
      </c>
    </row>
    <row r="501" spans="1:65" s="14" customFormat="1">
      <c r="B501" s="205"/>
      <c r="C501" s="206"/>
      <c r="D501" s="196" t="s">
        <v>177</v>
      </c>
      <c r="E501" s="207" t="s">
        <v>19</v>
      </c>
      <c r="F501" s="208" t="s">
        <v>1728</v>
      </c>
      <c r="G501" s="206"/>
      <c r="H501" s="209">
        <v>0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177</v>
      </c>
      <c r="AU501" s="215" t="s">
        <v>81</v>
      </c>
      <c r="AV501" s="14" t="s">
        <v>81</v>
      </c>
      <c r="AW501" s="14" t="s">
        <v>33</v>
      </c>
      <c r="AX501" s="14" t="s">
        <v>72</v>
      </c>
      <c r="AY501" s="215" t="s">
        <v>168</v>
      </c>
    </row>
    <row r="502" spans="1:65" s="17" customFormat="1">
      <c r="B502" s="245"/>
      <c r="C502" s="246"/>
      <c r="D502" s="196" t="s">
        <v>177</v>
      </c>
      <c r="E502" s="247" t="s">
        <v>19</v>
      </c>
      <c r="F502" s="248" t="s">
        <v>1729</v>
      </c>
      <c r="G502" s="246"/>
      <c r="H502" s="249">
        <v>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AT502" s="255" t="s">
        <v>177</v>
      </c>
      <c r="AU502" s="255" t="s">
        <v>81</v>
      </c>
      <c r="AV502" s="17" t="s">
        <v>188</v>
      </c>
      <c r="AW502" s="17" t="s">
        <v>33</v>
      </c>
      <c r="AX502" s="17" t="s">
        <v>72</v>
      </c>
      <c r="AY502" s="255" t="s">
        <v>168</v>
      </c>
    </row>
    <row r="503" spans="1:65" s="14" customFormat="1">
      <c r="B503" s="205"/>
      <c r="C503" s="206"/>
      <c r="D503" s="196" t="s">
        <v>177</v>
      </c>
      <c r="E503" s="207" t="s">
        <v>19</v>
      </c>
      <c r="F503" s="208" t="s">
        <v>1730</v>
      </c>
      <c r="G503" s="206"/>
      <c r="H503" s="209">
        <v>2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177</v>
      </c>
      <c r="AU503" s="215" t="s">
        <v>81</v>
      </c>
      <c r="AV503" s="14" t="s">
        <v>81</v>
      </c>
      <c r="AW503" s="14" t="s">
        <v>33</v>
      </c>
      <c r="AX503" s="14" t="s">
        <v>72</v>
      </c>
      <c r="AY503" s="215" t="s">
        <v>168</v>
      </c>
    </row>
    <row r="504" spans="1:65" s="17" customFormat="1">
      <c r="B504" s="245"/>
      <c r="C504" s="246"/>
      <c r="D504" s="196" t="s">
        <v>177</v>
      </c>
      <c r="E504" s="247" t="s">
        <v>19</v>
      </c>
      <c r="F504" s="248" t="s">
        <v>1731</v>
      </c>
      <c r="G504" s="246"/>
      <c r="H504" s="249">
        <v>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AT504" s="255" t="s">
        <v>177</v>
      </c>
      <c r="AU504" s="255" t="s">
        <v>81</v>
      </c>
      <c r="AV504" s="17" t="s">
        <v>188</v>
      </c>
      <c r="AW504" s="17" t="s">
        <v>33</v>
      </c>
      <c r="AX504" s="17" t="s">
        <v>72</v>
      </c>
      <c r="AY504" s="255" t="s">
        <v>168</v>
      </c>
    </row>
    <row r="505" spans="1:65" s="15" customFormat="1">
      <c r="B505" s="216"/>
      <c r="C505" s="217"/>
      <c r="D505" s="196" t="s">
        <v>177</v>
      </c>
      <c r="E505" s="218" t="s">
        <v>19</v>
      </c>
      <c r="F505" s="219" t="s">
        <v>182</v>
      </c>
      <c r="G505" s="217"/>
      <c r="H505" s="220">
        <v>10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177</v>
      </c>
      <c r="AU505" s="226" t="s">
        <v>81</v>
      </c>
      <c r="AV505" s="15" t="s">
        <v>175</v>
      </c>
      <c r="AW505" s="15" t="s">
        <v>33</v>
      </c>
      <c r="AX505" s="15" t="s">
        <v>79</v>
      </c>
      <c r="AY505" s="226" t="s">
        <v>168</v>
      </c>
    </row>
    <row r="506" spans="1:65" s="2" customFormat="1" ht="21.75" customHeight="1">
      <c r="A506" s="37"/>
      <c r="B506" s="38"/>
      <c r="C506" s="259" t="s">
        <v>582</v>
      </c>
      <c r="D506" s="259" t="s">
        <v>636</v>
      </c>
      <c r="E506" s="260" t="s">
        <v>1834</v>
      </c>
      <c r="F506" s="261" t="s">
        <v>1835</v>
      </c>
      <c r="G506" s="262" t="s">
        <v>185</v>
      </c>
      <c r="H506" s="263">
        <v>8</v>
      </c>
      <c r="I506" s="264"/>
      <c r="J506" s="265">
        <f>ROUND(I506*H506,2)</f>
        <v>0</v>
      </c>
      <c r="K506" s="261" t="s">
        <v>174</v>
      </c>
      <c r="L506" s="266"/>
      <c r="M506" s="267" t="s">
        <v>19</v>
      </c>
      <c r="N506" s="268" t="s">
        <v>43</v>
      </c>
      <c r="O506" s="67"/>
      <c r="P506" s="190">
        <f>O506*H506</f>
        <v>0</v>
      </c>
      <c r="Q506" s="190">
        <v>0.50600000000000001</v>
      </c>
      <c r="R506" s="190">
        <f>Q506*H506</f>
        <v>4.048</v>
      </c>
      <c r="S506" s="190">
        <v>0</v>
      </c>
      <c r="T506" s="19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2" t="s">
        <v>209</v>
      </c>
      <c r="AT506" s="192" t="s">
        <v>636</v>
      </c>
      <c r="AU506" s="192" t="s">
        <v>81</v>
      </c>
      <c r="AY506" s="20" t="s">
        <v>168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20" t="s">
        <v>79</v>
      </c>
      <c r="BK506" s="193">
        <f>ROUND(I506*H506,2)</f>
        <v>0</v>
      </c>
      <c r="BL506" s="20" t="s">
        <v>175</v>
      </c>
      <c r="BM506" s="192" t="s">
        <v>1836</v>
      </c>
    </row>
    <row r="507" spans="1:65" s="13" customFormat="1">
      <c r="B507" s="194"/>
      <c r="C507" s="195"/>
      <c r="D507" s="196" t="s">
        <v>177</v>
      </c>
      <c r="E507" s="197" t="s">
        <v>19</v>
      </c>
      <c r="F507" s="198" t="s">
        <v>1714</v>
      </c>
      <c r="G507" s="195"/>
      <c r="H507" s="197" t="s">
        <v>19</v>
      </c>
      <c r="I507" s="199"/>
      <c r="J507" s="195"/>
      <c r="K507" s="195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177</v>
      </c>
      <c r="AU507" s="204" t="s">
        <v>81</v>
      </c>
      <c r="AV507" s="13" t="s">
        <v>79</v>
      </c>
      <c r="AW507" s="13" t="s">
        <v>33</v>
      </c>
      <c r="AX507" s="13" t="s">
        <v>72</v>
      </c>
      <c r="AY507" s="204" t="s">
        <v>168</v>
      </c>
    </row>
    <row r="508" spans="1:65" s="14" customFormat="1">
      <c r="B508" s="205"/>
      <c r="C508" s="206"/>
      <c r="D508" s="196" t="s">
        <v>177</v>
      </c>
      <c r="E508" s="207" t="s">
        <v>19</v>
      </c>
      <c r="F508" s="208" t="s">
        <v>1715</v>
      </c>
      <c r="G508" s="206"/>
      <c r="H508" s="209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177</v>
      </c>
      <c r="AU508" s="215" t="s">
        <v>81</v>
      </c>
      <c r="AV508" s="14" t="s">
        <v>81</v>
      </c>
      <c r="AW508" s="14" t="s">
        <v>33</v>
      </c>
      <c r="AX508" s="14" t="s">
        <v>72</v>
      </c>
      <c r="AY508" s="215" t="s">
        <v>168</v>
      </c>
    </row>
    <row r="509" spans="1:65" s="14" customFormat="1">
      <c r="B509" s="205"/>
      <c r="C509" s="206"/>
      <c r="D509" s="196" t="s">
        <v>177</v>
      </c>
      <c r="E509" s="207" t="s">
        <v>19</v>
      </c>
      <c r="F509" s="208" t="s">
        <v>1833</v>
      </c>
      <c r="G509" s="206"/>
      <c r="H509" s="209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177</v>
      </c>
      <c r="AU509" s="215" t="s">
        <v>81</v>
      </c>
      <c r="AV509" s="14" t="s">
        <v>81</v>
      </c>
      <c r="AW509" s="14" t="s">
        <v>33</v>
      </c>
      <c r="AX509" s="14" t="s">
        <v>72</v>
      </c>
      <c r="AY509" s="215" t="s">
        <v>168</v>
      </c>
    </row>
    <row r="510" spans="1:65" s="14" customFormat="1">
      <c r="B510" s="205"/>
      <c r="C510" s="206"/>
      <c r="D510" s="196" t="s">
        <v>177</v>
      </c>
      <c r="E510" s="207" t="s">
        <v>19</v>
      </c>
      <c r="F510" s="208" t="s">
        <v>1736</v>
      </c>
      <c r="G510" s="206"/>
      <c r="H510" s="209">
        <v>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177</v>
      </c>
      <c r="AU510" s="215" t="s">
        <v>81</v>
      </c>
      <c r="AV510" s="14" t="s">
        <v>81</v>
      </c>
      <c r="AW510" s="14" t="s">
        <v>33</v>
      </c>
      <c r="AX510" s="14" t="s">
        <v>72</v>
      </c>
      <c r="AY510" s="215" t="s">
        <v>168</v>
      </c>
    </row>
    <row r="511" spans="1:65" s="14" customFormat="1">
      <c r="B511" s="205"/>
      <c r="C511" s="206"/>
      <c r="D511" s="196" t="s">
        <v>177</v>
      </c>
      <c r="E511" s="207" t="s">
        <v>19</v>
      </c>
      <c r="F511" s="208" t="s">
        <v>1737</v>
      </c>
      <c r="G511" s="206"/>
      <c r="H511" s="209">
        <v>0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177</v>
      </c>
      <c r="AU511" s="215" t="s">
        <v>81</v>
      </c>
      <c r="AV511" s="14" t="s">
        <v>81</v>
      </c>
      <c r="AW511" s="14" t="s">
        <v>33</v>
      </c>
      <c r="AX511" s="14" t="s">
        <v>72</v>
      </c>
      <c r="AY511" s="215" t="s">
        <v>168</v>
      </c>
    </row>
    <row r="512" spans="1:65" s="14" customFormat="1">
      <c r="B512" s="205"/>
      <c r="C512" s="206"/>
      <c r="D512" s="196" t="s">
        <v>177</v>
      </c>
      <c r="E512" s="207" t="s">
        <v>19</v>
      </c>
      <c r="F512" s="208" t="s">
        <v>1753</v>
      </c>
      <c r="G512" s="206"/>
      <c r="H512" s="209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177</v>
      </c>
      <c r="AU512" s="215" t="s">
        <v>81</v>
      </c>
      <c r="AV512" s="14" t="s">
        <v>81</v>
      </c>
      <c r="AW512" s="14" t="s">
        <v>33</v>
      </c>
      <c r="AX512" s="14" t="s">
        <v>72</v>
      </c>
      <c r="AY512" s="215" t="s">
        <v>168</v>
      </c>
    </row>
    <row r="513" spans="1:65" s="14" customFormat="1">
      <c r="B513" s="205"/>
      <c r="C513" s="206"/>
      <c r="D513" s="196" t="s">
        <v>177</v>
      </c>
      <c r="E513" s="207" t="s">
        <v>19</v>
      </c>
      <c r="F513" s="208" t="s">
        <v>1720</v>
      </c>
      <c r="G513" s="206"/>
      <c r="H513" s="209">
        <v>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177</v>
      </c>
      <c r="AU513" s="215" t="s">
        <v>81</v>
      </c>
      <c r="AV513" s="14" t="s">
        <v>81</v>
      </c>
      <c r="AW513" s="14" t="s">
        <v>33</v>
      </c>
      <c r="AX513" s="14" t="s">
        <v>72</v>
      </c>
      <c r="AY513" s="215" t="s">
        <v>168</v>
      </c>
    </row>
    <row r="514" spans="1:65" s="14" customFormat="1">
      <c r="B514" s="205"/>
      <c r="C514" s="206"/>
      <c r="D514" s="196" t="s">
        <v>177</v>
      </c>
      <c r="E514" s="207" t="s">
        <v>19</v>
      </c>
      <c r="F514" s="208" t="s">
        <v>1747</v>
      </c>
      <c r="G514" s="206"/>
      <c r="H514" s="209">
        <v>1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177</v>
      </c>
      <c r="AU514" s="215" t="s">
        <v>81</v>
      </c>
      <c r="AV514" s="14" t="s">
        <v>81</v>
      </c>
      <c r="AW514" s="14" t="s">
        <v>33</v>
      </c>
      <c r="AX514" s="14" t="s">
        <v>72</v>
      </c>
      <c r="AY514" s="215" t="s">
        <v>168</v>
      </c>
    </row>
    <row r="515" spans="1:65" s="14" customFormat="1">
      <c r="B515" s="205"/>
      <c r="C515" s="206"/>
      <c r="D515" s="196" t="s">
        <v>177</v>
      </c>
      <c r="E515" s="207" t="s">
        <v>19</v>
      </c>
      <c r="F515" s="208" t="s">
        <v>1739</v>
      </c>
      <c r="G515" s="206"/>
      <c r="H515" s="209">
        <v>0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177</v>
      </c>
      <c r="AU515" s="215" t="s">
        <v>81</v>
      </c>
      <c r="AV515" s="14" t="s">
        <v>81</v>
      </c>
      <c r="AW515" s="14" t="s">
        <v>33</v>
      </c>
      <c r="AX515" s="14" t="s">
        <v>72</v>
      </c>
      <c r="AY515" s="215" t="s">
        <v>168</v>
      </c>
    </row>
    <row r="516" spans="1:65" s="14" customFormat="1">
      <c r="B516" s="205"/>
      <c r="C516" s="206"/>
      <c r="D516" s="196" t="s">
        <v>177</v>
      </c>
      <c r="E516" s="207" t="s">
        <v>19</v>
      </c>
      <c r="F516" s="208" t="s">
        <v>1740</v>
      </c>
      <c r="G516" s="206"/>
      <c r="H516" s="209">
        <v>0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177</v>
      </c>
      <c r="AU516" s="215" t="s">
        <v>81</v>
      </c>
      <c r="AV516" s="14" t="s">
        <v>81</v>
      </c>
      <c r="AW516" s="14" t="s">
        <v>33</v>
      </c>
      <c r="AX516" s="14" t="s">
        <v>72</v>
      </c>
      <c r="AY516" s="215" t="s">
        <v>168</v>
      </c>
    </row>
    <row r="517" spans="1:65" s="14" customFormat="1">
      <c r="B517" s="205"/>
      <c r="C517" s="206"/>
      <c r="D517" s="196" t="s">
        <v>177</v>
      </c>
      <c r="E517" s="207" t="s">
        <v>19</v>
      </c>
      <c r="F517" s="208" t="s">
        <v>1724</v>
      </c>
      <c r="G517" s="206"/>
      <c r="H517" s="209">
        <v>1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177</v>
      </c>
      <c r="AU517" s="215" t="s">
        <v>81</v>
      </c>
      <c r="AV517" s="14" t="s">
        <v>81</v>
      </c>
      <c r="AW517" s="14" t="s">
        <v>33</v>
      </c>
      <c r="AX517" s="14" t="s">
        <v>72</v>
      </c>
      <c r="AY517" s="215" t="s">
        <v>168</v>
      </c>
    </row>
    <row r="518" spans="1:65" s="14" customFormat="1">
      <c r="B518" s="205"/>
      <c r="C518" s="206"/>
      <c r="D518" s="196" t="s">
        <v>177</v>
      </c>
      <c r="E518" s="207" t="s">
        <v>19</v>
      </c>
      <c r="F518" s="208" t="s">
        <v>1742</v>
      </c>
      <c r="G518" s="206"/>
      <c r="H518" s="209">
        <v>0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177</v>
      </c>
      <c r="AU518" s="215" t="s">
        <v>81</v>
      </c>
      <c r="AV518" s="14" t="s">
        <v>81</v>
      </c>
      <c r="AW518" s="14" t="s">
        <v>33</v>
      </c>
      <c r="AX518" s="14" t="s">
        <v>72</v>
      </c>
      <c r="AY518" s="215" t="s">
        <v>168</v>
      </c>
    </row>
    <row r="519" spans="1:65" s="14" customFormat="1">
      <c r="B519" s="205"/>
      <c r="C519" s="206"/>
      <c r="D519" s="196" t="s">
        <v>177</v>
      </c>
      <c r="E519" s="207" t="s">
        <v>19</v>
      </c>
      <c r="F519" s="208" t="s">
        <v>1743</v>
      </c>
      <c r="G519" s="206"/>
      <c r="H519" s="209">
        <v>0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177</v>
      </c>
      <c r="AU519" s="215" t="s">
        <v>81</v>
      </c>
      <c r="AV519" s="14" t="s">
        <v>81</v>
      </c>
      <c r="AW519" s="14" t="s">
        <v>33</v>
      </c>
      <c r="AX519" s="14" t="s">
        <v>72</v>
      </c>
      <c r="AY519" s="215" t="s">
        <v>168</v>
      </c>
    </row>
    <row r="520" spans="1:65" s="14" customFormat="1">
      <c r="B520" s="205"/>
      <c r="C520" s="206"/>
      <c r="D520" s="196" t="s">
        <v>177</v>
      </c>
      <c r="E520" s="207" t="s">
        <v>19</v>
      </c>
      <c r="F520" s="208" t="s">
        <v>1727</v>
      </c>
      <c r="G520" s="206"/>
      <c r="H520" s="209">
        <v>0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177</v>
      </c>
      <c r="AU520" s="215" t="s">
        <v>81</v>
      </c>
      <c r="AV520" s="14" t="s">
        <v>81</v>
      </c>
      <c r="AW520" s="14" t="s">
        <v>33</v>
      </c>
      <c r="AX520" s="14" t="s">
        <v>72</v>
      </c>
      <c r="AY520" s="215" t="s">
        <v>168</v>
      </c>
    </row>
    <row r="521" spans="1:65" s="14" customFormat="1">
      <c r="B521" s="205"/>
      <c r="C521" s="206"/>
      <c r="D521" s="196" t="s">
        <v>177</v>
      </c>
      <c r="E521" s="207" t="s">
        <v>19</v>
      </c>
      <c r="F521" s="208" t="s">
        <v>1837</v>
      </c>
      <c r="G521" s="206"/>
      <c r="H521" s="209">
        <v>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177</v>
      </c>
      <c r="AU521" s="215" t="s">
        <v>81</v>
      </c>
      <c r="AV521" s="14" t="s">
        <v>81</v>
      </c>
      <c r="AW521" s="14" t="s">
        <v>33</v>
      </c>
      <c r="AX521" s="14" t="s">
        <v>72</v>
      </c>
      <c r="AY521" s="215" t="s">
        <v>168</v>
      </c>
    </row>
    <row r="522" spans="1:65" s="15" customFormat="1">
      <c r="B522" s="216"/>
      <c r="C522" s="217"/>
      <c r="D522" s="196" t="s">
        <v>177</v>
      </c>
      <c r="E522" s="218" t="s">
        <v>19</v>
      </c>
      <c r="F522" s="219" t="s">
        <v>182</v>
      </c>
      <c r="G522" s="217"/>
      <c r="H522" s="220">
        <v>8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177</v>
      </c>
      <c r="AU522" s="226" t="s">
        <v>81</v>
      </c>
      <c r="AV522" s="15" t="s">
        <v>175</v>
      </c>
      <c r="AW522" s="15" t="s">
        <v>33</v>
      </c>
      <c r="AX522" s="15" t="s">
        <v>79</v>
      </c>
      <c r="AY522" s="226" t="s">
        <v>168</v>
      </c>
    </row>
    <row r="523" spans="1:65" s="2" customFormat="1" ht="21.75" customHeight="1">
      <c r="A523" s="37"/>
      <c r="B523" s="38"/>
      <c r="C523" s="259" t="s">
        <v>587</v>
      </c>
      <c r="D523" s="259" t="s">
        <v>636</v>
      </c>
      <c r="E523" s="260" t="s">
        <v>1838</v>
      </c>
      <c r="F523" s="261" t="s">
        <v>1839</v>
      </c>
      <c r="G523" s="262" t="s">
        <v>185</v>
      </c>
      <c r="H523" s="263">
        <v>8</v>
      </c>
      <c r="I523" s="264"/>
      <c r="J523" s="265">
        <f>ROUND(I523*H523,2)</f>
        <v>0</v>
      </c>
      <c r="K523" s="261" t="s">
        <v>174</v>
      </c>
      <c r="L523" s="266"/>
      <c r="M523" s="267" t="s">
        <v>19</v>
      </c>
      <c r="N523" s="268" t="s">
        <v>43</v>
      </c>
      <c r="O523" s="67"/>
      <c r="P523" s="190">
        <f>O523*H523</f>
        <v>0</v>
      </c>
      <c r="Q523" s="190">
        <v>1.0129999999999999</v>
      </c>
      <c r="R523" s="190">
        <f>Q523*H523</f>
        <v>8.1039999999999992</v>
      </c>
      <c r="S523" s="190">
        <v>0</v>
      </c>
      <c r="T523" s="19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2" t="s">
        <v>209</v>
      </c>
      <c r="AT523" s="192" t="s">
        <v>636</v>
      </c>
      <c r="AU523" s="192" t="s">
        <v>81</v>
      </c>
      <c r="AY523" s="20" t="s">
        <v>168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0" t="s">
        <v>79</v>
      </c>
      <c r="BK523" s="193">
        <f>ROUND(I523*H523,2)</f>
        <v>0</v>
      </c>
      <c r="BL523" s="20" t="s">
        <v>175</v>
      </c>
      <c r="BM523" s="192" t="s">
        <v>1840</v>
      </c>
    </row>
    <row r="524" spans="1:65" s="13" customFormat="1">
      <c r="B524" s="194"/>
      <c r="C524" s="195"/>
      <c r="D524" s="196" t="s">
        <v>177</v>
      </c>
      <c r="E524" s="197" t="s">
        <v>19</v>
      </c>
      <c r="F524" s="198" t="s">
        <v>1714</v>
      </c>
      <c r="G524" s="195"/>
      <c r="H524" s="197" t="s">
        <v>19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177</v>
      </c>
      <c r="AU524" s="204" t="s">
        <v>81</v>
      </c>
      <c r="AV524" s="13" t="s">
        <v>79</v>
      </c>
      <c r="AW524" s="13" t="s">
        <v>33</v>
      </c>
      <c r="AX524" s="13" t="s">
        <v>72</v>
      </c>
      <c r="AY524" s="204" t="s">
        <v>168</v>
      </c>
    </row>
    <row r="525" spans="1:65" s="14" customFormat="1">
      <c r="B525" s="205"/>
      <c r="C525" s="206"/>
      <c r="D525" s="196" t="s">
        <v>177</v>
      </c>
      <c r="E525" s="207" t="s">
        <v>19</v>
      </c>
      <c r="F525" s="208" t="s">
        <v>1715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177</v>
      </c>
      <c r="AU525" s="215" t="s">
        <v>81</v>
      </c>
      <c r="AV525" s="14" t="s">
        <v>81</v>
      </c>
      <c r="AW525" s="14" t="s">
        <v>33</v>
      </c>
      <c r="AX525" s="14" t="s">
        <v>72</v>
      </c>
      <c r="AY525" s="215" t="s">
        <v>168</v>
      </c>
    </row>
    <row r="526" spans="1:65" s="14" customFormat="1">
      <c r="B526" s="205"/>
      <c r="C526" s="206"/>
      <c r="D526" s="196" t="s">
        <v>177</v>
      </c>
      <c r="E526" s="207" t="s">
        <v>19</v>
      </c>
      <c r="F526" s="208" t="s">
        <v>1833</v>
      </c>
      <c r="G526" s="206"/>
      <c r="H526" s="209">
        <v>1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177</v>
      </c>
      <c r="AU526" s="215" t="s">
        <v>81</v>
      </c>
      <c r="AV526" s="14" t="s">
        <v>81</v>
      </c>
      <c r="AW526" s="14" t="s">
        <v>33</v>
      </c>
      <c r="AX526" s="14" t="s">
        <v>72</v>
      </c>
      <c r="AY526" s="215" t="s">
        <v>168</v>
      </c>
    </row>
    <row r="527" spans="1:65" s="14" customFormat="1">
      <c r="B527" s="205"/>
      <c r="C527" s="206"/>
      <c r="D527" s="196" t="s">
        <v>177</v>
      </c>
      <c r="E527" s="207" t="s">
        <v>19</v>
      </c>
      <c r="F527" s="208" t="s">
        <v>1736</v>
      </c>
      <c r="G527" s="206"/>
      <c r="H527" s="209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177</v>
      </c>
      <c r="AU527" s="215" t="s">
        <v>81</v>
      </c>
      <c r="AV527" s="14" t="s">
        <v>81</v>
      </c>
      <c r="AW527" s="14" t="s">
        <v>33</v>
      </c>
      <c r="AX527" s="14" t="s">
        <v>72</v>
      </c>
      <c r="AY527" s="215" t="s">
        <v>168</v>
      </c>
    </row>
    <row r="528" spans="1:65" s="14" customFormat="1">
      <c r="B528" s="205"/>
      <c r="C528" s="206"/>
      <c r="D528" s="196" t="s">
        <v>177</v>
      </c>
      <c r="E528" s="207" t="s">
        <v>19</v>
      </c>
      <c r="F528" s="208" t="s">
        <v>1718</v>
      </c>
      <c r="G528" s="206"/>
      <c r="H528" s="209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177</v>
      </c>
      <c r="AU528" s="215" t="s">
        <v>81</v>
      </c>
      <c r="AV528" s="14" t="s">
        <v>81</v>
      </c>
      <c r="AW528" s="14" t="s">
        <v>33</v>
      </c>
      <c r="AX528" s="14" t="s">
        <v>72</v>
      </c>
      <c r="AY528" s="215" t="s">
        <v>168</v>
      </c>
    </row>
    <row r="529" spans="1:65" s="14" customFormat="1">
      <c r="B529" s="205"/>
      <c r="C529" s="206"/>
      <c r="D529" s="196" t="s">
        <v>177</v>
      </c>
      <c r="E529" s="207" t="s">
        <v>19</v>
      </c>
      <c r="F529" s="208" t="s">
        <v>1719</v>
      </c>
      <c r="G529" s="206"/>
      <c r="H529" s="209">
        <v>0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177</v>
      </c>
      <c r="AU529" s="215" t="s">
        <v>81</v>
      </c>
      <c r="AV529" s="14" t="s">
        <v>81</v>
      </c>
      <c r="AW529" s="14" t="s">
        <v>33</v>
      </c>
      <c r="AX529" s="14" t="s">
        <v>72</v>
      </c>
      <c r="AY529" s="215" t="s">
        <v>168</v>
      </c>
    </row>
    <row r="530" spans="1:65" s="14" customFormat="1">
      <c r="B530" s="205"/>
      <c r="C530" s="206"/>
      <c r="D530" s="196" t="s">
        <v>177</v>
      </c>
      <c r="E530" s="207" t="s">
        <v>19</v>
      </c>
      <c r="F530" s="208" t="s">
        <v>1738</v>
      </c>
      <c r="G530" s="206"/>
      <c r="H530" s="209">
        <v>0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177</v>
      </c>
      <c r="AU530" s="215" t="s">
        <v>81</v>
      </c>
      <c r="AV530" s="14" t="s">
        <v>81</v>
      </c>
      <c r="AW530" s="14" t="s">
        <v>33</v>
      </c>
      <c r="AX530" s="14" t="s">
        <v>72</v>
      </c>
      <c r="AY530" s="215" t="s">
        <v>168</v>
      </c>
    </row>
    <row r="531" spans="1:65" s="14" customFormat="1">
      <c r="B531" s="205"/>
      <c r="C531" s="206"/>
      <c r="D531" s="196" t="s">
        <v>177</v>
      </c>
      <c r="E531" s="207" t="s">
        <v>19</v>
      </c>
      <c r="F531" s="208" t="s">
        <v>1721</v>
      </c>
      <c r="G531" s="206"/>
      <c r="H531" s="209">
        <v>0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177</v>
      </c>
      <c r="AU531" s="215" t="s">
        <v>81</v>
      </c>
      <c r="AV531" s="14" t="s">
        <v>81</v>
      </c>
      <c r="AW531" s="14" t="s">
        <v>33</v>
      </c>
      <c r="AX531" s="14" t="s">
        <v>72</v>
      </c>
      <c r="AY531" s="215" t="s">
        <v>168</v>
      </c>
    </row>
    <row r="532" spans="1:65" s="14" customFormat="1">
      <c r="B532" s="205"/>
      <c r="C532" s="206"/>
      <c r="D532" s="196" t="s">
        <v>177</v>
      </c>
      <c r="E532" s="207" t="s">
        <v>19</v>
      </c>
      <c r="F532" s="208" t="s">
        <v>1722</v>
      </c>
      <c r="G532" s="206"/>
      <c r="H532" s="209">
        <v>1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177</v>
      </c>
      <c r="AU532" s="215" t="s">
        <v>81</v>
      </c>
      <c r="AV532" s="14" t="s">
        <v>81</v>
      </c>
      <c r="AW532" s="14" t="s">
        <v>33</v>
      </c>
      <c r="AX532" s="14" t="s">
        <v>72</v>
      </c>
      <c r="AY532" s="215" t="s">
        <v>168</v>
      </c>
    </row>
    <row r="533" spans="1:65" s="14" customFormat="1">
      <c r="B533" s="205"/>
      <c r="C533" s="206"/>
      <c r="D533" s="196" t="s">
        <v>177</v>
      </c>
      <c r="E533" s="207" t="s">
        <v>19</v>
      </c>
      <c r="F533" s="208" t="s">
        <v>1723</v>
      </c>
      <c r="G533" s="206"/>
      <c r="H533" s="209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177</v>
      </c>
      <c r="AU533" s="215" t="s">
        <v>81</v>
      </c>
      <c r="AV533" s="14" t="s">
        <v>81</v>
      </c>
      <c r="AW533" s="14" t="s">
        <v>33</v>
      </c>
      <c r="AX533" s="14" t="s">
        <v>72</v>
      </c>
      <c r="AY533" s="215" t="s">
        <v>168</v>
      </c>
    </row>
    <row r="534" spans="1:65" s="14" customFormat="1">
      <c r="B534" s="205"/>
      <c r="C534" s="206"/>
      <c r="D534" s="196" t="s">
        <v>177</v>
      </c>
      <c r="E534" s="207" t="s">
        <v>19</v>
      </c>
      <c r="F534" s="208" t="s">
        <v>1741</v>
      </c>
      <c r="G534" s="206"/>
      <c r="H534" s="209">
        <v>0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177</v>
      </c>
      <c r="AU534" s="215" t="s">
        <v>81</v>
      </c>
      <c r="AV534" s="14" t="s">
        <v>81</v>
      </c>
      <c r="AW534" s="14" t="s">
        <v>33</v>
      </c>
      <c r="AX534" s="14" t="s">
        <v>72</v>
      </c>
      <c r="AY534" s="215" t="s">
        <v>168</v>
      </c>
    </row>
    <row r="535" spans="1:65" s="14" customFormat="1">
      <c r="B535" s="205"/>
      <c r="C535" s="206"/>
      <c r="D535" s="196" t="s">
        <v>177</v>
      </c>
      <c r="E535" s="207" t="s">
        <v>19</v>
      </c>
      <c r="F535" s="208" t="s">
        <v>1742</v>
      </c>
      <c r="G535" s="206"/>
      <c r="H535" s="209">
        <v>0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177</v>
      </c>
      <c r="AU535" s="215" t="s">
        <v>81</v>
      </c>
      <c r="AV535" s="14" t="s">
        <v>81</v>
      </c>
      <c r="AW535" s="14" t="s">
        <v>33</v>
      </c>
      <c r="AX535" s="14" t="s">
        <v>72</v>
      </c>
      <c r="AY535" s="215" t="s">
        <v>168</v>
      </c>
    </row>
    <row r="536" spans="1:65" s="14" customFormat="1">
      <c r="B536" s="205"/>
      <c r="C536" s="206"/>
      <c r="D536" s="196" t="s">
        <v>177</v>
      </c>
      <c r="E536" s="207" t="s">
        <v>19</v>
      </c>
      <c r="F536" s="208" t="s">
        <v>1743</v>
      </c>
      <c r="G536" s="206"/>
      <c r="H536" s="209">
        <v>0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177</v>
      </c>
      <c r="AU536" s="215" t="s">
        <v>81</v>
      </c>
      <c r="AV536" s="14" t="s">
        <v>81</v>
      </c>
      <c r="AW536" s="14" t="s">
        <v>33</v>
      </c>
      <c r="AX536" s="14" t="s">
        <v>72</v>
      </c>
      <c r="AY536" s="215" t="s">
        <v>168</v>
      </c>
    </row>
    <row r="537" spans="1:65" s="14" customFormat="1">
      <c r="B537" s="205"/>
      <c r="C537" s="206"/>
      <c r="D537" s="196" t="s">
        <v>177</v>
      </c>
      <c r="E537" s="207" t="s">
        <v>19</v>
      </c>
      <c r="F537" s="208" t="s">
        <v>1748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177</v>
      </c>
      <c r="AU537" s="215" t="s">
        <v>81</v>
      </c>
      <c r="AV537" s="14" t="s">
        <v>81</v>
      </c>
      <c r="AW537" s="14" t="s">
        <v>33</v>
      </c>
      <c r="AX537" s="14" t="s">
        <v>72</v>
      </c>
      <c r="AY537" s="215" t="s">
        <v>168</v>
      </c>
    </row>
    <row r="538" spans="1:65" s="14" customFormat="1">
      <c r="B538" s="205"/>
      <c r="C538" s="206"/>
      <c r="D538" s="196" t="s">
        <v>177</v>
      </c>
      <c r="E538" s="207" t="s">
        <v>19</v>
      </c>
      <c r="F538" s="208" t="s">
        <v>1837</v>
      </c>
      <c r="G538" s="206"/>
      <c r="H538" s="209">
        <v>1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177</v>
      </c>
      <c r="AU538" s="215" t="s">
        <v>81</v>
      </c>
      <c r="AV538" s="14" t="s">
        <v>81</v>
      </c>
      <c r="AW538" s="14" t="s">
        <v>33</v>
      </c>
      <c r="AX538" s="14" t="s">
        <v>72</v>
      </c>
      <c r="AY538" s="215" t="s">
        <v>168</v>
      </c>
    </row>
    <row r="539" spans="1:65" s="15" customFormat="1">
      <c r="B539" s="216"/>
      <c r="C539" s="217"/>
      <c r="D539" s="196" t="s">
        <v>177</v>
      </c>
      <c r="E539" s="218" t="s">
        <v>19</v>
      </c>
      <c r="F539" s="219" t="s">
        <v>182</v>
      </c>
      <c r="G539" s="217"/>
      <c r="H539" s="220">
        <v>8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177</v>
      </c>
      <c r="AU539" s="226" t="s">
        <v>81</v>
      </c>
      <c r="AV539" s="15" t="s">
        <v>175</v>
      </c>
      <c r="AW539" s="15" t="s">
        <v>33</v>
      </c>
      <c r="AX539" s="15" t="s">
        <v>79</v>
      </c>
      <c r="AY539" s="226" t="s">
        <v>168</v>
      </c>
    </row>
    <row r="540" spans="1:65" s="2" customFormat="1" ht="24">
      <c r="A540" s="37"/>
      <c r="B540" s="38"/>
      <c r="C540" s="181" t="s">
        <v>821</v>
      </c>
      <c r="D540" s="181" t="s">
        <v>170</v>
      </c>
      <c r="E540" s="182" t="s">
        <v>1841</v>
      </c>
      <c r="F540" s="183" t="s">
        <v>1842</v>
      </c>
      <c r="G540" s="184" t="s">
        <v>185</v>
      </c>
      <c r="H540" s="185">
        <v>16</v>
      </c>
      <c r="I540" s="186"/>
      <c r="J540" s="187">
        <f>ROUND(I540*H540,2)</f>
        <v>0</v>
      </c>
      <c r="K540" s="183" t="s">
        <v>174</v>
      </c>
      <c r="L540" s="42"/>
      <c r="M540" s="188" t="s">
        <v>19</v>
      </c>
      <c r="N540" s="189" t="s">
        <v>43</v>
      </c>
      <c r="O540" s="67"/>
      <c r="P540" s="190">
        <f>O540*H540</f>
        <v>0</v>
      </c>
      <c r="Q540" s="190">
        <v>1.248E-2</v>
      </c>
      <c r="R540" s="190">
        <f>Q540*H540</f>
        <v>0.19968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175</v>
      </c>
      <c r="AT540" s="192" t="s">
        <v>170</v>
      </c>
      <c r="AU540" s="192" t="s">
        <v>81</v>
      </c>
      <c r="AY540" s="20" t="s">
        <v>168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79</v>
      </c>
      <c r="BK540" s="193">
        <f>ROUND(I540*H540,2)</f>
        <v>0</v>
      </c>
      <c r="BL540" s="20" t="s">
        <v>175</v>
      </c>
      <c r="BM540" s="192" t="s">
        <v>1843</v>
      </c>
    </row>
    <row r="541" spans="1:65" s="2" customFormat="1" ht="24">
      <c r="A541" s="37"/>
      <c r="B541" s="38"/>
      <c r="C541" s="259" t="s">
        <v>1240</v>
      </c>
      <c r="D541" s="259" t="s">
        <v>636</v>
      </c>
      <c r="E541" s="260" t="s">
        <v>1844</v>
      </c>
      <c r="F541" s="261" t="s">
        <v>1845</v>
      </c>
      <c r="G541" s="262" t="s">
        <v>185</v>
      </c>
      <c r="H541" s="263">
        <v>16</v>
      </c>
      <c r="I541" s="264"/>
      <c r="J541" s="265">
        <f>ROUND(I541*H541,2)</f>
        <v>0</v>
      </c>
      <c r="K541" s="261" t="s">
        <v>174</v>
      </c>
      <c r="L541" s="266"/>
      <c r="M541" s="267" t="s">
        <v>19</v>
      </c>
      <c r="N541" s="268" t="s">
        <v>43</v>
      </c>
      <c r="O541" s="67"/>
      <c r="P541" s="190">
        <f>O541*H541</f>
        <v>0</v>
      </c>
      <c r="Q541" s="190">
        <v>0.58499999999999996</v>
      </c>
      <c r="R541" s="190">
        <f>Q541*H541</f>
        <v>9.36</v>
      </c>
      <c r="S541" s="190">
        <v>0</v>
      </c>
      <c r="T541" s="191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2" t="s">
        <v>209</v>
      </c>
      <c r="AT541" s="192" t="s">
        <v>636</v>
      </c>
      <c r="AU541" s="192" t="s">
        <v>81</v>
      </c>
      <c r="AY541" s="20" t="s">
        <v>168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20" t="s">
        <v>79</v>
      </c>
      <c r="BK541" s="193">
        <f>ROUND(I541*H541,2)</f>
        <v>0</v>
      </c>
      <c r="BL541" s="20" t="s">
        <v>175</v>
      </c>
      <c r="BM541" s="192" t="s">
        <v>1846</v>
      </c>
    </row>
    <row r="542" spans="1:65" s="13" customFormat="1">
      <c r="B542" s="194"/>
      <c r="C542" s="195"/>
      <c r="D542" s="196" t="s">
        <v>177</v>
      </c>
      <c r="E542" s="197" t="s">
        <v>19</v>
      </c>
      <c r="F542" s="198" t="s">
        <v>1714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177</v>
      </c>
      <c r="AU542" s="204" t="s">
        <v>81</v>
      </c>
      <c r="AV542" s="13" t="s">
        <v>79</v>
      </c>
      <c r="AW542" s="13" t="s">
        <v>33</v>
      </c>
      <c r="AX542" s="13" t="s">
        <v>72</v>
      </c>
      <c r="AY542" s="204" t="s">
        <v>168</v>
      </c>
    </row>
    <row r="543" spans="1:65" s="14" customFormat="1">
      <c r="B543" s="205"/>
      <c r="C543" s="206"/>
      <c r="D543" s="196" t="s">
        <v>177</v>
      </c>
      <c r="E543" s="207" t="s">
        <v>19</v>
      </c>
      <c r="F543" s="208" t="s">
        <v>1715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177</v>
      </c>
      <c r="AU543" s="215" t="s">
        <v>81</v>
      </c>
      <c r="AV543" s="14" t="s">
        <v>81</v>
      </c>
      <c r="AW543" s="14" t="s">
        <v>33</v>
      </c>
      <c r="AX543" s="14" t="s">
        <v>72</v>
      </c>
      <c r="AY543" s="215" t="s">
        <v>168</v>
      </c>
    </row>
    <row r="544" spans="1:65" s="14" customFormat="1">
      <c r="B544" s="205"/>
      <c r="C544" s="206"/>
      <c r="D544" s="196" t="s">
        <v>177</v>
      </c>
      <c r="E544" s="207" t="s">
        <v>19</v>
      </c>
      <c r="F544" s="208" t="s">
        <v>1833</v>
      </c>
      <c r="G544" s="206"/>
      <c r="H544" s="209">
        <v>1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177</v>
      </c>
      <c r="AU544" s="215" t="s">
        <v>81</v>
      </c>
      <c r="AV544" s="14" t="s">
        <v>81</v>
      </c>
      <c r="AW544" s="14" t="s">
        <v>33</v>
      </c>
      <c r="AX544" s="14" t="s">
        <v>72</v>
      </c>
      <c r="AY544" s="215" t="s">
        <v>168</v>
      </c>
    </row>
    <row r="545" spans="2:51" s="14" customFormat="1">
      <c r="B545" s="205"/>
      <c r="C545" s="206"/>
      <c r="D545" s="196" t="s">
        <v>177</v>
      </c>
      <c r="E545" s="207" t="s">
        <v>19</v>
      </c>
      <c r="F545" s="208" t="s">
        <v>1736</v>
      </c>
      <c r="G545" s="206"/>
      <c r="H545" s="209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177</v>
      </c>
      <c r="AU545" s="215" t="s">
        <v>81</v>
      </c>
      <c r="AV545" s="14" t="s">
        <v>81</v>
      </c>
      <c r="AW545" s="14" t="s">
        <v>33</v>
      </c>
      <c r="AX545" s="14" t="s">
        <v>72</v>
      </c>
      <c r="AY545" s="215" t="s">
        <v>168</v>
      </c>
    </row>
    <row r="546" spans="2:51" s="14" customFormat="1">
      <c r="B546" s="205"/>
      <c r="C546" s="206"/>
      <c r="D546" s="196" t="s">
        <v>177</v>
      </c>
      <c r="E546" s="207" t="s">
        <v>19</v>
      </c>
      <c r="F546" s="208" t="s">
        <v>1718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177</v>
      </c>
      <c r="AU546" s="215" t="s">
        <v>81</v>
      </c>
      <c r="AV546" s="14" t="s">
        <v>81</v>
      </c>
      <c r="AW546" s="14" t="s">
        <v>33</v>
      </c>
      <c r="AX546" s="14" t="s">
        <v>72</v>
      </c>
      <c r="AY546" s="215" t="s">
        <v>168</v>
      </c>
    </row>
    <row r="547" spans="2:51" s="14" customFormat="1">
      <c r="B547" s="205"/>
      <c r="C547" s="206"/>
      <c r="D547" s="196" t="s">
        <v>177</v>
      </c>
      <c r="E547" s="207" t="s">
        <v>19</v>
      </c>
      <c r="F547" s="208" t="s">
        <v>1753</v>
      </c>
      <c r="G547" s="206"/>
      <c r="H547" s="209">
        <v>1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177</v>
      </c>
      <c r="AU547" s="215" t="s">
        <v>81</v>
      </c>
      <c r="AV547" s="14" t="s">
        <v>81</v>
      </c>
      <c r="AW547" s="14" t="s">
        <v>33</v>
      </c>
      <c r="AX547" s="14" t="s">
        <v>72</v>
      </c>
      <c r="AY547" s="215" t="s">
        <v>168</v>
      </c>
    </row>
    <row r="548" spans="2:51" s="14" customFormat="1">
      <c r="B548" s="205"/>
      <c r="C548" s="206"/>
      <c r="D548" s="196" t="s">
        <v>177</v>
      </c>
      <c r="E548" s="207" t="s">
        <v>19</v>
      </c>
      <c r="F548" s="208" t="s">
        <v>1720</v>
      </c>
      <c r="G548" s="206"/>
      <c r="H548" s="209">
        <v>1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177</v>
      </c>
      <c r="AU548" s="215" t="s">
        <v>81</v>
      </c>
      <c r="AV548" s="14" t="s">
        <v>81</v>
      </c>
      <c r="AW548" s="14" t="s">
        <v>33</v>
      </c>
      <c r="AX548" s="14" t="s">
        <v>72</v>
      </c>
      <c r="AY548" s="215" t="s">
        <v>168</v>
      </c>
    </row>
    <row r="549" spans="2:51" s="14" customFormat="1">
      <c r="B549" s="205"/>
      <c r="C549" s="206"/>
      <c r="D549" s="196" t="s">
        <v>177</v>
      </c>
      <c r="E549" s="207" t="s">
        <v>19</v>
      </c>
      <c r="F549" s="208" t="s">
        <v>1747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177</v>
      </c>
      <c r="AU549" s="215" t="s">
        <v>81</v>
      </c>
      <c r="AV549" s="14" t="s">
        <v>81</v>
      </c>
      <c r="AW549" s="14" t="s">
        <v>33</v>
      </c>
      <c r="AX549" s="14" t="s">
        <v>72</v>
      </c>
      <c r="AY549" s="215" t="s">
        <v>168</v>
      </c>
    </row>
    <row r="550" spans="2:51" s="14" customFormat="1">
      <c r="B550" s="205"/>
      <c r="C550" s="206"/>
      <c r="D550" s="196" t="s">
        <v>177</v>
      </c>
      <c r="E550" s="207" t="s">
        <v>19</v>
      </c>
      <c r="F550" s="208" t="s">
        <v>1722</v>
      </c>
      <c r="G550" s="206"/>
      <c r="H550" s="209">
        <v>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177</v>
      </c>
      <c r="AU550" s="215" t="s">
        <v>81</v>
      </c>
      <c r="AV550" s="14" t="s">
        <v>81</v>
      </c>
      <c r="AW550" s="14" t="s">
        <v>33</v>
      </c>
      <c r="AX550" s="14" t="s">
        <v>72</v>
      </c>
      <c r="AY550" s="215" t="s">
        <v>168</v>
      </c>
    </row>
    <row r="551" spans="2:51" s="14" customFormat="1">
      <c r="B551" s="205"/>
      <c r="C551" s="206"/>
      <c r="D551" s="196" t="s">
        <v>177</v>
      </c>
      <c r="E551" s="207" t="s">
        <v>19</v>
      </c>
      <c r="F551" s="208" t="s">
        <v>1723</v>
      </c>
      <c r="G551" s="206"/>
      <c r="H551" s="209">
        <v>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177</v>
      </c>
      <c r="AU551" s="215" t="s">
        <v>81</v>
      </c>
      <c r="AV551" s="14" t="s">
        <v>81</v>
      </c>
      <c r="AW551" s="14" t="s">
        <v>33</v>
      </c>
      <c r="AX551" s="14" t="s">
        <v>72</v>
      </c>
      <c r="AY551" s="215" t="s">
        <v>168</v>
      </c>
    </row>
    <row r="552" spans="2:51" s="14" customFormat="1">
      <c r="B552" s="205"/>
      <c r="C552" s="206"/>
      <c r="D552" s="196" t="s">
        <v>177</v>
      </c>
      <c r="E552" s="207" t="s">
        <v>19</v>
      </c>
      <c r="F552" s="208" t="s">
        <v>1724</v>
      </c>
      <c r="G552" s="206"/>
      <c r="H552" s="209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177</v>
      </c>
      <c r="AU552" s="215" t="s">
        <v>81</v>
      </c>
      <c r="AV552" s="14" t="s">
        <v>81</v>
      </c>
      <c r="AW552" s="14" t="s">
        <v>33</v>
      </c>
      <c r="AX552" s="14" t="s">
        <v>72</v>
      </c>
      <c r="AY552" s="215" t="s">
        <v>168</v>
      </c>
    </row>
    <row r="553" spans="2:51" s="14" customFormat="1">
      <c r="B553" s="205"/>
      <c r="C553" s="206"/>
      <c r="D553" s="196" t="s">
        <v>177</v>
      </c>
      <c r="E553" s="207" t="s">
        <v>19</v>
      </c>
      <c r="F553" s="208" t="s">
        <v>1725</v>
      </c>
      <c r="G553" s="206"/>
      <c r="H553" s="209">
        <v>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177</v>
      </c>
      <c r="AU553" s="215" t="s">
        <v>81</v>
      </c>
      <c r="AV553" s="14" t="s">
        <v>81</v>
      </c>
      <c r="AW553" s="14" t="s">
        <v>33</v>
      </c>
      <c r="AX553" s="14" t="s">
        <v>72</v>
      </c>
      <c r="AY553" s="215" t="s">
        <v>168</v>
      </c>
    </row>
    <row r="554" spans="2:51" s="14" customFormat="1">
      <c r="B554" s="205"/>
      <c r="C554" s="206"/>
      <c r="D554" s="196" t="s">
        <v>177</v>
      </c>
      <c r="E554" s="207" t="s">
        <v>19</v>
      </c>
      <c r="F554" s="208" t="s">
        <v>1726</v>
      </c>
      <c r="G554" s="206"/>
      <c r="H554" s="209">
        <v>1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177</v>
      </c>
      <c r="AU554" s="215" t="s">
        <v>81</v>
      </c>
      <c r="AV554" s="14" t="s">
        <v>81</v>
      </c>
      <c r="AW554" s="14" t="s">
        <v>33</v>
      </c>
      <c r="AX554" s="14" t="s">
        <v>72</v>
      </c>
      <c r="AY554" s="215" t="s">
        <v>168</v>
      </c>
    </row>
    <row r="555" spans="2:51" s="14" customFormat="1">
      <c r="B555" s="205"/>
      <c r="C555" s="206"/>
      <c r="D555" s="196" t="s">
        <v>177</v>
      </c>
      <c r="E555" s="207" t="s">
        <v>19</v>
      </c>
      <c r="F555" s="208" t="s">
        <v>1748</v>
      </c>
      <c r="G555" s="206"/>
      <c r="H555" s="209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177</v>
      </c>
      <c r="AU555" s="215" t="s">
        <v>81</v>
      </c>
      <c r="AV555" s="14" t="s">
        <v>81</v>
      </c>
      <c r="AW555" s="14" t="s">
        <v>33</v>
      </c>
      <c r="AX555" s="14" t="s">
        <v>72</v>
      </c>
      <c r="AY555" s="215" t="s">
        <v>168</v>
      </c>
    </row>
    <row r="556" spans="2:51" s="14" customFormat="1">
      <c r="B556" s="205"/>
      <c r="C556" s="206"/>
      <c r="D556" s="196" t="s">
        <v>177</v>
      </c>
      <c r="E556" s="207" t="s">
        <v>19</v>
      </c>
      <c r="F556" s="208" t="s">
        <v>1837</v>
      </c>
      <c r="G556" s="206"/>
      <c r="H556" s="209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177</v>
      </c>
      <c r="AU556" s="215" t="s">
        <v>81</v>
      </c>
      <c r="AV556" s="14" t="s">
        <v>81</v>
      </c>
      <c r="AW556" s="14" t="s">
        <v>33</v>
      </c>
      <c r="AX556" s="14" t="s">
        <v>72</v>
      </c>
      <c r="AY556" s="215" t="s">
        <v>168</v>
      </c>
    </row>
    <row r="557" spans="2:51" s="17" customFormat="1">
      <c r="B557" s="245"/>
      <c r="C557" s="246"/>
      <c r="D557" s="196" t="s">
        <v>177</v>
      </c>
      <c r="E557" s="247" t="s">
        <v>19</v>
      </c>
      <c r="F557" s="248" t="s">
        <v>1729</v>
      </c>
      <c r="G557" s="246"/>
      <c r="H557" s="249">
        <v>14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AT557" s="255" t="s">
        <v>177</v>
      </c>
      <c r="AU557" s="255" t="s">
        <v>81</v>
      </c>
      <c r="AV557" s="17" t="s">
        <v>188</v>
      </c>
      <c r="AW557" s="17" t="s">
        <v>33</v>
      </c>
      <c r="AX557" s="17" t="s">
        <v>72</v>
      </c>
      <c r="AY557" s="255" t="s">
        <v>168</v>
      </c>
    </row>
    <row r="558" spans="2:51" s="14" customFormat="1">
      <c r="B558" s="205"/>
      <c r="C558" s="206"/>
      <c r="D558" s="196" t="s">
        <v>177</v>
      </c>
      <c r="E558" s="207" t="s">
        <v>19</v>
      </c>
      <c r="F558" s="208" t="s">
        <v>1730</v>
      </c>
      <c r="G558" s="206"/>
      <c r="H558" s="209">
        <v>2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177</v>
      </c>
      <c r="AU558" s="215" t="s">
        <v>81</v>
      </c>
      <c r="AV558" s="14" t="s">
        <v>81</v>
      </c>
      <c r="AW558" s="14" t="s">
        <v>33</v>
      </c>
      <c r="AX558" s="14" t="s">
        <v>72</v>
      </c>
      <c r="AY558" s="215" t="s">
        <v>168</v>
      </c>
    </row>
    <row r="559" spans="2:51" s="17" customFormat="1">
      <c r="B559" s="245"/>
      <c r="C559" s="246"/>
      <c r="D559" s="196" t="s">
        <v>177</v>
      </c>
      <c r="E559" s="247" t="s">
        <v>19</v>
      </c>
      <c r="F559" s="248" t="s">
        <v>1731</v>
      </c>
      <c r="G559" s="246"/>
      <c r="H559" s="249">
        <v>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AT559" s="255" t="s">
        <v>177</v>
      </c>
      <c r="AU559" s="255" t="s">
        <v>81</v>
      </c>
      <c r="AV559" s="17" t="s">
        <v>188</v>
      </c>
      <c r="AW559" s="17" t="s">
        <v>33</v>
      </c>
      <c r="AX559" s="17" t="s">
        <v>72</v>
      </c>
      <c r="AY559" s="255" t="s">
        <v>168</v>
      </c>
    </row>
    <row r="560" spans="2:51" s="15" customFormat="1">
      <c r="B560" s="216"/>
      <c r="C560" s="217"/>
      <c r="D560" s="196" t="s">
        <v>177</v>
      </c>
      <c r="E560" s="218" t="s">
        <v>19</v>
      </c>
      <c r="F560" s="219" t="s">
        <v>182</v>
      </c>
      <c r="G560" s="217"/>
      <c r="H560" s="220">
        <v>16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177</v>
      </c>
      <c r="AU560" s="226" t="s">
        <v>81</v>
      </c>
      <c r="AV560" s="15" t="s">
        <v>175</v>
      </c>
      <c r="AW560" s="15" t="s">
        <v>33</v>
      </c>
      <c r="AX560" s="15" t="s">
        <v>79</v>
      </c>
      <c r="AY560" s="226" t="s">
        <v>168</v>
      </c>
    </row>
    <row r="561" spans="1:65" s="2" customFormat="1" ht="24">
      <c r="A561" s="37"/>
      <c r="B561" s="38"/>
      <c r="C561" s="181" t="s">
        <v>825</v>
      </c>
      <c r="D561" s="181" t="s">
        <v>170</v>
      </c>
      <c r="E561" s="182" t="s">
        <v>1847</v>
      </c>
      <c r="F561" s="183" t="s">
        <v>1848</v>
      </c>
      <c r="G561" s="184" t="s">
        <v>185</v>
      </c>
      <c r="H561" s="185">
        <v>14</v>
      </c>
      <c r="I561" s="186"/>
      <c r="J561" s="187">
        <f>ROUND(I561*H561,2)</f>
        <v>0</v>
      </c>
      <c r="K561" s="183" t="s">
        <v>174</v>
      </c>
      <c r="L561" s="42"/>
      <c r="M561" s="188" t="s">
        <v>19</v>
      </c>
      <c r="N561" s="189" t="s">
        <v>43</v>
      </c>
      <c r="O561" s="67"/>
      <c r="P561" s="190">
        <f>O561*H561</f>
        <v>0</v>
      </c>
      <c r="Q561" s="190">
        <v>2.8539999999999999E-2</v>
      </c>
      <c r="R561" s="190">
        <f>Q561*H561</f>
        <v>0.39955999999999997</v>
      </c>
      <c r="S561" s="190">
        <v>0</v>
      </c>
      <c r="T561" s="19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2" t="s">
        <v>175</v>
      </c>
      <c r="AT561" s="192" t="s">
        <v>170</v>
      </c>
      <c r="AU561" s="192" t="s">
        <v>81</v>
      </c>
      <c r="AY561" s="20" t="s">
        <v>168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0" t="s">
        <v>79</v>
      </c>
      <c r="BK561" s="193">
        <f>ROUND(I561*H561,2)</f>
        <v>0</v>
      </c>
      <c r="BL561" s="20" t="s">
        <v>175</v>
      </c>
      <c r="BM561" s="192" t="s">
        <v>1849</v>
      </c>
    </row>
    <row r="562" spans="1:65" s="13" customFormat="1">
      <c r="B562" s="194"/>
      <c r="C562" s="195"/>
      <c r="D562" s="196" t="s">
        <v>177</v>
      </c>
      <c r="E562" s="197" t="s">
        <v>19</v>
      </c>
      <c r="F562" s="198" t="s">
        <v>1714</v>
      </c>
      <c r="G562" s="195"/>
      <c r="H562" s="197" t="s">
        <v>19</v>
      </c>
      <c r="I562" s="199"/>
      <c r="J562" s="195"/>
      <c r="K562" s="195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177</v>
      </c>
      <c r="AU562" s="204" t="s">
        <v>81</v>
      </c>
      <c r="AV562" s="13" t="s">
        <v>79</v>
      </c>
      <c r="AW562" s="13" t="s">
        <v>33</v>
      </c>
      <c r="AX562" s="13" t="s">
        <v>72</v>
      </c>
      <c r="AY562" s="204" t="s">
        <v>168</v>
      </c>
    </row>
    <row r="563" spans="1:65" s="14" customFormat="1">
      <c r="B563" s="205"/>
      <c r="C563" s="206"/>
      <c r="D563" s="196" t="s">
        <v>177</v>
      </c>
      <c r="E563" s="207" t="s">
        <v>19</v>
      </c>
      <c r="F563" s="208" t="s">
        <v>1715</v>
      </c>
      <c r="G563" s="206"/>
      <c r="H563" s="209">
        <v>1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177</v>
      </c>
      <c r="AU563" s="215" t="s">
        <v>81</v>
      </c>
      <c r="AV563" s="14" t="s">
        <v>81</v>
      </c>
      <c r="AW563" s="14" t="s">
        <v>33</v>
      </c>
      <c r="AX563" s="14" t="s">
        <v>72</v>
      </c>
      <c r="AY563" s="215" t="s">
        <v>168</v>
      </c>
    </row>
    <row r="564" spans="1:65" s="14" customFormat="1">
      <c r="B564" s="205"/>
      <c r="C564" s="206"/>
      <c r="D564" s="196" t="s">
        <v>177</v>
      </c>
      <c r="E564" s="207" t="s">
        <v>19</v>
      </c>
      <c r="F564" s="208" t="s">
        <v>1833</v>
      </c>
      <c r="G564" s="206"/>
      <c r="H564" s="209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177</v>
      </c>
      <c r="AU564" s="215" t="s">
        <v>81</v>
      </c>
      <c r="AV564" s="14" t="s">
        <v>81</v>
      </c>
      <c r="AW564" s="14" t="s">
        <v>33</v>
      </c>
      <c r="AX564" s="14" t="s">
        <v>72</v>
      </c>
      <c r="AY564" s="215" t="s">
        <v>168</v>
      </c>
    </row>
    <row r="565" spans="1:65" s="14" customFormat="1">
      <c r="B565" s="205"/>
      <c r="C565" s="206"/>
      <c r="D565" s="196" t="s">
        <v>177</v>
      </c>
      <c r="E565" s="207" t="s">
        <v>19</v>
      </c>
      <c r="F565" s="208" t="s">
        <v>1736</v>
      </c>
      <c r="G565" s="206"/>
      <c r="H565" s="209">
        <v>1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177</v>
      </c>
      <c r="AU565" s="215" t="s">
        <v>81</v>
      </c>
      <c r="AV565" s="14" t="s">
        <v>81</v>
      </c>
      <c r="AW565" s="14" t="s">
        <v>33</v>
      </c>
      <c r="AX565" s="14" t="s">
        <v>72</v>
      </c>
      <c r="AY565" s="215" t="s">
        <v>168</v>
      </c>
    </row>
    <row r="566" spans="1:65" s="14" customFormat="1">
      <c r="B566" s="205"/>
      <c r="C566" s="206"/>
      <c r="D566" s="196" t="s">
        <v>177</v>
      </c>
      <c r="E566" s="207" t="s">
        <v>19</v>
      </c>
      <c r="F566" s="208" t="s">
        <v>1718</v>
      </c>
      <c r="G566" s="206"/>
      <c r="H566" s="209">
        <v>1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177</v>
      </c>
      <c r="AU566" s="215" t="s">
        <v>81</v>
      </c>
      <c r="AV566" s="14" t="s">
        <v>81</v>
      </c>
      <c r="AW566" s="14" t="s">
        <v>33</v>
      </c>
      <c r="AX566" s="14" t="s">
        <v>72</v>
      </c>
      <c r="AY566" s="215" t="s">
        <v>168</v>
      </c>
    </row>
    <row r="567" spans="1:65" s="14" customFormat="1">
      <c r="B567" s="205"/>
      <c r="C567" s="206"/>
      <c r="D567" s="196" t="s">
        <v>177</v>
      </c>
      <c r="E567" s="207" t="s">
        <v>19</v>
      </c>
      <c r="F567" s="208" t="s">
        <v>1753</v>
      </c>
      <c r="G567" s="206"/>
      <c r="H567" s="209">
        <v>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177</v>
      </c>
      <c r="AU567" s="215" t="s">
        <v>81</v>
      </c>
      <c r="AV567" s="14" t="s">
        <v>81</v>
      </c>
      <c r="AW567" s="14" t="s">
        <v>33</v>
      </c>
      <c r="AX567" s="14" t="s">
        <v>72</v>
      </c>
      <c r="AY567" s="215" t="s">
        <v>168</v>
      </c>
    </row>
    <row r="568" spans="1:65" s="14" customFormat="1">
      <c r="B568" s="205"/>
      <c r="C568" s="206"/>
      <c r="D568" s="196" t="s">
        <v>177</v>
      </c>
      <c r="E568" s="207" t="s">
        <v>19</v>
      </c>
      <c r="F568" s="208" t="s">
        <v>1720</v>
      </c>
      <c r="G568" s="206"/>
      <c r="H568" s="209">
        <v>1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177</v>
      </c>
      <c r="AU568" s="215" t="s">
        <v>81</v>
      </c>
      <c r="AV568" s="14" t="s">
        <v>81</v>
      </c>
      <c r="AW568" s="14" t="s">
        <v>33</v>
      </c>
      <c r="AX568" s="14" t="s">
        <v>72</v>
      </c>
      <c r="AY568" s="215" t="s">
        <v>168</v>
      </c>
    </row>
    <row r="569" spans="1:65" s="14" customFormat="1">
      <c r="B569" s="205"/>
      <c r="C569" s="206"/>
      <c r="D569" s="196" t="s">
        <v>177</v>
      </c>
      <c r="E569" s="207" t="s">
        <v>19</v>
      </c>
      <c r="F569" s="208" t="s">
        <v>1747</v>
      </c>
      <c r="G569" s="206"/>
      <c r="H569" s="209">
        <v>1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177</v>
      </c>
      <c r="AU569" s="215" t="s">
        <v>81</v>
      </c>
      <c r="AV569" s="14" t="s">
        <v>81</v>
      </c>
      <c r="AW569" s="14" t="s">
        <v>33</v>
      </c>
      <c r="AX569" s="14" t="s">
        <v>72</v>
      </c>
      <c r="AY569" s="215" t="s">
        <v>168</v>
      </c>
    </row>
    <row r="570" spans="1:65" s="14" customFormat="1">
      <c r="B570" s="205"/>
      <c r="C570" s="206"/>
      <c r="D570" s="196" t="s">
        <v>177</v>
      </c>
      <c r="E570" s="207" t="s">
        <v>19</v>
      </c>
      <c r="F570" s="208" t="s">
        <v>1722</v>
      </c>
      <c r="G570" s="206"/>
      <c r="H570" s="209">
        <v>1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177</v>
      </c>
      <c r="AU570" s="215" t="s">
        <v>81</v>
      </c>
      <c r="AV570" s="14" t="s">
        <v>81</v>
      </c>
      <c r="AW570" s="14" t="s">
        <v>33</v>
      </c>
      <c r="AX570" s="14" t="s">
        <v>72</v>
      </c>
      <c r="AY570" s="215" t="s">
        <v>168</v>
      </c>
    </row>
    <row r="571" spans="1:65" s="14" customFormat="1">
      <c r="B571" s="205"/>
      <c r="C571" s="206"/>
      <c r="D571" s="196" t="s">
        <v>177</v>
      </c>
      <c r="E571" s="207" t="s">
        <v>19</v>
      </c>
      <c r="F571" s="208" t="s">
        <v>1723</v>
      </c>
      <c r="G571" s="206"/>
      <c r="H571" s="209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177</v>
      </c>
      <c r="AU571" s="215" t="s">
        <v>81</v>
      </c>
      <c r="AV571" s="14" t="s">
        <v>81</v>
      </c>
      <c r="AW571" s="14" t="s">
        <v>33</v>
      </c>
      <c r="AX571" s="14" t="s">
        <v>72</v>
      </c>
      <c r="AY571" s="215" t="s">
        <v>168</v>
      </c>
    </row>
    <row r="572" spans="1:65" s="14" customFormat="1">
      <c r="B572" s="205"/>
      <c r="C572" s="206"/>
      <c r="D572" s="196" t="s">
        <v>177</v>
      </c>
      <c r="E572" s="207" t="s">
        <v>19</v>
      </c>
      <c r="F572" s="208" t="s">
        <v>1724</v>
      </c>
      <c r="G572" s="206"/>
      <c r="H572" s="209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177</v>
      </c>
      <c r="AU572" s="215" t="s">
        <v>81</v>
      </c>
      <c r="AV572" s="14" t="s">
        <v>81</v>
      </c>
      <c r="AW572" s="14" t="s">
        <v>33</v>
      </c>
      <c r="AX572" s="14" t="s">
        <v>72</v>
      </c>
      <c r="AY572" s="215" t="s">
        <v>168</v>
      </c>
    </row>
    <row r="573" spans="1:65" s="14" customFormat="1">
      <c r="B573" s="205"/>
      <c r="C573" s="206"/>
      <c r="D573" s="196" t="s">
        <v>177</v>
      </c>
      <c r="E573" s="207" t="s">
        <v>19</v>
      </c>
      <c r="F573" s="208" t="s">
        <v>1725</v>
      </c>
      <c r="G573" s="206"/>
      <c r="H573" s="209">
        <v>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177</v>
      </c>
      <c r="AU573" s="215" t="s">
        <v>81</v>
      </c>
      <c r="AV573" s="14" t="s">
        <v>81</v>
      </c>
      <c r="AW573" s="14" t="s">
        <v>33</v>
      </c>
      <c r="AX573" s="14" t="s">
        <v>72</v>
      </c>
      <c r="AY573" s="215" t="s">
        <v>168</v>
      </c>
    </row>
    <row r="574" spans="1:65" s="14" customFormat="1">
      <c r="B574" s="205"/>
      <c r="C574" s="206"/>
      <c r="D574" s="196" t="s">
        <v>177</v>
      </c>
      <c r="E574" s="207" t="s">
        <v>19</v>
      </c>
      <c r="F574" s="208" t="s">
        <v>1726</v>
      </c>
      <c r="G574" s="206"/>
      <c r="H574" s="209">
        <v>1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177</v>
      </c>
      <c r="AU574" s="215" t="s">
        <v>81</v>
      </c>
      <c r="AV574" s="14" t="s">
        <v>81</v>
      </c>
      <c r="AW574" s="14" t="s">
        <v>33</v>
      </c>
      <c r="AX574" s="14" t="s">
        <v>72</v>
      </c>
      <c r="AY574" s="215" t="s">
        <v>168</v>
      </c>
    </row>
    <row r="575" spans="1:65" s="14" customFormat="1">
      <c r="B575" s="205"/>
      <c r="C575" s="206"/>
      <c r="D575" s="196" t="s">
        <v>177</v>
      </c>
      <c r="E575" s="207" t="s">
        <v>19</v>
      </c>
      <c r="F575" s="208" t="s">
        <v>1748</v>
      </c>
      <c r="G575" s="206"/>
      <c r="H575" s="209">
        <v>1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177</v>
      </c>
      <c r="AU575" s="215" t="s">
        <v>81</v>
      </c>
      <c r="AV575" s="14" t="s">
        <v>81</v>
      </c>
      <c r="AW575" s="14" t="s">
        <v>33</v>
      </c>
      <c r="AX575" s="14" t="s">
        <v>72</v>
      </c>
      <c r="AY575" s="215" t="s">
        <v>168</v>
      </c>
    </row>
    <row r="576" spans="1:65" s="14" customFormat="1">
      <c r="B576" s="205"/>
      <c r="C576" s="206"/>
      <c r="D576" s="196" t="s">
        <v>177</v>
      </c>
      <c r="E576" s="207" t="s">
        <v>19</v>
      </c>
      <c r="F576" s="208" t="s">
        <v>1837</v>
      </c>
      <c r="G576" s="206"/>
      <c r="H576" s="209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177</v>
      </c>
      <c r="AU576" s="215" t="s">
        <v>81</v>
      </c>
      <c r="AV576" s="14" t="s">
        <v>81</v>
      </c>
      <c r="AW576" s="14" t="s">
        <v>33</v>
      </c>
      <c r="AX576" s="14" t="s">
        <v>72</v>
      </c>
      <c r="AY576" s="215" t="s">
        <v>168</v>
      </c>
    </row>
    <row r="577" spans="1:65" s="15" customFormat="1">
      <c r="B577" s="216"/>
      <c r="C577" s="217"/>
      <c r="D577" s="196" t="s">
        <v>177</v>
      </c>
      <c r="E577" s="218" t="s">
        <v>19</v>
      </c>
      <c r="F577" s="219" t="s">
        <v>182</v>
      </c>
      <c r="G577" s="217"/>
      <c r="H577" s="220">
        <v>14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177</v>
      </c>
      <c r="AU577" s="226" t="s">
        <v>81</v>
      </c>
      <c r="AV577" s="15" t="s">
        <v>175</v>
      </c>
      <c r="AW577" s="15" t="s">
        <v>33</v>
      </c>
      <c r="AX577" s="15" t="s">
        <v>79</v>
      </c>
      <c r="AY577" s="226" t="s">
        <v>168</v>
      </c>
    </row>
    <row r="578" spans="1:65" s="2" customFormat="1" ht="48">
      <c r="A578" s="37"/>
      <c r="B578" s="38"/>
      <c r="C578" s="259" t="s">
        <v>829</v>
      </c>
      <c r="D578" s="259" t="s">
        <v>636</v>
      </c>
      <c r="E578" s="260" t="s">
        <v>1850</v>
      </c>
      <c r="F578" s="261" t="s">
        <v>1851</v>
      </c>
      <c r="G578" s="262" t="s">
        <v>185</v>
      </c>
      <c r="H578" s="263">
        <v>1</v>
      </c>
      <c r="I578" s="264"/>
      <c r="J578" s="265">
        <f>ROUND(I578*H578,2)</f>
        <v>0</v>
      </c>
      <c r="K578" s="261" t="s">
        <v>19</v>
      </c>
      <c r="L578" s="266"/>
      <c r="M578" s="267" t="s">
        <v>19</v>
      </c>
      <c r="N578" s="268" t="s">
        <v>43</v>
      </c>
      <c r="O578" s="67"/>
      <c r="P578" s="190">
        <f>O578*H578</f>
        <v>0</v>
      </c>
      <c r="Q578" s="190">
        <v>2.1</v>
      </c>
      <c r="R578" s="190">
        <f>Q578*H578</f>
        <v>2.1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209</v>
      </c>
      <c r="AT578" s="192" t="s">
        <v>636</v>
      </c>
      <c r="AU578" s="192" t="s">
        <v>81</v>
      </c>
      <c r="AY578" s="20" t="s">
        <v>168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79</v>
      </c>
      <c r="BK578" s="193">
        <f>ROUND(I578*H578,2)</f>
        <v>0</v>
      </c>
      <c r="BL578" s="20" t="s">
        <v>175</v>
      </c>
      <c r="BM578" s="192" t="s">
        <v>1852</v>
      </c>
    </row>
    <row r="579" spans="1:65" s="14" customFormat="1">
      <c r="B579" s="205"/>
      <c r="C579" s="206"/>
      <c r="D579" s="196" t="s">
        <v>177</v>
      </c>
      <c r="E579" s="207" t="s">
        <v>19</v>
      </c>
      <c r="F579" s="208" t="s">
        <v>1853</v>
      </c>
      <c r="G579" s="206"/>
      <c r="H579" s="209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177</v>
      </c>
      <c r="AU579" s="215" t="s">
        <v>81</v>
      </c>
      <c r="AV579" s="14" t="s">
        <v>81</v>
      </c>
      <c r="AW579" s="14" t="s">
        <v>33</v>
      </c>
      <c r="AX579" s="14" t="s">
        <v>79</v>
      </c>
      <c r="AY579" s="215" t="s">
        <v>168</v>
      </c>
    </row>
    <row r="580" spans="1:65" s="2" customFormat="1" ht="55.5" customHeight="1">
      <c r="A580" s="37"/>
      <c r="B580" s="38"/>
      <c r="C580" s="259" t="s">
        <v>833</v>
      </c>
      <c r="D580" s="259" t="s">
        <v>636</v>
      </c>
      <c r="E580" s="260" t="s">
        <v>1854</v>
      </c>
      <c r="F580" s="261" t="s">
        <v>1855</v>
      </c>
      <c r="G580" s="262" t="s">
        <v>185</v>
      </c>
      <c r="H580" s="263">
        <v>1</v>
      </c>
      <c r="I580" s="264"/>
      <c r="J580" s="265">
        <f>ROUND(I580*H580,2)</f>
        <v>0</v>
      </c>
      <c r="K580" s="261" t="s">
        <v>19</v>
      </c>
      <c r="L580" s="266"/>
      <c r="M580" s="267" t="s">
        <v>19</v>
      </c>
      <c r="N580" s="268" t="s">
        <v>43</v>
      </c>
      <c r="O580" s="67"/>
      <c r="P580" s="190">
        <f>O580*H580</f>
        <v>0</v>
      </c>
      <c r="Q580" s="190">
        <v>2.1</v>
      </c>
      <c r="R580" s="190">
        <f>Q580*H580</f>
        <v>2.1</v>
      </c>
      <c r="S580" s="190">
        <v>0</v>
      </c>
      <c r="T580" s="191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2" t="s">
        <v>209</v>
      </c>
      <c r="AT580" s="192" t="s">
        <v>636</v>
      </c>
      <c r="AU580" s="192" t="s">
        <v>81</v>
      </c>
      <c r="AY580" s="20" t="s">
        <v>168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0" t="s">
        <v>79</v>
      </c>
      <c r="BK580" s="193">
        <f>ROUND(I580*H580,2)</f>
        <v>0</v>
      </c>
      <c r="BL580" s="20" t="s">
        <v>175</v>
      </c>
      <c r="BM580" s="192" t="s">
        <v>1856</v>
      </c>
    </row>
    <row r="581" spans="1:65" s="14" customFormat="1">
      <c r="B581" s="205"/>
      <c r="C581" s="206"/>
      <c r="D581" s="196" t="s">
        <v>177</v>
      </c>
      <c r="E581" s="207" t="s">
        <v>19</v>
      </c>
      <c r="F581" s="208" t="s">
        <v>1857</v>
      </c>
      <c r="G581" s="206"/>
      <c r="H581" s="209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177</v>
      </c>
      <c r="AU581" s="215" t="s">
        <v>81</v>
      </c>
      <c r="AV581" s="14" t="s">
        <v>81</v>
      </c>
      <c r="AW581" s="14" t="s">
        <v>33</v>
      </c>
      <c r="AX581" s="14" t="s">
        <v>79</v>
      </c>
      <c r="AY581" s="215" t="s">
        <v>168</v>
      </c>
    </row>
    <row r="582" spans="1:65" s="2" customFormat="1" ht="55.5" customHeight="1">
      <c r="A582" s="37"/>
      <c r="B582" s="38"/>
      <c r="C582" s="259" t="s">
        <v>837</v>
      </c>
      <c r="D582" s="259" t="s">
        <v>636</v>
      </c>
      <c r="E582" s="260" t="s">
        <v>1858</v>
      </c>
      <c r="F582" s="261" t="s">
        <v>1859</v>
      </c>
      <c r="G582" s="262" t="s">
        <v>185</v>
      </c>
      <c r="H582" s="263">
        <v>1</v>
      </c>
      <c r="I582" s="264"/>
      <c r="J582" s="265">
        <f>ROUND(I582*H582,2)</f>
        <v>0</v>
      </c>
      <c r="K582" s="261" t="s">
        <v>19</v>
      </c>
      <c r="L582" s="266"/>
      <c r="M582" s="267" t="s">
        <v>19</v>
      </c>
      <c r="N582" s="268" t="s">
        <v>43</v>
      </c>
      <c r="O582" s="67"/>
      <c r="P582" s="190">
        <f>O582*H582</f>
        <v>0</v>
      </c>
      <c r="Q582" s="190">
        <v>2.1</v>
      </c>
      <c r="R582" s="190">
        <f>Q582*H582</f>
        <v>2.1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209</v>
      </c>
      <c r="AT582" s="192" t="s">
        <v>636</v>
      </c>
      <c r="AU582" s="192" t="s">
        <v>81</v>
      </c>
      <c r="AY582" s="20" t="s">
        <v>168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79</v>
      </c>
      <c r="BK582" s="193">
        <f>ROUND(I582*H582,2)</f>
        <v>0</v>
      </c>
      <c r="BL582" s="20" t="s">
        <v>175</v>
      </c>
      <c r="BM582" s="192" t="s">
        <v>1860</v>
      </c>
    </row>
    <row r="583" spans="1:65" s="14" customFormat="1">
      <c r="B583" s="205"/>
      <c r="C583" s="206"/>
      <c r="D583" s="196" t="s">
        <v>177</v>
      </c>
      <c r="E583" s="207" t="s">
        <v>19</v>
      </c>
      <c r="F583" s="208" t="s">
        <v>1857</v>
      </c>
      <c r="G583" s="206"/>
      <c r="H583" s="209">
        <v>1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177</v>
      </c>
      <c r="AU583" s="215" t="s">
        <v>81</v>
      </c>
      <c r="AV583" s="14" t="s">
        <v>81</v>
      </c>
      <c r="AW583" s="14" t="s">
        <v>33</v>
      </c>
      <c r="AX583" s="14" t="s">
        <v>79</v>
      </c>
      <c r="AY583" s="215" t="s">
        <v>168</v>
      </c>
    </row>
    <row r="584" spans="1:65" s="2" customFormat="1" ht="55.5" customHeight="1">
      <c r="A584" s="37"/>
      <c r="B584" s="38"/>
      <c r="C584" s="259" t="s">
        <v>841</v>
      </c>
      <c r="D584" s="259" t="s">
        <v>636</v>
      </c>
      <c r="E584" s="260" t="s">
        <v>1861</v>
      </c>
      <c r="F584" s="261" t="s">
        <v>1859</v>
      </c>
      <c r="G584" s="262" t="s">
        <v>185</v>
      </c>
      <c r="H584" s="263">
        <v>1</v>
      </c>
      <c r="I584" s="264"/>
      <c r="J584" s="265">
        <f>ROUND(I584*H584,2)</f>
        <v>0</v>
      </c>
      <c r="K584" s="261" t="s">
        <v>19</v>
      </c>
      <c r="L584" s="266"/>
      <c r="M584" s="267" t="s">
        <v>19</v>
      </c>
      <c r="N584" s="268" t="s">
        <v>43</v>
      </c>
      <c r="O584" s="67"/>
      <c r="P584" s="190">
        <f>O584*H584</f>
        <v>0</v>
      </c>
      <c r="Q584" s="190">
        <v>2.1</v>
      </c>
      <c r="R584" s="190">
        <f>Q584*H584</f>
        <v>2.1</v>
      </c>
      <c r="S584" s="190">
        <v>0</v>
      </c>
      <c r="T584" s="19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2" t="s">
        <v>209</v>
      </c>
      <c r="AT584" s="192" t="s">
        <v>636</v>
      </c>
      <c r="AU584" s="192" t="s">
        <v>81</v>
      </c>
      <c r="AY584" s="20" t="s">
        <v>168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20" t="s">
        <v>79</v>
      </c>
      <c r="BK584" s="193">
        <f>ROUND(I584*H584,2)</f>
        <v>0</v>
      </c>
      <c r="BL584" s="20" t="s">
        <v>175</v>
      </c>
      <c r="BM584" s="192" t="s">
        <v>1862</v>
      </c>
    </row>
    <row r="585" spans="1:65" s="14" customFormat="1">
      <c r="B585" s="205"/>
      <c r="C585" s="206"/>
      <c r="D585" s="196" t="s">
        <v>177</v>
      </c>
      <c r="E585" s="207" t="s">
        <v>19</v>
      </c>
      <c r="F585" s="208" t="s">
        <v>1863</v>
      </c>
      <c r="G585" s="206"/>
      <c r="H585" s="209">
        <v>1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177</v>
      </c>
      <c r="AU585" s="215" t="s">
        <v>81</v>
      </c>
      <c r="AV585" s="14" t="s">
        <v>81</v>
      </c>
      <c r="AW585" s="14" t="s">
        <v>33</v>
      </c>
      <c r="AX585" s="14" t="s">
        <v>79</v>
      </c>
      <c r="AY585" s="215" t="s">
        <v>168</v>
      </c>
    </row>
    <row r="586" spans="1:65" s="2" customFormat="1" ht="55.5" customHeight="1">
      <c r="A586" s="37"/>
      <c r="B586" s="38"/>
      <c r="C586" s="259" t="s">
        <v>845</v>
      </c>
      <c r="D586" s="259" t="s">
        <v>636</v>
      </c>
      <c r="E586" s="260" t="s">
        <v>1864</v>
      </c>
      <c r="F586" s="261" t="s">
        <v>1859</v>
      </c>
      <c r="G586" s="262" t="s">
        <v>185</v>
      </c>
      <c r="H586" s="263">
        <v>1</v>
      </c>
      <c r="I586" s="264"/>
      <c r="J586" s="265">
        <f>ROUND(I586*H586,2)</f>
        <v>0</v>
      </c>
      <c r="K586" s="261" t="s">
        <v>19</v>
      </c>
      <c r="L586" s="266"/>
      <c r="M586" s="267" t="s">
        <v>19</v>
      </c>
      <c r="N586" s="268" t="s">
        <v>43</v>
      </c>
      <c r="O586" s="67"/>
      <c r="P586" s="190">
        <f>O586*H586</f>
        <v>0</v>
      </c>
      <c r="Q586" s="190">
        <v>2.1</v>
      </c>
      <c r="R586" s="190">
        <f>Q586*H586</f>
        <v>2.1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209</v>
      </c>
      <c r="AT586" s="192" t="s">
        <v>636</v>
      </c>
      <c r="AU586" s="192" t="s">
        <v>81</v>
      </c>
      <c r="AY586" s="20" t="s">
        <v>168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79</v>
      </c>
      <c r="BK586" s="193">
        <f>ROUND(I586*H586,2)</f>
        <v>0</v>
      </c>
      <c r="BL586" s="20" t="s">
        <v>175</v>
      </c>
      <c r="BM586" s="192" t="s">
        <v>1865</v>
      </c>
    </row>
    <row r="587" spans="1:65" s="14" customFormat="1">
      <c r="B587" s="205"/>
      <c r="C587" s="206"/>
      <c r="D587" s="196" t="s">
        <v>177</v>
      </c>
      <c r="E587" s="207" t="s">
        <v>19</v>
      </c>
      <c r="F587" s="208" t="s">
        <v>1866</v>
      </c>
      <c r="G587" s="206"/>
      <c r="H587" s="209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177</v>
      </c>
      <c r="AU587" s="215" t="s">
        <v>81</v>
      </c>
      <c r="AV587" s="14" t="s">
        <v>81</v>
      </c>
      <c r="AW587" s="14" t="s">
        <v>33</v>
      </c>
      <c r="AX587" s="14" t="s">
        <v>79</v>
      </c>
      <c r="AY587" s="215" t="s">
        <v>168</v>
      </c>
    </row>
    <row r="588" spans="1:65" s="2" customFormat="1" ht="55.5" customHeight="1">
      <c r="A588" s="37"/>
      <c r="B588" s="38"/>
      <c r="C588" s="259" t="s">
        <v>859</v>
      </c>
      <c r="D588" s="259" t="s">
        <v>636</v>
      </c>
      <c r="E588" s="260" t="s">
        <v>1867</v>
      </c>
      <c r="F588" s="261" t="s">
        <v>1859</v>
      </c>
      <c r="G588" s="262" t="s">
        <v>185</v>
      </c>
      <c r="H588" s="263">
        <v>1</v>
      </c>
      <c r="I588" s="264"/>
      <c r="J588" s="265">
        <f>ROUND(I588*H588,2)</f>
        <v>0</v>
      </c>
      <c r="K588" s="261" t="s">
        <v>19</v>
      </c>
      <c r="L588" s="266"/>
      <c r="M588" s="267" t="s">
        <v>19</v>
      </c>
      <c r="N588" s="268" t="s">
        <v>43</v>
      </c>
      <c r="O588" s="67"/>
      <c r="P588" s="190">
        <f>O588*H588</f>
        <v>0</v>
      </c>
      <c r="Q588" s="190">
        <v>2.1</v>
      </c>
      <c r="R588" s="190">
        <f>Q588*H588</f>
        <v>2.1</v>
      </c>
      <c r="S588" s="190">
        <v>0</v>
      </c>
      <c r="T588" s="19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92" t="s">
        <v>209</v>
      </c>
      <c r="AT588" s="192" t="s">
        <v>636</v>
      </c>
      <c r="AU588" s="192" t="s">
        <v>81</v>
      </c>
      <c r="AY588" s="20" t="s">
        <v>168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20" t="s">
        <v>79</v>
      </c>
      <c r="BK588" s="193">
        <f>ROUND(I588*H588,2)</f>
        <v>0</v>
      </c>
      <c r="BL588" s="20" t="s">
        <v>175</v>
      </c>
      <c r="BM588" s="192" t="s">
        <v>1868</v>
      </c>
    </row>
    <row r="589" spans="1:65" s="14" customFormat="1">
      <c r="B589" s="205"/>
      <c r="C589" s="206"/>
      <c r="D589" s="196" t="s">
        <v>177</v>
      </c>
      <c r="E589" s="207" t="s">
        <v>19</v>
      </c>
      <c r="F589" s="208" t="s">
        <v>1869</v>
      </c>
      <c r="G589" s="206"/>
      <c r="H589" s="209">
        <v>1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177</v>
      </c>
      <c r="AU589" s="215" t="s">
        <v>81</v>
      </c>
      <c r="AV589" s="14" t="s">
        <v>81</v>
      </c>
      <c r="AW589" s="14" t="s">
        <v>33</v>
      </c>
      <c r="AX589" s="14" t="s">
        <v>79</v>
      </c>
      <c r="AY589" s="215" t="s">
        <v>168</v>
      </c>
    </row>
    <row r="590" spans="1:65" s="2" customFormat="1" ht="55.5" customHeight="1">
      <c r="A590" s="37"/>
      <c r="B590" s="38"/>
      <c r="C590" s="259" t="s">
        <v>864</v>
      </c>
      <c r="D590" s="259" t="s">
        <v>636</v>
      </c>
      <c r="E590" s="260" t="s">
        <v>1870</v>
      </c>
      <c r="F590" s="261" t="s">
        <v>1859</v>
      </c>
      <c r="G590" s="262" t="s">
        <v>185</v>
      </c>
      <c r="H590" s="263">
        <v>1</v>
      </c>
      <c r="I590" s="264"/>
      <c r="J590" s="265">
        <f>ROUND(I590*H590,2)</f>
        <v>0</v>
      </c>
      <c r="K590" s="261" t="s">
        <v>19</v>
      </c>
      <c r="L590" s="266"/>
      <c r="M590" s="267" t="s">
        <v>19</v>
      </c>
      <c r="N590" s="268" t="s">
        <v>43</v>
      </c>
      <c r="O590" s="67"/>
      <c r="P590" s="190">
        <f>O590*H590</f>
        <v>0</v>
      </c>
      <c r="Q590" s="190">
        <v>2.1</v>
      </c>
      <c r="R590" s="190">
        <f>Q590*H590</f>
        <v>2.1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209</v>
      </c>
      <c r="AT590" s="192" t="s">
        <v>636</v>
      </c>
      <c r="AU590" s="192" t="s">
        <v>81</v>
      </c>
      <c r="AY590" s="20" t="s">
        <v>168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79</v>
      </c>
      <c r="BK590" s="193">
        <f>ROUND(I590*H590,2)</f>
        <v>0</v>
      </c>
      <c r="BL590" s="20" t="s">
        <v>175</v>
      </c>
      <c r="BM590" s="192" t="s">
        <v>1871</v>
      </c>
    </row>
    <row r="591" spans="1:65" s="14" customFormat="1">
      <c r="B591" s="205"/>
      <c r="C591" s="206"/>
      <c r="D591" s="196" t="s">
        <v>177</v>
      </c>
      <c r="E591" s="207" t="s">
        <v>19</v>
      </c>
      <c r="F591" s="208" t="s">
        <v>1872</v>
      </c>
      <c r="G591" s="206"/>
      <c r="H591" s="209">
        <v>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177</v>
      </c>
      <c r="AU591" s="215" t="s">
        <v>81</v>
      </c>
      <c r="AV591" s="14" t="s">
        <v>81</v>
      </c>
      <c r="AW591" s="14" t="s">
        <v>33</v>
      </c>
      <c r="AX591" s="14" t="s">
        <v>79</v>
      </c>
      <c r="AY591" s="215" t="s">
        <v>168</v>
      </c>
    </row>
    <row r="592" spans="1:65" s="2" customFormat="1" ht="55.5" customHeight="1">
      <c r="A592" s="37"/>
      <c r="B592" s="38"/>
      <c r="C592" s="259" t="s">
        <v>849</v>
      </c>
      <c r="D592" s="259" t="s">
        <v>636</v>
      </c>
      <c r="E592" s="260" t="s">
        <v>1873</v>
      </c>
      <c r="F592" s="261" t="s">
        <v>1859</v>
      </c>
      <c r="G592" s="262" t="s">
        <v>185</v>
      </c>
      <c r="H592" s="263">
        <v>1</v>
      </c>
      <c r="I592" s="264"/>
      <c r="J592" s="265">
        <f>ROUND(I592*H592,2)</f>
        <v>0</v>
      </c>
      <c r="K592" s="261" t="s">
        <v>19</v>
      </c>
      <c r="L592" s="266"/>
      <c r="M592" s="267" t="s">
        <v>19</v>
      </c>
      <c r="N592" s="268" t="s">
        <v>43</v>
      </c>
      <c r="O592" s="67"/>
      <c r="P592" s="190">
        <f>O592*H592</f>
        <v>0</v>
      </c>
      <c r="Q592" s="190">
        <v>2.1</v>
      </c>
      <c r="R592" s="190">
        <f>Q592*H592</f>
        <v>2.1</v>
      </c>
      <c r="S592" s="190">
        <v>0</v>
      </c>
      <c r="T592" s="191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92" t="s">
        <v>209</v>
      </c>
      <c r="AT592" s="192" t="s">
        <v>636</v>
      </c>
      <c r="AU592" s="192" t="s">
        <v>81</v>
      </c>
      <c r="AY592" s="20" t="s">
        <v>168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20" t="s">
        <v>79</v>
      </c>
      <c r="BK592" s="193">
        <f>ROUND(I592*H592,2)</f>
        <v>0</v>
      </c>
      <c r="BL592" s="20" t="s">
        <v>175</v>
      </c>
      <c r="BM592" s="192" t="s">
        <v>1874</v>
      </c>
    </row>
    <row r="593" spans="1:65" s="14" customFormat="1">
      <c r="B593" s="205"/>
      <c r="C593" s="206"/>
      <c r="D593" s="196" t="s">
        <v>177</v>
      </c>
      <c r="E593" s="207" t="s">
        <v>19</v>
      </c>
      <c r="F593" s="208" t="s">
        <v>1875</v>
      </c>
      <c r="G593" s="206"/>
      <c r="H593" s="209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177</v>
      </c>
      <c r="AU593" s="215" t="s">
        <v>81</v>
      </c>
      <c r="AV593" s="14" t="s">
        <v>81</v>
      </c>
      <c r="AW593" s="14" t="s">
        <v>33</v>
      </c>
      <c r="AX593" s="14" t="s">
        <v>79</v>
      </c>
      <c r="AY593" s="215" t="s">
        <v>168</v>
      </c>
    </row>
    <row r="594" spans="1:65" s="2" customFormat="1" ht="55.5" customHeight="1">
      <c r="A594" s="37"/>
      <c r="B594" s="38"/>
      <c r="C594" s="259" t="s">
        <v>868</v>
      </c>
      <c r="D594" s="259" t="s">
        <v>636</v>
      </c>
      <c r="E594" s="260" t="s">
        <v>1876</v>
      </c>
      <c r="F594" s="261" t="s">
        <v>1859</v>
      </c>
      <c r="G594" s="262" t="s">
        <v>185</v>
      </c>
      <c r="H594" s="263">
        <v>1</v>
      </c>
      <c r="I594" s="264"/>
      <c r="J594" s="265">
        <f>ROUND(I594*H594,2)</f>
        <v>0</v>
      </c>
      <c r="K594" s="261" t="s">
        <v>19</v>
      </c>
      <c r="L594" s="266"/>
      <c r="M594" s="267" t="s">
        <v>19</v>
      </c>
      <c r="N594" s="268" t="s">
        <v>43</v>
      </c>
      <c r="O594" s="67"/>
      <c r="P594" s="190">
        <f>O594*H594</f>
        <v>0</v>
      </c>
      <c r="Q594" s="190">
        <v>2.1</v>
      </c>
      <c r="R594" s="190">
        <f>Q594*H594</f>
        <v>2.1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209</v>
      </c>
      <c r="AT594" s="192" t="s">
        <v>636</v>
      </c>
      <c r="AU594" s="192" t="s">
        <v>81</v>
      </c>
      <c r="AY594" s="20" t="s">
        <v>168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79</v>
      </c>
      <c r="BK594" s="193">
        <f>ROUND(I594*H594,2)</f>
        <v>0</v>
      </c>
      <c r="BL594" s="20" t="s">
        <v>175</v>
      </c>
      <c r="BM594" s="192" t="s">
        <v>1877</v>
      </c>
    </row>
    <row r="595" spans="1:65" s="14" customFormat="1">
      <c r="B595" s="205"/>
      <c r="C595" s="206"/>
      <c r="D595" s="196" t="s">
        <v>177</v>
      </c>
      <c r="E595" s="207" t="s">
        <v>19</v>
      </c>
      <c r="F595" s="208" t="s">
        <v>1878</v>
      </c>
      <c r="G595" s="206"/>
      <c r="H595" s="209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177</v>
      </c>
      <c r="AU595" s="215" t="s">
        <v>81</v>
      </c>
      <c r="AV595" s="14" t="s">
        <v>81</v>
      </c>
      <c r="AW595" s="14" t="s">
        <v>33</v>
      </c>
      <c r="AX595" s="14" t="s">
        <v>79</v>
      </c>
      <c r="AY595" s="215" t="s">
        <v>168</v>
      </c>
    </row>
    <row r="596" spans="1:65" s="2" customFormat="1" ht="55.5" customHeight="1">
      <c r="A596" s="37"/>
      <c r="B596" s="38"/>
      <c r="C596" s="259" t="s">
        <v>874</v>
      </c>
      <c r="D596" s="259" t="s">
        <v>636</v>
      </c>
      <c r="E596" s="260" t="s">
        <v>1879</v>
      </c>
      <c r="F596" s="261" t="s">
        <v>1859</v>
      </c>
      <c r="G596" s="262" t="s">
        <v>185</v>
      </c>
      <c r="H596" s="263">
        <v>1</v>
      </c>
      <c r="I596" s="264"/>
      <c r="J596" s="265">
        <f>ROUND(I596*H596,2)</f>
        <v>0</v>
      </c>
      <c r="K596" s="261" t="s">
        <v>19</v>
      </c>
      <c r="L596" s="266"/>
      <c r="M596" s="267" t="s">
        <v>19</v>
      </c>
      <c r="N596" s="268" t="s">
        <v>43</v>
      </c>
      <c r="O596" s="67"/>
      <c r="P596" s="190">
        <f>O596*H596</f>
        <v>0</v>
      </c>
      <c r="Q596" s="190">
        <v>2.1</v>
      </c>
      <c r="R596" s="190">
        <f>Q596*H596</f>
        <v>2.1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209</v>
      </c>
      <c r="AT596" s="192" t="s">
        <v>636</v>
      </c>
      <c r="AU596" s="192" t="s">
        <v>81</v>
      </c>
      <c r="AY596" s="20" t="s">
        <v>168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79</v>
      </c>
      <c r="BK596" s="193">
        <f>ROUND(I596*H596,2)</f>
        <v>0</v>
      </c>
      <c r="BL596" s="20" t="s">
        <v>175</v>
      </c>
      <c r="BM596" s="192" t="s">
        <v>1880</v>
      </c>
    </row>
    <row r="597" spans="1:65" s="14" customFormat="1">
      <c r="B597" s="205"/>
      <c r="C597" s="206"/>
      <c r="D597" s="196" t="s">
        <v>177</v>
      </c>
      <c r="E597" s="207" t="s">
        <v>19</v>
      </c>
      <c r="F597" s="208" t="s">
        <v>1881</v>
      </c>
      <c r="G597" s="206"/>
      <c r="H597" s="209">
        <v>1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177</v>
      </c>
      <c r="AU597" s="215" t="s">
        <v>81</v>
      </c>
      <c r="AV597" s="14" t="s">
        <v>81</v>
      </c>
      <c r="AW597" s="14" t="s">
        <v>33</v>
      </c>
      <c r="AX597" s="14" t="s">
        <v>79</v>
      </c>
      <c r="AY597" s="215" t="s">
        <v>168</v>
      </c>
    </row>
    <row r="598" spans="1:65" s="2" customFormat="1" ht="55.5" customHeight="1">
      <c r="A598" s="37"/>
      <c r="B598" s="38"/>
      <c r="C598" s="259" t="s">
        <v>880</v>
      </c>
      <c r="D598" s="259" t="s">
        <v>636</v>
      </c>
      <c r="E598" s="260" t="s">
        <v>1882</v>
      </c>
      <c r="F598" s="261" t="s">
        <v>1859</v>
      </c>
      <c r="G598" s="262" t="s">
        <v>185</v>
      </c>
      <c r="H598" s="263">
        <v>1</v>
      </c>
      <c r="I598" s="264"/>
      <c r="J598" s="265">
        <f>ROUND(I598*H598,2)</f>
        <v>0</v>
      </c>
      <c r="K598" s="261" t="s">
        <v>19</v>
      </c>
      <c r="L598" s="266"/>
      <c r="M598" s="267" t="s">
        <v>19</v>
      </c>
      <c r="N598" s="268" t="s">
        <v>43</v>
      </c>
      <c r="O598" s="67"/>
      <c r="P598" s="190">
        <f>O598*H598</f>
        <v>0</v>
      </c>
      <c r="Q598" s="190">
        <v>2.1</v>
      </c>
      <c r="R598" s="190">
        <f>Q598*H598</f>
        <v>2.1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209</v>
      </c>
      <c r="AT598" s="192" t="s">
        <v>636</v>
      </c>
      <c r="AU598" s="192" t="s">
        <v>81</v>
      </c>
      <c r="AY598" s="20" t="s">
        <v>168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79</v>
      </c>
      <c r="BK598" s="193">
        <f>ROUND(I598*H598,2)</f>
        <v>0</v>
      </c>
      <c r="BL598" s="20" t="s">
        <v>175</v>
      </c>
      <c r="BM598" s="192" t="s">
        <v>1883</v>
      </c>
    </row>
    <row r="599" spans="1:65" s="14" customFormat="1">
      <c r="B599" s="205"/>
      <c r="C599" s="206"/>
      <c r="D599" s="196" t="s">
        <v>177</v>
      </c>
      <c r="E599" s="207" t="s">
        <v>19</v>
      </c>
      <c r="F599" s="208" t="s">
        <v>1884</v>
      </c>
      <c r="G599" s="206"/>
      <c r="H599" s="209">
        <v>1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177</v>
      </c>
      <c r="AU599" s="215" t="s">
        <v>81</v>
      </c>
      <c r="AV599" s="14" t="s">
        <v>81</v>
      </c>
      <c r="AW599" s="14" t="s">
        <v>33</v>
      </c>
      <c r="AX599" s="14" t="s">
        <v>79</v>
      </c>
      <c r="AY599" s="215" t="s">
        <v>168</v>
      </c>
    </row>
    <row r="600" spans="1:65" s="2" customFormat="1" ht="67.5" customHeight="1">
      <c r="A600" s="37"/>
      <c r="B600" s="38"/>
      <c r="C600" s="259" t="s">
        <v>885</v>
      </c>
      <c r="D600" s="259" t="s">
        <v>636</v>
      </c>
      <c r="E600" s="260" t="s">
        <v>1885</v>
      </c>
      <c r="F600" s="261" t="s">
        <v>1886</v>
      </c>
      <c r="G600" s="262" t="s">
        <v>185</v>
      </c>
      <c r="H600" s="263">
        <v>1</v>
      </c>
      <c r="I600" s="264"/>
      <c r="J600" s="265">
        <f>ROUND(I600*H600,2)</f>
        <v>0</v>
      </c>
      <c r="K600" s="261" t="s">
        <v>19</v>
      </c>
      <c r="L600" s="266"/>
      <c r="M600" s="267" t="s">
        <v>19</v>
      </c>
      <c r="N600" s="268" t="s">
        <v>43</v>
      </c>
      <c r="O600" s="67"/>
      <c r="P600" s="190">
        <f>O600*H600</f>
        <v>0</v>
      </c>
      <c r="Q600" s="190">
        <v>2.1</v>
      </c>
      <c r="R600" s="190">
        <f>Q600*H600</f>
        <v>2.1</v>
      </c>
      <c r="S600" s="190">
        <v>0</v>
      </c>
      <c r="T600" s="191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2" t="s">
        <v>209</v>
      </c>
      <c r="AT600" s="192" t="s">
        <v>636</v>
      </c>
      <c r="AU600" s="192" t="s">
        <v>81</v>
      </c>
      <c r="AY600" s="20" t="s">
        <v>168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0" t="s">
        <v>79</v>
      </c>
      <c r="BK600" s="193">
        <f>ROUND(I600*H600,2)</f>
        <v>0</v>
      </c>
      <c r="BL600" s="20" t="s">
        <v>175</v>
      </c>
      <c r="BM600" s="192" t="s">
        <v>1887</v>
      </c>
    </row>
    <row r="601" spans="1:65" s="14" customFormat="1">
      <c r="B601" s="205"/>
      <c r="C601" s="206"/>
      <c r="D601" s="196" t="s">
        <v>177</v>
      </c>
      <c r="E601" s="207" t="s">
        <v>19</v>
      </c>
      <c r="F601" s="208" t="s">
        <v>1888</v>
      </c>
      <c r="G601" s="206"/>
      <c r="H601" s="209">
        <v>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177</v>
      </c>
      <c r="AU601" s="215" t="s">
        <v>81</v>
      </c>
      <c r="AV601" s="14" t="s">
        <v>81</v>
      </c>
      <c r="AW601" s="14" t="s">
        <v>33</v>
      </c>
      <c r="AX601" s="14" t="s">
        <v>79</v>
      </c>
      <c r="AY601" s="215" t="s">
        <v>168</v>
      </c>
    </row>
    <row r="602" spans="1:65" s="2" customFormat="1" ht="55.5" customHeight="1">
      <c r="A602" s="37"/>
      <c r="B602" s="38"/>
      <c r="C602" s="259" t="s">
        <v>820</v>
      </c>
      <c r="D602" s="259" t="s">
        <v>636</v>
      </c>
      <c r="E602" s="260" t="s">
        <v>1889</v>
      </c>
      <c r="F602" s="261" t="s">
        <v>1859</v>
      </c>
      <c r="G602" s="262" t="s">
        <v>185</v>
      </c>
      <c r="H602" s="263">
        <v>1</v>
      </c>
      <c r="I602" s="264"/>
      <c r="J602" s="265">
        <f>ROUND(I602*H602,2)</f>
        <v>0</v>
      </c>
      <c r="K602" s="261" t="s">
        <v>19</v>
      </c>
      <c r="L602" s="266"/>
      <c r="M602" s="267" t="s">
        <v>19</v>
      </c>
      <c r="N602" s="268" t="s">
        <v>43</v>
      </c>
      <c r="O602" s="67"/>
      <c r="P602" s="190">
        <f>O602*H602</f>
        <v>0</v>
      </c>
      <c r="Q602" s="190">
        <v>2.1</v>
      </c>
      <c r="R602" s="190">
        <f>Q602*H602</f>
        <v>2.1</v>
      </c>
      <c r="S602" s="190">
        <v>0</v>
      </c>
      <c r="T602" s="191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92" t="s">
        <v>209</v>
      </c>
      <c r="AT602" s="192" t="s">
        <v>636</v>
      </c>
      <c r="AU602" s="192" t="s">
        <v>81</v>
      </c>
      <c r="AY602" s="20" t="s">
        <v>168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20" t="s">
        <v>79</v>
      </c>
      <c r="BK602" s="193">
        <f>ROUND(I602*H602,2)</f>
        <v>0</v>
      </c>
      <c r="BL602" s="20" t="s">
        <v>175</v>
      </c>
      <c r="BM602" s="192" t="s">
        <v>1890</v>
      </c>
    </row>
    <row r="603" spans="1:65" s="14" customFormat="1">
      <c r="B603" s="205"/>
      <c r="C603" s="206"/>
      <c r="D603" s="196" t="s">
        <v>177</v>
      </c>
      <c r="E603" s="207" t="s">
        <v>19</v>
      </c>
      <c r="F603" s="208" t="s">
        <v>1891</v>
      </c>
      <c r="G603" s="206"/>
      <c r="H603" s="209">
        <v>1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177</v>
      </c>
      <c r="AU603" s="215" t="s">
        <v>81</v>
      </c>
      <c r="AV603" s="14" t="s">
        <v>81</v>
      </c>
      <c r="AW603" s="14" t="s">
        <v>33</v>
      </c>
      <c r="AX603" s="14" t="s">
        <v>79</v>
      </c>
      <c r="AY603" s="215" t="s">
        <v>168</v>
      </c>
    </row>
    <row r="604" spans="1:65" s="2" customFormat="1" ht="48">
      <c r="A604" s="37"/>
      <c r="B604" s="38"/>
      <c r="C604" s="259" t="s">
        <v>894</v>
      </c>
      <c r="D604" s="259" t="s">
        <v>636</v>
      </c>
      <c r="E604" s="260" t="s">
        <v>1892</v>
      </c>
      <c r="F604" s="261" t="s">
        <v>1893</v>
      </c>
      <c r="G604" s="262" t="s">
        <v>185</v>
      </c>
      <c r="H604" s="263">
        <v>1</v>
      </c>
      <c r="I604" s="264"/>
      <c r="J604" s="265">
        <f>ROUND(I604*H604,2)</f>
        <v>0</v>
      </c>
      <c r="K604" s="261" t="s">
        <v>19</v>
      </c>
      <c r="L604" s="266"/>
      <c r="M604" s="267" t="s">
        <v>19</v>
      </c>
      <c r="N604" s="268" t="s">
        <v>43</v>
      </c>
      <c r="O604" s="67"/>
      <c r="P604" s="190">
        <f>O604*H604</f>
        <v>0</v>
      </c>
      <c r="Q604" s="190">
        <v>2.1</v>
      </c>
      <c r="R604" s="190">
        <f>Q604*H604</f>
        <v>2.1</v>
      </c>
      <c r="S604" s="190">
        <v>0</v>
      </c>
      <c r="T604" s="191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92" t="s">
        <v>209</v>
      </c>
      <c r="AT604" s="192" t="s">
        <v>636</v>
      </c>
      <c r="AU604" s="192" t="s">
        <v>81</v>
      </c>
      <c r="AY604" s="20" t="s">
        <v>168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20" t="s">
        <v>79</v>
      </c>
      <c r="BK604" s="193">
        <f>ROUND(I604*H604,2)</f>
        <v>0</v>
      </c>
      <c r="BL604" s="20" t="s">
        <v>175</v>
      </c>
      <c r="BM604" s="192" t="s">
        <v>1894</v>
      </c>
    </row>
    <row r="605" spans="1:65" s="13" customFormat="1">
      <c r="B605" s="194"/>
      <c r="C605" s="195"/>
      <c r="D605" s="196" t="s">
        <v>177</v>
      </c>
      <c r="E605" s="197" t="s">
        <v>19</v>
      </c>
      <c r="F605" s="198" t="s">
        <v>1714</v>
      </c>
      <c r="G605" s="195"/>
      <c r="H605" s="197" t="s">
        <v>19</v>
      </c>
      <c r="I605" s="199"/>
      <c r="J605" s="195"/>
      <c r="K605" s="195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177</v>
      </c>
      <c r="AU605" s="204" t="s">
        <v>81</v>
      </c>
      <c r="AV605" s="13" t="s">
        <v>79</v>
      </c>
      <c r="AW605" s="13" t="s">
        <v>33</v>
      </c>
      <c r="AX605" s="13" t="s">
        <v>72</v>
      </c>
      <c r="AY605" s="204" t="s">
        <v>168</v>
      </c>
    </row>
    <row r="606" spans="1:65" s="14" customFormat="1">
      <c r="B606" s="205"/>
      <c r="C606" s="206"/>
      <c r="D606" s="196" t="s">
        <v>177</v>
      </c>
      <c r="E606" s="207" t="s">
        <v>19</v>
      </c>
      <c r="F606" s="208" t="s">
        <v>1895</v>
      </c>
      <c r="G606" s="206"/>
      <c r="H606" s="209">
        <v>1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177</v>
      </c>
      <c r="AU606" s="215" t="s">
        <v>81</v>
      </c>
      <c r="AV606" s="14" t="s">
        <v>81</v>
      </c>
      <c r="AW606" s="14" t="s">
        <v>33</v>
      </c>
      <c r="AX606" s="14" t="s">
        <v>79</v>
      </c>
      <c r="AY606" s="215" t="s">
        <v>168</v>
      </c>
    </row>
    <row r="607" spans="1:65" s="2" customFormat="1" ht="16.5" customHeight="1">
      <c r="A607" s="37"/>
      <c r="B607" s="38"/>
      <c r="C607" s="259" t="s">
        <v>898</v>
      </c>
      <c r="D607" s="259" t="s">
        <v>636</v>
      </c>
      <c r="E607" s="260" t="s">
        <v>1896</v>
      </c>
      <c r="F607" s="261" t="s">
        <v>1897</v>
      </c>
      <c r="G607" s="262" t="s">
        <v>185</v>
      </c>
      <c r="H607" s="263">
        <v>56</v>
      </c>
      <c r="I607" s="264"/>
      <c r="J607" s="265">
        <f>ROUND(I607*H607,2)</f>
        <v>0</v>
      </c>
      <c r="K607" s="261" t="s">
        <v>19</v>
      </c>
      <c r="L607" s="266"/>
      <c r="M607" s="267" t="s">
        <v>19</v>
      </c>
      <c r="N607" s="268" t="s">
        <v>43</v>
      </c>
      <c r="O607" s="67"/>
      <c r="P607" s="190">
        <f>O607*H607</f>
        <v>0</v>
      </c>
      <c r="Q607" s="190">
        <v>1.1000000000000001E-3</v>
      </c>
      <c r="R607" s="190">
        <f>Q607*H607</f>
        <v>6.1600000000000002E-2</v>
      </c>
      <c r="S607" s="190">
        <v>0</v>
      </c>
      <c r="T607" s="19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92" t="s">
        <v>209</v>
      </c>
      <c r="AT607" s="192" t="s">
        <v>636</v>
      </c>
      <c r="AU607" s="192" t="s">
        <v>81</v>
      </c>
      <c r="AY607" s="20" t="s">
        <v>168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0" t="s">
        <v>79</v>
      </c>
      <c r="BK607" s="193">
        <f>ROUND(I607*H607,2)</f>
        <v>0</v>
      </c>
      <c r="BL607" s="20" t="s">
        <v>175</v>
      </c>
      <c r="BM607" s="192" t="s">
        <v>1898</v>
      </c>
    </row>
    <row r="608" spans="1:65" s="14" customFormat="1">
      <c r="B608" s="205"/>
      <c r="C608" s="206"/>
      <c r="D608" s="196" t="s">
        <v>177</v>
      </c>
      <c r="E608" s="207" t="s">
        <v>19</v>
      </c>
      <c r="F608" s="208" t="s">
        <v>1899</v>
      </c>
      <c r="G608" s="206"/>
      <c r="H608" s="209">
        <v>14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177</v>
      </c>
      <c r="AU608" s="215" t="s">
        <v>81</v>
      </c>
      <c r="AV608" s="14" t="s">
        <v>81</v>
      </c>
      <c r="AW608" s="14" t="s">
        <v>33</v>
      </c>
      <c r="AX608" s="14" t="s">
        <v>72</v>
      </c>
      <c r="AY608" s="215" t="s">
        <v>168</v>
      </c>
    </row>
    <row r="609" spans="1:65" s="14" customFormat="1">
      <c r="B609" s="205"/>
      <c r="C609" s="206"/>
      <c r="D609" s="196" t="s">
        <v>177</v>
      </c>
      <c r="E609" s="207" t="s">
        <v>19</v>
      </c>
      <c r="F609" s="208" t="s">
        <v>1900</v>
      </c>
      <c r="G609" s="206"/>
      <c r="H609" s="209">
        <v>16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177</v>
      </c>
      <c r="AU609" s="215" t="s">
        <v>81</v>
      </c>
      <c r="AV609" s="14" t="s">
        <v>81</v>
      </c>
      <c r="AW609" s="14" t="s">
        <v>33</v>
      </c>
      <c r="AX609" s="14" t="s">
        <v>72</v>
      </c>
      <c r="AY609" s="215" t="s">
        <v>168</v>
      </c>
    </row>
    <row r="610" spans="1:65" s="14" customFormat="1">
      <c r="B610" s="205"/>
      <c r="C610" s="206"/>
      <c r="D610" s="196" t="s">
        <v>177</v>
      </c>
      <c r="E610" s="207" t="s">
        <v>19</v>
      </c>
      <c r="F610" s="208" t="s">
        <v>1901</v>
      </c>
      <c r="G610" s="206"/>
      <c r="H610" s="209">
        <v>26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177</v>
      </c>
      <c r="AU610" s="215" t="s">
        <v>81</v>
      </c>
      <c r="AV610" s="14" t="s">
        <v>81</v>
      </c>
      <c r="AW610" s="14" t="s">
        <v>33</v>
      </c>
      <c r="AX610" s="14" t="s">
        <v>72</v>
      </c>
      <c r="AY610" s="215" t="s">
        <v>168</v>
      </c>
    </row>
    <row r="611" spans="1:65" s="15" customFormat="1">
      <c r="B611" s="216"/>
      <c r="C611" s="217"/>
      <c r="D611" s="196" t="s">
        <v>177</v>
      </c>
      <c r="E611" s="218" t="s">
        <v>19</v>
      </c>
      <c r="F611" s="219" t="s">
        <v>182</v>
      </c>
      <c r="G611" s="217"/>
      <c r="H611" s="220">
        <v>56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177</v>
      </c>
      <c r="AU611" s="226" t="s">
        <v>81</v>
      </c>
      <c r="AV611" s="15" t="s">
        <v>175</v>
      </c>
      <c r="AW611" s="15" t="s">
        <v>33</v>
      </c>
      <c r="AX611" s="15" t="s">
        <v>79</v>
      </c>
      <c r="AY611" s="226" t="s">
        <v>168</v>
      </c>
    </row>
    <row r="612" spans="1:65" s="2" customFormat="1" ht="36">
      <c r="A612" s="37"/>
      <c r="B612" s="38"/>
      <c r="C612" s="181" t="s">
        <v>902</v>
      </c>
      <c r="D612" s="181" t="s">
        <v>170</v>
      </c>
      <c r="E612" s="182" t="s">
        <v>1902</v>
      </c>
      <c r="F612" s="183" t="s">
        <v>1903</v>
      </c>
      <c r="G612" s="184" t="s">
        <v>185</v>
      </c>
      <c r="H612" s="185">
        <v>20</v>
      </c>
      <c r="I612" s="186"/>
      <c r="J612" s="187">
        <f>ROUND(I612*H612,2)</f>
        <v>0</v>
      </c>
      <c r="K612" s="183" t="s">
        <v>1208</v>
      </c>
      <c r="L612" s="42"/>
      <c r="M612" s="188" t="s">
        <v>19</v>
      </c>
      <c r="N612" s="189" t="s">
        <v>43</v>
      </c>
      <c r="O612" s="67"/>
      <c r="P612" s="190">
        <f>O612*H612</f>
        <v>0</v>
      </c>
      <c r="Q612" s="190">
        <v>0.34089999999999998</v>
      </c>
      <c r="R612" s="190">
        <f>Q612*H612</f>
        <v>6.8179999999999996</v>
      </c>
      <c r="S612" s="190">
        <v>0</v>
      </c>
      <c r="T612" s="191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92" t="s">
        <v>175</v>
      </c>
      <c r="AT612" s="192" t="s">
        <v>170</v>
      </c>
      <c r="AU612" s="192" t="s">
        <v>81</v>
      </c>
      <c r="AY612" s="20" t="s">
        <v>168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20" t="s">
        <v>79</v>
      </c>
      <c r="BK612" s="193">
        <f>ROUND(I612*H612,2)</f>
        <v>0</v>
      </c>
      <c r="BL612" s="20" t="s">
        <v>175</v>
      </c>
      <c r="BM612" s="192" t="s">
        <v>1904</v>
      </c>
    </row>
    <row r="613" spans="1:65" s="14" customFormat="1">
      <c r="B613" s="205"/>
      <c r="C613" s="206"/>
      <c r="D613" s="196" t="s">
        <v>177</v>
      </c>
      <c r="E613" s="207" t="s">
        <v>19</v>
      </c>
      <c r="F613" s="208" t="s">
        <v>1905</v>
      </c>
      <c r="G613" s="206"/>
      <c r="H613" s="209">
        <v>20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177</v>
      </c>
      <c r="AU613" s="215" t="s">
        <v>81</v>
      </c>
      <c r="AV613" s="14" t="s">
        <v>81</v>
      </c>
      <c r="AW613" s="14" t="s">
        <v>33</v>
      </c>
      <c r="AX613" s="14" t="s">
        <v>79</v>
      </c>
      <c r="AY613" s="215" t="s">
        <v>168</v>
      </c>
    </row>
    <row r="614" spans="1:65" s="2" customFormat="1" ht="16.5" customHeight="1">
      <c r="A614" s="37"/>
      <c r="B614" s="38"/>
      <c r="C614" s="259" t="s">
        <v>275</v>
      </c>
      <c r="D614" s="259" t="s">
        <v>636</v>
      </c>
      <c r="E614" s="260" t="s">
        <v>1906</v>
      </c>
      <c r="F614" s="261" t="s">
        <v>1907</v>
      </c>
      <c r="G614" s="262" t="s">
        <v>185</v>
      </c>
      <c r="H614" s="263">
        <v>20</v>
      </c>
      <c r="I614" s="264"/>
      <c r="J614" s="265">
        <f>ROUND(I614*H614,2)</f>
        <v>0</v>
      </c>
      <c r="K614" s="261" t="s">
        <v>174</v>
      </c>
      <c r="L614" s="266"/>
      <c r="M614" s="267" t="s">
        <v>19</v>
      </c>
      <c r="N614" s="268" t="s">
        <v>43</v>
      </c>
      <c r="O614" s="67"/>
      <c r="P614" s="190">
        <f>O614*H614</f>
        <v>0</v>
      </c>
      <c r="Q614" s="190">
        <v>0.17499999999999999</v>
      </c>
      <c r="R614" s="190">
        <f>Q614*H614</f>
        <v>3.5</v>
      </c>
      <c r="S614" s="190">
        <v>0</v>
      </c>
      <c r="T614" s="191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2" t="s">
        <v>209</v>
      </c>
      <c r="AT614" s="192" t="s">
        <v>636</v>
      </c>
      <c r="AU614" s="192" t="s">
        <v>81</v>
      </c>
      <c r="AY614" s="20" t="s">
        <v>168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0" t="s">
        <v>79</v>
      </c>
      <c r="BK614" s="193">
        <f>ROUND(I614*H614,2)</f>
        <v>0</v>
      </c>
      <c r="BL614" s="20" t="s">
        <v>175</v>
      </c>
      <c r="BM614" s="192" t="s">
        <v>1908</v>
      </c>
    </row>
    <row r="615" spans="1:65" s="2" customFormat="1" ht="24">
      <c r="A615" s="37"/>
      <c r="B615" s="38"/>
      <c r="C615" s="259" t="s">
        <v>911</v>
      </c>
      <c r="D615" s="259" t="s">
        <v>636</v>
      </c>
      <c r="E615" s="260" t="s">
        <v>1909</v>
      </c>
      <c r="F615" s="261" t="s">
        <v>1910</v>
      </c>
      <c r="G615" s="262" t="s">
        <v>185</v>
      </c>
      <c r="H615" s="263">
        <v>20</v>
      </c>
      <c r="I615" s="264"/>
      <c r="J615" s="265">
        <f>ROUND(I615*H615,2)</f>
        <v>0</v>
      </c>
      <c r="K615" s="261" t="s">
        <v>174</v>
      </c>
      <c r="L615" s="266"/>
      <c r="M615" s="267" t="s">
        <v>19</v>
      </c>
      <c r="N615" s="268" t="s">
        <v>43</v>
      </c>
      <c r="O615" s="67"/>
      <c r="P615" s="190">
        <f>O615*H615</f>
        <v>0</v>
      </c>
      <c r="Q615" s="190">
        <v>0.17</v>
      </c>
      <c r="R615" s="190">
        <f>Q615*H615</f>
        <v>3.4000000000000004</v>
      </c>
      <c r="S615" s="190">
        <v>0</v>
      </c>
      <c r="T615" s="191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92" t="s">
        <v>209</v>
      </c>
      <c r="AT615" s="192" t="s">
        <v>636</v>
      </c>
      <c r="AU615" s="192" t="s">
        <v>81</v>
      </c>
      <c r="AY615" s="20" t="s">
        <v>168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0" t="s">
        <v>79</v>
      </c>
      <c r="BK615" s="193">
        <f>ROUND(I615*H615,2)</f>
        <v>0</v>
      </c>
      <c r="BL615" s="20" t="s">
        <v>175</v>
      </c>
      <c r="BM615" s="192" t="s">
        <v>1911</v>
      </c>
    </row>
    <row r="616" spans="1:65" s="14" customFormat="1">
      <c r="B616" s="205"/>
      <c r="C616" s="206"/>
      <c r="D616" s="196" t="s">
        <v>177</v>
      </c>
      <c r="E616" s="207" t="s">
        <v>19</v>
      </c>
      <c r="F616" s="208" t="s">
        <v>1905</v>
      </c>
      <c r="G616" s="206"/>
      <c r="H616" s="209">
        <v>20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177</v>
      </c>
      <c r="AU616" s="215" t="s">
        <v>81</v>
      </c>
      <c r="AV616" s="14" t="s">
        <v>81</v>
      </c>
      <c r="AW616" s="14" t="s">
        <v>33</v>
      </c>
      <c r="AX616" s="14" t="s">
        <v>79</v>
      </c>
      <c r="AY616" s="215" t="s">
        <v>168</v>
      </c>
    </row>
    <row r="617" spans="1:65" s="2" customFormat="1" ht="24">
      <c r="A617" s="37"/>
      <c r="B617" s="38"/>
      <c r="C617" s="259" t="s">
        <v>915</v>
      </c>
      <c r="D617" s="259" t="s">
        <v>636</v>
      </c>
      <c r="E617" s="260" t="s">
        <v>1912</v>
      </c>
      <c r="F617" s="261" t="s">
        <v>1913</v>
      </c>
      <c r="G617" s="262" t="s">
        <v>185</v>
      </c>
      <c r="H617" s="263">
        <v>20</v>
      </c>
      <c r="I617" s="264"/>
      <c r="J617" s="265">
        <f>ROUND(I617*H617,2)</f>
        <v>0</v>
      </c>
      <c r="K617" s="261" t="s">
        <v>19</v>
      </c>
      <c r="L617" s="266"/>
      <c r="M617" s="267" t="s">
        <v>19</v>
      </c>
      <c r="N617" s="268" t="s">
        <v>43</v>
      </c>
      <c r="O617" s="67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209</v>
      </c>
      <c r="AT617" s="192" t="s">
        <v>636</v>
      </c>
      <c r="AU617" s="192" t="s">
        <v>81</v>
      </c>
      <c r="AY617" s="20" t="s">
        <v>168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79</v>
      </c>
      <c r="BK617" s="193">
        <f>ROUND(I617*H617,2)</f>
        <v>0</v>
      </c>
      <c r="BL617" s="20" t="s">
        <v>175</v>
      </c>
      <c r="BM617" s="192" t="s">
        <v>1914</v>
      </c>
    </row>
    <row r="618" spans="1:65" s="2" customFormat="1" ht="16.5" customHeight="1">
      <c r="A618" s="37"/>
      <c r="B618" s="38"/>
      <c r="C618" s="259" t="s">
        <v>923</v>
      </c>
      <c r="D618" s="259" t="s">
        <v>636</v>
      </c>
      <c r="E618" s="260" t="s">
        <v>1915</v>
      </c>
      <c r="F618" s="261" t="s">
        <v>1916</v>
      </c>
      <c r="G618" s="262" t="s">
        <v>185</v>
      </c>
      <c r="H618" s="263">
        <v>16</v>
      </c>
      <c r="I618" s="264"/>
      <c r="J618" s="265">
        <f>ROUND(I618*H618,2)</f>
        <v>0</v>
      </c>
      <c r="K618" s="261" t="s">
        <v>174</v>
      </c>
      <c r="L618" s="266"/>
      <c r="M618" s="267" t="s">
        <v>19</v>
      </c>
      <c r="N618" s="268" t="s">
        <v>43</v>
      </c>
      <c r="O618" s="67"/>
      <c r="P618" s="190">
        <f>O618*H618</f>
        <v>0</v>
      </c>
      <c r="Q618" s="190">
        <v>0.06</v>
      </c>
      <c r="R618" s="190">
        <f>Q618*H618</f>
        <v>0.96</v>
      </c>
      <c r="S618" s="190">
        <v>0</v>
      </c>
      <c r="T618" s="191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92" t="s">
        <v>209</v>
      </c>
      <c r="AT618" s="192" t="s">
        <v>636</v>
      </c>
      <c r="AU618" s="192" t="s">
        <v>81</v>
      </c>
      <c r="AY618" s="20" t="s">
        <v>168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20" t="s">
        <v>79</v>
      </c>
      <c r="BK618" s="193">
        <f>ROUND(I618*H618,2)</f>
        <v>0</v>
      </c>
      <c r="BL618" s="20" t="s">
        <v>175</v>
      </c>
      <c r="BM618" s="192" t="s">
        <v>1917</v>
      </c>
    </row>
    <row r="619" spans="1:65" s="13" customFormat="1">
      <c r="B619" s="194"/>
      <c r="C619" s="195"/>
      <c r="D619" s="196" t="s">
        <v>177</v>
      </c>
      <c r="E619" s="197" t="s">
        <v>19</v>
      </c>
      <c r="F619" s="198" t="s">
        <v>1918</v>
      </c>
      <c r="G619" s="195"/>
      <c r="H619" s="197" t="s">
        <v>19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177</v>
      </c>
      <c r="AU619" s="204" t="s">
        <v>81</v>
      </c>
      <c r="AV619" s="13" t="s">
        <v>79</v>
      </c>
      <c r="AW619" s="13" t="s">
        <v>33</v>
      </c>
      <c r="AX619" s="13" t="s">
        <v>72</v>
      </c>
      <c r="AY619" s="204" t="s">
        <v>168</v>
      </c>
    </row>
    <row r="620" spans="1:65" s="14" customFormat="1">
      <c r="B620" s="205"/>
      <c r="C620" s="206"/>
      <c r="D620" s="196" t="s">
        <v>177</v>
      </c>
      <c r="E620" s="207" t="s">
        <v>19</v>
      </c>
      <c r="F620" s="208" t="s">
        <v>1919</v>
      </c>
      <c r="G620" s="206"/>
      <c r="H620" s="209">
        <v>2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177</v>
      </c>
      <c r="AU620" s="215" t="s">
        <v>81</v>
      </c>
      <c r="AV620" s="14" t="s">
        <v>81</v>
      </c>
      <c r="AW620" s="14" t="s">
        <v>33</v>
      </c>
      <c r="AX620" s="14" t="s">
        <v>72</v>
      </c>
      <c r="AY620" s="215" t="s">
        <v>168</v>
      </c>
    </row>
    <row r="621" spans="1:65" s="14" customFormat="1">
      <c r="B621" s="205"/>
      <c r="C621" s="206"/>
      <c r="D621" s="196" t="s">
        <v>177</v>
      </c>
      <c r="E621" s="207" t="s">
        <v>19</v>
      </c>
      <c r="F621" s="208" t="s">
        <v>1920</v>
      </c>
      <c r="G621" s="206"/>
      <c r="H621" s="209">
        <v>0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177</v>
      </c>
      <c r="AU621" s="215" t="s">
        <v>81</v>
      </c>
      <c r="AV621" s="14" t="s">
        <v>81</v>
      </c>
      <c r="AW621" s="14" t="s">
        <v>33</v>
      </c>
      <c r="AX621" s="14" t="s">
        <v>72</v>
      </c>
      <c r="AY621" s="215" t="s">
        <v>168</v>
      </c>
    </row>
    <row r="622" spans="1:65" s="14" customFormat="1">
      <c r="B622" s="205"/>
      <c r="C622" s="206"/>
      <c r="D622" s="196" t="s">
        <v>177</v>
      </c>
      <c r="E622" s="207" t="s">
        <v>19</v>
      </c>
      <c r="F622" s="208" t="s">
        <v>1921</v>
      </c>
      <c r="G622" s="206"/>
      <c r="H622" s="209">
        <v>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177</v>
      </c>
      <c r="AU622" s="215" t="s">
        <v>81</v>
      </c>
      <c r="AV622" s="14" t="s">
        <v>81</v>
      </c>
      <c r="AW622" s="14" t="s">
        <v>33</v>
      </c>
      <c r="AX622" s="14" t="s">
        <v>72</v>
      </c>
      <c r="AY622" s="215" t="s">
        <v>168</v>
      </c>
    </row>
    <row r="623" spans="1:65" s="14" customFormat="1">
      <c r="B623" s="205"/>
      <c r="C623" s="206"/>
      <c r="D623" s="196" t="s">
        <v>177</v>
      </c>
      <c r="E623" s="207" t="s">
        <v>19</v>
      </c>
      <c r="F623" s="208" t="s">
        <v>1922</v>
      </c>
      <c r="G623" s="206"/>
      <c r="H623" s="209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177</v>
      </c>
      <c r="AU623" s="215" t="s">
        <v>81</v>
      </c>
      <c r="AV623" s="14" t="s">
        <v>81</v>
      </c>
      <c r="AW623" s="14" t="s">
        <v>33</v>
      </c>
      <c r="AX623" s="14" t="s">
        <v>72</v>
      </c>
      <c r="AY623" s="215" t="s">
        <v>168</v>
      </c>
    </row>
    <row r="624" spans="1:65" s="14" customFormat="1">
      <c r="B624" s="205"/>
      <c r="C624" s="206"/>
      <c r="D624" s="196" t="s">
        <v>177</v>
      </c>
      <c r="E624" s="207" t="s">
        <v>19</v>
      </c>
      <c r="F624" s="208" t="s">
        <v>1923</v>
      </c>
      <c r="G624" s="206"/>
      <c r="H624" s="209">
        <v>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177</v>
      </c>
      <c r="AU624" s="215" t="s">
        <v>81</v>
      </c>
      <c r="AV624" s="14" t="s">
        <v>81</v>
      </c>
      <c r="AW624" s="14" t="s">
        <v>33</v>
      </c>
      <c r="AX624" s="14" t="s">
        <v>72</v>
      </c>
      <c r="AY624" s="215" t="s">
        <v>168</v>
      </c>
    </row>
    <row r="625" spans="2:51" s="14" customFormat="1">
      <c r="B625" s="205"/>
      <c r="C625" s="206"/>
      <c r="D625" s="196" t="s">
        <v>177</v>
      </c>
      <c r="E625" s="207" t="s">
        <v>19</v>
      </c>
      <c r="F625" s="208" t="s">
        <v>1924</v>
      </c>
      <c r="G625" s="206"/>
      <c r="H625" s="209">
        <v>0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177</v>
      </c>
      <c r="AU625" s="215" t="s">
        <v>81</v>
      </c>
      <c r="AV625" s="14" t="s">
        <v>81</v>
      </c>
      <c r="AW625" s="14" t="s">
        <v>33</v>
      </c>
      <c r="AX625" s="14" t="s">
        <v>72</v>
      </c>
      <c r="AY625" s="215" t="s">
        <v>168</v>
      </c>
    </row>
    <row r="626" spans="2:51" s="14" customFormat="1">
      <c r="B626" s="205"/>
      <c r="C626" s="206"/>
      <c r="D626" s="196" t="s">
        <v>177</v>
      </c>
      <c r="E626" s="207" t="s">
        <v>19</v>
      </c>
      <c r="F626" s="208" t="s">
        <v>1925</v>
      </c>
      <c r="G626" s="206"/>
      <c r="H626" s="209">
        <v>1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177</v>
      </c>
      <c r="AU626" s="215" t="s">
        <v>81</v>
      </c>
      <c r="AV626" s="14" t="s">
        <v>81</v>
      </c>
      <c r="AW626" s="14" t="s">
        <v>33</v>
      </c>
      <c r="AX626" s="14" t="s">
        <v>72</v>
      </c>
      <c r="AY626" s="215" t="s">
        <v>168</v>
      </c>
    </row>
    <row r="627" spans="2:51" s="14" customFormat="1">
      <c r="B627" s="205"/>
      <c r="C627" s="206"/>
      <c r="D627" s="196" t="s">
        <v>177</v>
      </c>
      <c r="E627" s="207" t="s">
        <v>19</v>
      </c>
      <c r="F627" s="208" t="s">
        <v>1926</v>
      </c>
      <c r="G627" s="206"/>
      <c r="H627" s="209">
        <v>0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177</v>
      </c>
      <c r="AU627" s="215" t="s">
        <v>81</v>
      </c>
      <c r="AV627" s="14" t="s">
        <v>81</v>
      </c>
      <c r="AW627" s="14" t="s">
        <v>33</v>
      </c>
      <c r="AX627" s="14" t="s">
        <v>72</v>
      </c>
      <c r="AY627" s="215" t="s">
        <v>168</v>
      </c>
    </row>
    <row r="628" spans="2:51" s="14" customFormat="1">
      <c r="B628" s="205"/>
      <c r="C628" s="206"/>
      <c r="D628" s="196" t="s">
        <v>177</v>
      </c>
      <c r="E628" s="207" t="s">
        <v>19</v>
      </c>
      <c r="F628" s="208" t="s">
        <v>1927</v>
      </c>
      <c r="G628" s="206"/>
      <c r="H628" s="209">
        <v>0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177</v>
      </c>
      <c r="AU628" s="215" t="s">
        <v>81</v>
      </c>
      <c r="AV628" s="14" t="s">
        <v>81</v>
      </c>
      <c r="AW628" s="14" t="s">
        <v>33</v>
      </c>
      <c r="AX628" s="14" t="s">
        <v>72</v>
      </c>
      <c r="AY628" s="215" t="s">
        <v>168</v>
      </c>
    </row>
    <row r="629" spans="2:51" s="14" customFormat="1">
      <c r="B629" s="205"/>
      <c r="C629" s="206"/>
      <c r="D629" s="196" t="s">
        <v>177</v>
      </c>
      <c r="E629" s="207" t="s">
        <v>19</v>
      </c>
      <c r="F629" s="208" t="s">
        <v>1779</v>
      </c>
      <c r="G629" s="206"/>
      <c r="H629" s="209">
        <v>3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177</v>
      </c>
      <c r="AU629" s="215" t="s">
        <v>81</v>
      </c>
      <c r="AV629" s="14" t="s">
        <v>81</v>
      </c>
      <c r="AW629" s="14" t="s">
        <v>33</v>
      </c>
      <c r="AX629" s="14" t="s">
        <v>72</v>
      </c>
      <c r="AY629" s="215" t="s">
        <v>168</v>
      </c>
    </row>
    <row r="630" spans="2:51" s="14" customFormat="1">
      <c r="B630" s="205"/>
      <c r="C630" s="206"/>
      <c r="D630" s="196" t="s">
        <v>177</v>
      </c>
      <c r="E630" s="207" t="s">
        <v>19</v>
      </c>
      <c r="F630" s="208" t="s">
        <v>1928</v>
      </c>
      <c r="G630" s="206"/>
      <c r="H630" s="209">
        <v>0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177</v>
      </c>
      <c r="AU630" s="215" t="s">
        <v>81</v>
      </c>
      <c r="AV630" s="14" t="s">
        <v>81</v>
      </c>
      <c r="AW630" s="14" t="s">
        <v>33</v>
      </c>
      <c r="AX630" s="14" t="s">
        <v>72</v>
      </c>
      <c r="AY630" s="215" t="s">
        <v>168</v>
      </c>
    </row>
    <row r="631" spans="2:51" s="14" customFormat="1">
      <c r="B631" s="205"/>
      <c r="C631" s="206"/>
      <c r="D631" s="196" t="s">
        <v>177</v>
      </c>
      <c r="E631" s="207" t="s">
        <v>19</v>
      </c>
      <c r="F631" s="208" t="s">
        <v>1929</v>
      </c>
      <c r="G631" s="206"/>
      <c r="H631" s="209">
        <v>0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177</v>
      </c>
      <c r="AU631" s="215" t="s">
        <v>81</v>
      </c>
      <c r="AV631" s="14" t="s">
        <v>81</v>
      </c>
      <c r="AW631" s="14" t="s">
        <v>33</v>
      </c>
      <c r="AX631" s="14" t="s">
        <v>72</v>
      </c>
      <c r="AY631" s="215" t="s">
        <v>168</v>
      </c>
    </row>
    <row r="632" spans="2:51" s="14" customFormat="1">
      <c r="B632" s="205"/>
      <c r="C632" s="206"/>
      <c r="D632" s="196" t="s">
        <v>177</v>
      </c>
      <c r="E632" s="207" t="s">
        <v>19</v>
      </c>
      <c r="F632" s="208" t="s">
        <v>1930</v>
      </c>
      <c r="G632" s="206"/>
      <c r="H632" s="209">
        <v>1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177</v>
      </c>
      <c r="AU632" s="215" t="s">
        <v>81</v>
      </c>
      <c r="AV632" s="14" t="s">
        <v>81</v>
      </c>
      <c r="AW632" s="14" t="s">
        <v>33</v>
      </c>
      <c r="AX632" s="14" t="s">
        <v>72</v>
      </c>
      <c r="AY632" s="215" t="s">
        <v>168</v>
      </c>
    </row>
    <row r="633" spans="2:51" s="14" customFormat="1">
      <c r="B633" s="205"/>
      <c r="C633" s="206"/>
      <c r="D633" s="196" t="s">
        <v>177</v>
      </c>
      <c r="E633" s="207" t="s">
        <v>19</v>
      </c>
      <c r="F633" s="208" t="s">
        <v>1931</v>
      </c>
      <c r="G633" s="206"/>
      <c r="H633" s="209">
        <v>0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177</v>
      </c>
      <c r="AU633" s="215" t="s">
        <v>81</v>
      </c>
      <c r="AV633" s="14" t="s">
        <v>81</v>
      </c>
      <c r="AW633" s="14" t="s">
        <v>33</v>
      </c>
      <c r="AX633" s="14" t="s">
        <v>72</v>
      </c>
      <c r="AY633" s="215" t="s">
        <v>168</v>
      </c>
    </row>
    <row r="634" spans="2:51" s="14" customFormat="1">
      <c r="B634" s="205"/>
      <c r="C634" s="206"/>
      <c r="D634" s="196" t="s">
        <v>177</v>
      </c>
      <c r="E634" s="207" t="s">
        <v>19</v>
      </c>
      <c r="F634" s="208" t="s">
        <v>1932</v>
      </c>
      <c r="G634" s="206"/>
      <c r="H634" s="209">
        <v>1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177</v>
      </c>
      <c r="AU634" s="215" t="s">
        <v>81</v>
      </c>
      <c r="AV634" s="14" t="s">
        <v>81</v>
      </c>
      <c r="AW634" s="14" t="s">
        <v>33</v>
      </c>
      <c r="AX634" s="14" t="s">
        <v>72</v>
      </c>
      <c r="AY634" s="215" t="s">
        <v>168</v>
      </c>
    </row>
    <row r="635" spans="2:51" s="14" customFormat="1">
      <c r="B635" s="205"/>
      <c r="C635" s="206"/>
      <c r="D635" s="196" t="s">
        <v>177</v>
      </c>
      <c r="E635" s="207" t="s">
        <v>19</v>
      </c>
      <c r="F635" s="208" t="s">
        <v>1933</v>
      </c>
      <c r="G635" s="206"/>
      <c r="H635" s="209">
        <v>1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177</v>
      </c>
      <c r="AU635" s="215" t="s">
        <v>81</v>
      </c>
      <c r="AV635" s="14" t="s">
        <v>81</v>
      </c>
      <c r="AW635" s="14" t="s">
        <v>33</v>
      </c>
      <c r="AX635" s="14" t="s">
        <v>72</v>
      </c>
      <c r="AY635" s="215" t="s">
        <v>168</v>
      </c>
    </row>
    <row r="636" spans="2:51" s="14" customFormat="1">
      <c r="B636" s="205"/>
      <c r="C636" s="206"/>
      <c r="D636" s="196" t="s">
        <v>177</v>
      </c>
      <c r="E636" s="207" t="s">
        <v>19</v>
      </c>
      <c r="F636" s="208" t="s">
        <v>1934</v>
      </c>
      <c r="G636" s="206"/>
      <c r="H636" s="209">
        <v>2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177</v>
      </c>
      <c r="AU636" s="215" t="s">
        <v>81</v>
      </c>
      <c r="AV636" s="14" t="s">
        <v>81</v>
      </c>
      <c r="AW636" s="14" t="s">
        <v>33</v>
      </c>
      <c r="AX636" s="14" t="s">
        <v>72</v>
      </c>
      <c r="AY636" s="215" t="s">
        <v>168</v>
      </c>
    </row>
    <row r="637" spans="2:51" s="14" customFormat="1">
      <c r="B637" s="205"/>
      <c r="C637" s="206"/>
      <c r="D637" s="196" t="s">
        <v>177</v>
      </c>
      <c r="E637" s="207" t="s">
        <v>19</v>
      </c>
      <c r="F637" s="208" t="s">
        <v>1935</v>
      </c>
      <c r="G637" s="206"/>
      <c r="H637" s="209">
        <v>1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177</v>
      </c>
      <c r="AU637" s="215" t="s">
        <v>81</v>
      </c>
      <c r="AV637" s="14" t="s">
        <v>81</v>
      </c>
      <c r="AW637" s="14" t="s">
        <v>33</v>
      </c>
      <c r="AX637" s="14" t="s">
        <v>72</v>
      </c>
      <c r="AY637" s="215" t="s">
        <v>168</v>
      </c>
    </row>
    <row r="638" spans="2:51" s="14" customFormat="1">
      <c r="B638" s="205"/>
      <c r="C638" s="206"/>
      <c r="D638" s="196" t="s">
        <v>177</v>
      </c>
      <c r="E638" s="207" t="s">
        <v>19</v>
      </c>
      <c r="F638" s="208" t="s">
        <v>1936</v>
      </c>
      <c r="G638" s="206"/>
      <c r="H638" s="209">
        <v>1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177</v>
      </c>
      <c r="AU638" s="215" t="s">
        <v>81</v>
      </c>
      <c r="AV638" s="14" t="s">
        <v>81</v>
      </c>
      <c r="AW638" s="14" t="s">
        <v>33</v>
      </c>
      <c r="AX638" s="14" t="s">
        <v>72</v>
      </c>
      <c r="AY638" s="215" t="s">
        <v>168</v>
      </c>
    </row>
    <row r="639" spans="2:51" s="14" customFormat="1">
      <c r="B639" s="205"/>
      <c r="C639" s="206"/>
      <c r="D639" s="196" t="s">
        <v>177</v>
      </c>
      <c r="E639" s="207" t="s">
        <v>19</v>
      </c>
      <c r="F639" s="208" t="s">
        <v>1937</v>
      </c>
      <c r="G639" s="206"/>
      <c r="H639" s="209">
        <v>0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177</v>
      </c>
      <c r="AU639" s="215" t="s">
        <v>81</v>
      </c>
      <c r="AV639" s="14" t="s">
        <v>81</v>
      </c>
      <c r="AW639" s="14" t="s">
        <v>33</v>
      </c>
      <c r="AX639" s="14" t="s">
        <v>72</v>
      </c>
      <c r="AY639" s="215" t="s">
        <v>168</v>
      </c>
    </row>
    <row r="640" spans="2:51" s="15" customFormat="1">
      <c r="B640" s="216"/>
      <c r="C640" s="217"/>
      <c r="D640" s="196" t="s">
        <v>177</v>
      </c>
      <c r="E640" s="218" t="s">
        <v>19</v>
      </c>
      <c r="F640" s="219" t="s">
        <v>182</v>
      </c>
      <c r="G640" s="217"/>
      <c r="H640" s="220">
        <v>16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177</v>
      </c>
      <c r="AU640" s="226" t="s">
        <v>81</v>
      </c>
      <c r="AV640" s="15" t="s">
        <v>175</v>
      </c>
      <c r="AW640" s="15" t="s">
        <v>33</v>
      </c>
      <c r="AX640" s="15" t="s">
        <v>79</v>
      </c>
      <c r="AY640" s="226" t="s">
        <v>168</v>
      </c>
    </row>
    <row r="641" spans="1:65" s="2" customFormat="1" ht="16.5" customHeight="1">
      <c r="A641" s="37"/>
      <c r="B641" s="38"/>
      <c r="C641" s="259" t="s">
        <v>928</v>
      </c>
      <c r="D641" s="259" t="s">
        <v>636</v>
      </c>
      <c r="E641" s="260" t="s">
        <v>1938</v>
      </c>
      <c r="F641" s="261" t="s">
        <v>1939</v>
      </c>
      <c r="G641" s="262" t="s">
        <v>185</v>
      </c>
      <c r="H641" s="263">
        <v>29</v>
      </c>
      <c r="I641" s="264"/>
      <c r="J641" s="265">
        <f>ROUND(I641*H641,2)</f>
        <v>0</v>
      </c>
      <c r="K641" s="261" t="s">
        <v>174</v>
      </c>
      <c r="L641" s="266"/>
      <c r="M641" s="267" t="s">
        <v>19</v>
      </c>
      <c r="N641" s="268" t="s">
        <v>43</v>
      </c>
      <c r="O641" s="67"/>
      <c r="P641" s="190">
        <f>O641*H641</f>
        <v>0</v>
      </c>
      <c r="Q641" s="190">
        <v>0.12</v>
      </c>
      <c r="R641" s="190">
        <f>Q641*H641</f>
        <v>3.48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209</v>
      </c>
      <c r="AT641" s="192" t="s">
        <v>636</v>
      </c>
      <c r="AU641" s="192" t="s">
        <v>81</v>
      </c>
      <c r="AY641" s="20" t="s">
        <v>168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79</v>
      </c>
      <c r="BK641" s="193">
        <f>ROUND(I641*H641,2)</f>
        <v>0</v>
      </c>
      <c r="BL641" s="20" t="s">
        <v>175</v>
      </c>
      <c r="BM641" s="192" t="s">
        <v>1940</v>
      </c>
    </row>
    <row r="642" spans="1:65" s="13" customFormat="1">
      <c r="B642" s="194"/>
      <c r="C642" s="195"/>
      <c r="D642" s="196" t="s">
        <v>177</v>
      </c>
      <c r="E642" s="197" t="s">
        <v>19</v>
      </c>
      <c r="F642" s="198" t="s">
        <v>1918</v>
      </c>
      <c r="G642" s="195"/>
      <c r="H642" s="197" t="s">
        <v>19</v>
      </c>
      <c r="I642" s="199"/>
      <c r="J642" s="195"/>
      <c r="K642" s="195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177</v>
      </c>
      <c r="AU642" s="204" t="s">
        <v>81</v>
      </c>
      <c r="AV642" s="13" t="s">
        <v>79</v>
      </c>
      <c r="AW642" s="13" t="s">
        <v>33</v>
      </c>
      <c r="AX642" s="13" t="s">
        <v>72</v>
      </c>
      <c r="AY642" s="204" t="s">
        <v>168</v>
      </c>
    </row>
    <row r="643" spans="1:65" s="14" customFormat="1">
      <c r="B643" s="205"/>
      <c r="C643" s="206"/>
      <c r="D643" s="196" t="s">
        <v>177</v>
      </c>
      <c r="E643" s="207" t="s">
        <v>19</v>
      </c>
      <c r="F643" s="208" t="s">
        <v>1919</v>
      </c>
      <c r="G643" s="206"/>
      <c r="H643" s="209">
        <v>2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177</v>
      </c>
      <c r="AU643" s="215" t="s">
        <v>81</v>
      </c>
      <c r="AV643" s="14" t="s">
        <v>81</v>
      </c>
      <c r="AW643" s="14" t="s">
        <v>33</v>
      </c>
      <c r="AX643" s="14" t="s">
        <v>72</v>
      </c>
      <c r="AY643" s="215" t="s">
        <v>168</v>
      </c>
    </row>
    <row r="644" spans="1:65" s="14" customFormat="1">
      <c r="B644" s="205"/>
      <c r="C644" s="206"/>
      <c r="D644" s="196" t="s">
        <v>177</v>
      </c>
      <c r="E644" s="207" t="s">
        <v>19</v>
      </c>
      <c r="F644" s="208" t="s">
        <v>1771</v>
      </c>
      <c r="G644" s="206"/>
      <c r="H644" s="209">
        <v>3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177</v>
      </c>
      <c r="AU644" s="215" t="s">
        <v>81</v>
      </c>
      <c r="AV644" s="14" t="s">
        <v>81</v>
      </c>
      <c r="AW644" s="14" t="s">
        <v>33</v>
      </c>
      <c r="AX644" s="14" t="s">
        <v>72</v>
      </c>
      <c r="AY644" s="215" t="s">
        <v>168</v>
      </c>
    </row>
    <row r="645" spans="1:65" s="14" customFormat="1">
      <c r="B645" s="205"/>
      <c r="C645" s="206"/>
      <c r="D645" s="196" t="s">
        <v>177</v>
      </c>
      <c r="E645" s="207" t="s">
        <v>19</v>
      </c>
      <c r="F645" s="208" t="s">
        <v>1772</v>
      </c>
      <c r="G645" s="206"/>
      <c r="H645" s="209">
        <v>3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177</v>
      </c>
      <c r="AU645" s="215" t="s">
        <v>81</v>
      </c>
      <c r="AV645" s="14" t="s">
        <v>81</v>
      </c>
      <c r="AW645" s="14" t="s">
        <v>33</v>
      </c>
      <c r="AX645" s="14" t="s">
        <v>72</v>
      </c>
      <c r="AY645" s="215" t="s">
        <v>168</v>
      </c>
    </row>
    <row r="646" spans="1:65" s="14" customFormat="1">
      <c r="B646" s="205"/>
      <c r="C646" s="206"/>
      <c r="D646" s="196" t="s">
        <v>177</v>
      </c>
      <c r="E646" s="207" t="s">
        <v>19</v>
      </c>
      <c r="F646" s="208" t="s">
        <v>1941</v>
      </c>
      <c r="G646" s="206"/>
      <c r="H646" s="209">
        <v>2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177</v>
      </c>
      <c r="AU646" s="215" t="s">
        <v>81</v>
      </c>
      <c r="AV646" s="14" t="s">
        <v>81</v>
      </c>
      <c r="AW646" s="14" t="s">
        <v>33</v>
      </c>
      <c r="AX646" s="14" t="s">
        <v>72</v>
      </c>
      <c r="AY646" s="215" t="s">
        <v>168</v>
      </c>
    </row>
    <row r="647" spans="1:65" s="14" customFormat="1">
      <c r="B647" s="205"/>
      <c r="C647" s="206"/>
      <c r="D647" s="196" t="s">
        <v>177</v>
      </c>
      <c r="E647" s="207" t="s">
        <v>19</v>
      </c>
      <c r="F647" s="208" t="s">
        <v>1942</v>
      </c>
      <c r="G647" s="206"/>
      <c r="H647" s="209">
        <v>2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177</v>
      </c>
      <c r="AU647" s="215" t="s">
        <v>81</v>
      </c>
      <c r="AV647" s="14" t="s">
        <v>81</v>
      </c>
      <c r="AW647" s="14" t="s">
        <v>33</v>
      </c>
      <c r="AX647" s="14" t="s">
        <v>72</v>
      </c>
      <c r="AY647" s="215" t="s">
        <v>168</v>
      </c>
    </row>
    <row r="648" spans="1:65" s="14" customFormat="1">
      <c r="B648" s="205"/>
      <c r="C648" s="206"/>
      <c r="D648" s="196" t="s">
        <v>177</v>
      </c>
      <c r="E648" s="207" t="s">
        <v>19</v>
      </c>
      <c r="F648" s="208" t="s">
        <v>1943</v>
      </c>
      <c r="G648" s="206"/>
      <c r="H648" s="209">
        <v>2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177</v>
      </c>
      <c r="AU648" s="215" t="s">
        <v>81</v>
      </c>
      <c r="AV648" s="14" t="s">
        <v>81</v>
      </c>
      <c r="AW648" s="14" t="s">
        <v>33</v>
      </c>
      <c r="AX648" s="14" t="s">
        <v>72</v>
      </c>
      <c r="AY648" s="215" t="s">
        <v>168</v>
      </c>
    </row>
    <row r="649" spans="1:65" s="14" customFormat="1">
      <c r="B649" s="205"/>
      <c r="C649" s="206"/>
      <c r="D649" s="196" t="s">
        <v>177</v>
      </c>
      <c r="E649" s="207" t="s">
        <v>19</v>
      </c>
      <c r="F649" s="208" t="s">
        <v>1925</v>
      </c>
      <c r="G649" s="206"/>
      <c r="H649" s="209">
        <v>1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177</v>
      </c>
      <c r="AU649" s="215" t="s">
        <v>81</v>
      </c>
      <c r="AV649" s="14" t="s">
        <v>81</v>
      </c>
      <c r="AW649" s="14" t="s">
        <v>33</v>
      </c>
      <c r="AX649" s="14" t="s">
        <v>72</v>
      </c>
      <c r="AY649" s="215" t="s">
        <v>168</v>
      </c>
    </row>
    <row r="650" spans="1:65" s="14" customFormat="1">
      <c r="B650" s="205"/>
      <c r="C650" s="206"/>
      <c r="D650" s="196" t="s">
        <v>177</v>
      </c>
      <c r="E650" s="207" t="s">
        <v>19</v>
      </c>
      <c r="F650" s="208" t="s">
        <v>1944</v>
      </c>
      <c r="G650" s="206"/>
      <c r="H650" s="209">
        <v>1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177</v>
      </c>
      <c r="AU650" s="215" t="s">
        <v>81</v>
      </c>
      <c r="AV650" s="14" t="s">
        <v>81</v>
      </c>
      <c r="AW650" s="14" t="s">
        <v>33</v>
      </c>
      <c r="AX650" s="14" t="s">
        <v>72</v>
      </c>
      <c r="AY650" s="215" t="s">
        <v>168</v>
      </c>
    </row>
    <row r="651" spans="1:65" s="14" customFormat="1">
      <c r="B651" s="205"/>
      <c r="C651" s="206"/>
      <c r="D651" s="196" t="s">
        <v>177</v>
      </c>
      <c r="E651" s="207" t="s">
        <v>19</v>
      </c>
      <c r="F651" s="208" t="s">
        <v>1945</v>
      </c>
      <c r="G651" s="206"/>
      <c r="H651" s="209">
        <v>1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177</v>
      </c>
      <c r="AU651" s="215" t="s">
        <v>81</v>
      </c>
      <c r="AV651" s="14" t="s">
        <v>81</v>
      </c>
      <c r="AW651" s="14" t="s">
        <v>33</v>
      </c>
      <c r="AX651" s="14" t="s">
        <v>72</v>
      </c>
      <c r="AY651" s="215" t="s">
        <v>168</v>
      </c>
    </row>
    <row r="652" spans="1:65" s="14" customFormat="1">
      <c r="B652" s="205"/>
      <c r="C652" s="206"/>
      <c r="D652" s="196" t="s">
        <v>177</v>
      </c>
      <c r="E652" s="207" t="s">
        <v>19</v>
      </c>
      <c r="F652" s="208" t="s">
        <v>1946</v>
      </c>
      <c r="G652" s="206"/>
      <c r="H652" s="209">
        <v>0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177</v>
      </c>
      <c r="AU652" s="215" t="s">
        <v>81</v>
      </c>
      <c r="AV652" s="14" t="s">
        <v>81</v>
      </c>
      <c r="AW652" s="14" t="s">
        <v>33</v>
      </c>
      <c r="AX652" s="14" t="s">
        <v>72</v>
      </c>
      <c r="AY652" s="215" t="s">
        <v>168</v>
      </c>
    </row>
    <row r="653" spans="1:65" s="14" customFormat="1">
      <c r="B653" s="205"/>
      <c r="C653" s="206"/>
      <c r="D653" s="196" t="s">
        <v>177</v>
      </c>
      <c r="E653" s="207" t="s">
        <v>19</v>
      </c>
      <c r="F653" s="208" t="s">
        <v>1947</v>
      </c>
      <c r="G653" s="206"/>
      <c r="H653" s="209">
        <v>2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177</v>
      </c>
      <c r="AU653" s="215" t="s">
        <v>81</v>
      </c>
      <c r="AV653" s="14" t="s">
        <v>81</v>
      </c>
      <c r="AW653" s="14" t="s">
        <v>33</v>
      </c>
      <c r="AX653" s="14" t="s">
        <v>72</v>
      </c>
      <c r="AY653" s="215" t="s">
        <v>168</v>
      </c>
    </row>
    <row r="654" spans="1:65" s="14" customFormat="1">
      <c r="B654" s="205"/>
      <c r="C654" s="206"/>
      <c r="D654" s="196" t="s">
        <v>177</v>
      </c>
      <c r="E654" s="207" t="s">
        <v>19</v>
      </c>
      <c r="F654" s="208" t="s">
        <v>1948</v>
      </c>
      <c r="G654" s="206"/>
      <c r="H654" s="209">
        <v>2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177</v>
      </c>
      <c r="AU654" s="215" t="s">
        <v>81</v>
      </c>
      <c r="AV654" s="14" t="s">
        <v>81</v>
      </c>
      <c r="AW654" s="14" t="s">
        <v>33</v>
      </c>
      <c r="AX654" s="14" t="s">
        <v>72</v>
      </c>
      <c r="AY654" s="215" t="s">
        <v>168</v>
      </c>
    </row>
    <row r="655" spans="1:65" s="14" customFormat="1">
      <c r="B655" s="205"/>
      <c r="C655" s="206"/>
      <c r="D655" s="196" t="s">
        <v>177</v>
      </c>
      <c r="E655" s="207" t="s">
        <v>19</v>
      </c>
      <c r="F655" s="208" t="s">
        <v>1930</v>
      </c>
      <c r="G655" s="206"/>
      <c r="H655" s="209">
        <v>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177</v>
      </c>
      <c r="AU655" s="215" t="s">
        <v>81</v>
      </c>
      <c r="AV655" s="14" t="s">
        <v>81</v>
      </c>
      <c r="AW655" s="14" t="s">
        <v>33</v>
      </c>
      <c r="AX655" s="14" t="s">
        <v>72</v>
      </c>
      <c r="AY655" s="215" t="s">
        <v>168</v>
      </c>
    </row>
    <row r="656" spans="1:65" s="14" customFormat="1">
      <c r="B656" s="205"/>
      <c r="C656" s="206"/>
      <c r="D656" s="196" t="s">
        <v>177</v>
      </c>
      <c r="E656" s="207" t="s">
        <v>19</v>
      </c>
      <c r="F656" s="208" t="s">
        <v>1949</v>
      </c>
      <c r="G656" s="206"/>
      <c r="H656" s="209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177</v>
      </c>
      <c r="AU656" s="215" t="s">
        <v>81</v>
      </c>
      <c r="AV656" s="14" t="s">
        <v>81</v>
      </c>
      <c r="AW656" s="14" t="s">
        <v>33</v>
      </c>
      <c r="AX656" s="14" t="s">
        <v>72</v>
      </c>
      <c r="AY656" s="215" t="s">
        <v>168</v>
      </c>
    </row>
    <row r="657" spans="1:65" s="14" customFormat="1">
      <c r="B657" s="205"/>
      <c r="C657" s="206"/>
      <c r="D657" s="196" t="s">
        <v>177</v>
      </c>
      <c r="E657" s="207" t="s">
        <v>19</v>
      </c>
      <c r="F657" s="208" t="s">
        <v>1950</v>
      </c>
      <c r="G657" s="206"/>
      <c r="H657" s="209">
        <v>0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177</v>
      </c>
      <c r="AU657" s="215" t="s">
        <v>81</v>
      </c>
      <c r="AV657" s="14" t="s">
        <v>81</v>
      </c>
      <c r="AW657" s="14" t="s">
        <v>33</v>
      </c>
      <c r="AX657" s="14" t="s">
        <v>72</v>
      </c>
      <c r="AY657" s="215" t="s">
        <v>168</v>
      </c>
    </row>
    <row r="658" spans="1:65" s="14" customFormat="1">
      <c r="B658" s="205"/>
      <c r="C658" s="206"/>
      <c r="D658" s="196" t="s">
        <v>177</v>
      </c>
      <c r="E658" s="207" t="s">
        <v>19</v>
      </c>
      <c r="F658" s="208" t="s">
        <v>1951</v>
      </c>
      <c r="G658" s="206"/>
      <c r="H658" s="209">
        <v>0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177</v>
      </c>
      <c r="AU658" s="215" t="s">
        <v>81</v>
      </c>
      <c r="AV658" s="14" t="s">
        <v>81</v>
      </c>
      <c r="AW658" s="14" t="s">
        <v>33</v>
      </c>
      <c r="AX658" s="14" t="s">
        <v>72</v>
      </c>
      <c r="AY658" s="215" t="s">
        <v>168</v>
      </c>
    </row>
    <row r="659" spans="1:65" s="14" customFormat="1">
      <c r="B659" s="205"/>
      <c r="C659" s="206"/>
      <c r="D659" s="196" t="s">
        <v>177</v>
      </c>
      <c r="E659" s="207" t="s">
        <v>19</v>
      </c>
      <c r="F659" s="208" t="s">
        <v>1952</v>
      </c>
      <c r="G659" s="206"/>
      <c r="H659" s="209">
        <v>1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177</v>
      </c>
      <c r="AU659" s="215" t="s">
        <v>81</v>
      </c>
      <c r="AV659" s="14" t="s">
        <v>81</v>
      </c>
      <c r="AW659" s="14" t="s">
        <v>33</v>
      </c>
      <c r="AX659" s="14" t="s">
        <v>72</v>
      </c>
      <c r="AY659" s="215" t="s">
        <v>168</v>
      </c>
    </row>
    <row r="660" spans="1:65" s="14" customFormat="1">
      <c r="B660" s="205"/>
      <c r="C660" s="206"/>
      <c r="D660" s="196" t="s">
        <v>177</v>
      </c>
      <c r="E660" s="207" t="s">
        <v>19</v>
      </c>
      <c r="F660" s="208" t="s">
        <v>1953</v>
      </c>
      <c r="G660" s="206"/>
      <c r="H660" s="209">
        <v>2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177</v>
      </c>
      <c r="AU660" s="215" t="s">
        <v>81</v>
      </c>
      <c r="AV660" s="14" t="s">
        <v>81</v>
      </c>
      <c r="AW660" s="14" t="s">
        <v>33</v>
      </c>
      <c r="AX660" s="14" t="s">
        <v>72</v>
      </c>
      <c r="AY660" s="215" t="s">
        <v>168</v>
      </c>
    </row>
    <row r="661" spans="1:65" s="14" customFormat="1">
      <c r="B661" s="205"/>
      <c r="C661" s="206"/>
      <c r="D661" s="196" t="s">
        <v>177</v>
      </c>
      <c r="E661" s="207" t="s">
        <v>19</v>
      </c>
      <c r="F661" s="208" t="s">
        <v>1954</v>
      </c>
      <c r="G661" s="206"/>
      <c r="H661" s="209">
        <v>2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177</v>
      </c>
      <c r="AU661" s="215" t="s">
        <v>81</v>
      </c>
      <c r="AV661" s="14" t="s">
        <v>81</v>
      </c>
      <c r="AW661" s="14" t="s">
        <v>33</v>
      </c>
      <c r="AX661" s="14" t="s">
        <v>72</v>
      </c>
      <c r="AY661" s="215" t="s">
        <v>168</v>
      </c>
    </row>
    <row r="662" spans="1:65" s="14" customFormat="1">
      <c r="B662" s="205"/>
      <c r="C662" s="206"/>
      <c r="D662" s="196" t="s">
        <v>177</v>
      </c>
      <c r="E662" s="207" t="s">
        <v>19</v>
      </c>
      <c r="F662" s="208" t="s">
        <v>1955</v>
      </c>
      <c r="G662" s="206"/>
      <c r="H662" s="209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177</v>
      </c>
      <c r="AU662" s="215" t="s">
        <v>81</v>
      </c>
      <c r="AV662" s="14" t="s">
        <v>81</v>
      </c>
      <c r="AW662" s="14" t="s">
        <v>33</v>
      </c>
      <c r="AX662" s="14" t="s">
        <v>72</v>
      </c>
      <c r="AY662" s="215" t="s">
        <v>168</v>
      </c>
    </row>
    <row r="663" spans="1:65" s="15" customFormat="1">
      <c r="B663" s="216"/>
      <c r="C663" s="217"/>
      <c r="D663" s="196" t="s">
        <v>177</v>
      </c>
      <c r="E663" s="218" t="s">
        <v>19</v>
      </c>
      <c r="F663" s="219" t="s">
        <v>182</v>
      </c>
      <c r="G663" s="217"/>
      <c r="H663" s="220">
        <v>29</v>
      </c>
      <c r="I663" s="221"/>
      <c r="J663" s="217"/>
      <c r="K663" s="217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177</v>
      </c>
      <c r="AU663" s="226" t="s">
        <v>81</v>
      </c>
      <c r="AV663" s="15" t="s">
        <v>175</v>
      </c>
      <c r="AW663" s="15" t="s">
        <v>33</v>
      </c>
      <c r="AX663" s="15" t="s">
        <v>79</v>
      </c>
      <c r="AY663" s="226" t="s">
        <v>168</v>
      </c>
    </row>
    <row r="664" spans="1:65" s="2" customFormat="1" ht="24">
      <c r="A664" s="37"/>
      <c r="B664" s="38"/>
      <c r="C664" s="259" t="s">
        <v>933</v>
      </c>
      <c r="D664" s="259" t="s">
        <v>636</v>
      </c>
      <c r="E664" s="260" t="s">
        <v>1956</v>
      </c>
      <c r="F664" s="261" t="s">
        <v>1957</v>
      </c>
      <c r="G664" s="262" t="s">
        <v>185</v>
      </c>
      <c r="H664" s="263">
        <v>20</v>
      </c>
      <c r="I664" s="264"/>
      <c r="J664" s="265">
        <f>ROUND(I664*H664,2)</f>
        <v>0</v>
      </c>
      <c r="K664" s="261" t="s">
        <v>174</v>
      </c>
      <c r="L664" s="266"/>
      <c r="M664" s="267" t="s">
        <v>19</v>
      </c>
      <c r="N664" s="268" t="s">
        <v>43</v>
      </c>
      <c r="O664" s="67"/>
      <c r="P664" s="190">
        <f>O664*H664</f>
        <v>0</v>
      </c>
      <c r="Q664" s="190">
        <v>6.0000000000000001E-3</v>
      </c>
      <c r="R664" s="190">
        <f>Q664*H664</f>
        <v>0.12</v>
      </c>
      <c r="S664" s="190">
        <v>0</v>
      </c>
      <c r="T664" s="19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92" t="s">
        <v>209</v>
      </c>
      <c r="AT664" s="192" t="s">
        <v>636</v>
      </c>
      <c r="AU664" s="192" t="s">
        <v>81</v>
      </c>
      <c r="AY664" s="20" t="s">
        <v>168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20" t="s">
        <v>79</v>
      </c>
      <c r="BK664" s="193">
        <f>ROUND(I664*H664,2)</f>
        <v>0</v>
      </c>
      <c r="BL664" s="20" t="s">
        <v>175</v>
      </c>
      <c r="BM664" s="192" t="s">
        <v>1958</v>
      </c>
    </row>
    <row r="665" spans="1:65" s="2" customFormat="1" ht="16.5" customHeight="1">
      <c r="A665" s="37"/>
      <c r="B665" s="38"/>
      <c r="C665" s="259" t="s">
        <v>938</v>
      </c>
      <c r="D665" s="259" t="s">
        <v>636</v>
      </c>
      <c r="E665" s="260" t="s">
        <v>1959</v>
      </c>
      <c r="F665" s="261" t="s">
        <v>1960</v>
      </c>
      <c r="G665" s="262" t="s">
        <v>185</v>
      </c>
      <c r="H665" s="263">
        <v>20</v>
      </c>
      <c r="I665" s="264"/>
      <c r="J665" s="265">
        <f>ROUND(I665*H665,2)</f>
        <v>0</v>
      </c>
      <c r="K665" s="261" t="s">
        <v>174</v>
      </c>
      <c r="L665" s="266"/>
      <c r="M665" s="267" t="s">
        <v>19</v>
      </c>
      <c r="N665" s="268" t="s">
        <v>43</v>
      </c>
      <c r="O665" s="67"/>
      <c r="P665" s="190">
        <f>O665*H665</f>
        <v>0</v>
      </c>
      <c r="Q665" s="190">
        <v>0.10299999999999999</v>
      </c>
      <c r="R665" s="190">
        <f>Q665*H665</f>
        <v>2.06</v>
      </c>
      <c r="S665" s="190">
        <v>0</v>
      </c>
      <c r="T665" s="191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92" t="s">
        <v>209</v>
      </c>
      <c r="AT665" s="192" t="s">
        <v>636</v>
      </c>
      <c r="AU665" s="192" t="s">
        <v>81</v>
      </c>
      <c r="AY665" s="20" t="s">
        <v>168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20" t="s">
        <v>79</v>
      </c>
      <c r="BK665" s="193">
        <f>ROUND(I665*H665,2)</f>
        <v>0</v>
      </c>
      <c r="BL665" s="20" t="s">
        <v>175</v>
      </c>
      <c r="BM665" s="192" t="s">
        <v>1961</v>
      </c>
    </row>
    <row r="666" spans="1:65" s="2" customFormat="1" ht="24">
      <c r="A666" s="37"/>
      <c r="B666" s="38"/>
      <c r="C666" s="259" t="s">
        <v>944</v>
      </c>
      <c r="D666" s="259" t="s">
        <v>636</v>
      </c>
      <c r="E666" s="260" t="s">
        <v>1962</v>
      </c>
      <c r="F666" s="261" t="s">
        <v>1963</v>
      </c>
      <c r="G666" s="262" t="s">
        <v>185</v>
      </c>
      <c r="H666" s="263">
        <v>40</v>
      </c>
      <c r="I666" s="264"/>
      <c r="J666" s="265">
        <f>ROUND(I666*H666,2)</f>
        <v>0</v>
      </c>
      <c r="K666" s="261" t="s">
        <v>174</v>
      </c>
      <c r="L666" s="266"/>
      <c r="M666" s="267" t="s">
        <v>19</v>
      </c>
      <c r="N666" s="268" t="s">
        <v>43</v>
      </c>
      <c r="O666" s="67"/>
      <c r="P666" s="190">
        <f>O666*H666</f>
        <v>0</v>
      </c>
      <c r="Q666" s="190">
        <v>2.7E-2</v>
      </c>
      <c r="R666" s="190">
        <f>Q666*H666</f>
        <v>1.08</v>
      </c>
      <c r="S666" s="190">
        <v>0</v>
      </c>
      <c r="T666" s="191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192" t="s">
        <v>209</v>
      </c>
      <c r="AT666" s="192" t="s">
        <v>636</v>
      </c>
      <c r="AU666" s="192" t="s">
        <v>81</v>
      </c>
      <c r="AY666" s="20" t="s">
        <v>168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20" t="s">
        <v>79</v>
      </c>
      <c r="BK666" s="193">
        <f>ROUND(I666*H666,2)</f>
        <v>0</v>
      </c>
      <c r="BL666" s="20" t="s">
        <v>175</v>
      </c>
      <c r="BM666" s="192" t="s">
        <v>1964</v>
      </c>
    </row>
    <row r="667" spans="1:65" s="13" customFormat="1">
      <c r="B667" s="194"/>
      <c r="C667" s="195"/>
      <c r="D667" s="196" t="s">
        <v>177</v>
      </c>
      <c r="E667" s="197" t="s">
        <v>19</v>
      </c>
      <c r="F667" s="198" t="s">
        <v>1918</v>
      </c>
      <c r="G667" s="195"/>
      <c r="H667" s="197" t="s">
        <v>19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177</v>
      </c>
      <c r="AU667" s="204" t="s">
        <v>81</v>
      </c>
      <c r="AV667" s="13" t="s">
        <v>79</v>
      </c>
      <c r="AW667" s="13" t="s">
        <v>33</v>
      </c>
      <c r="AX667" s="13" t="s">
        <v>72</v>
      </c>
      <c r="AY667" s="204" t="s">
        <v>168</v>
      </c>
    </row>
    <row r="668" spans="1:65" s="14" customFormat="1">
      <c r="B668" s="205"/>
      <c r="C668" s="206"/>
      <c r="D668" s="196" t="s">
        <v>177</v>
      </c>
      <c r="E668" s="207" t="s">
        <v>19</v>
      </c>
      <c r="F668" s="208" t="s">
        <v>1919</v>
      </c>
      <c r="G668" s="206"/>
      <c r="H668" s="209">
        <v>2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177</v>
      </c>
      <c r="AU668" s="215" t="s">
        <v>81</v>
      </c>
      <c r="AV668" s="14" t="s">
        <v>81</v>
      </c>
      <c r="AW668" s="14" t="s">
        <v>33</v>
      </c>
      <c r="AX668" s="14" t="s">
        <v>72</v>
      </c>
      <c r="AY668" s="215" t="s">
        <v>168</v>
      </c>
    </row>
    <row r="669" spans="1:65" s="14" customFormat="1">
      <c r="B669" s="205"/>
      <c r="C669" s="206"/>
      <c r="D669" s="196" t="s">
        <v>177</v>
      </c>
      <c r="E669" s="207" t="s">
        <v>19</v>
      </c>
      <c r="F669" s="208" t="s">
        <v>1965</v>
      </c>
      <c r="G669" s="206"/>
      <c r="H669" s="209">
        <v>4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177</v>
      </c>
      <c r="AU669" s="215" t="s">
        <v>81</v>
      </c>
      <c r="AV669" s="14" t="s">
        <v>81</v>
      </c>
      <c r="AW669" s="14" t="s">
        <v>33</v>
      </c>
      <c r="AX669" s="14" t="s">
        <v>72</v>
      </c>
      <c r="AY669" s="215" t="s">
        <v>168</v>
      </c>
    </row>
    <row r="670" spans="1:65" s="14" customFormat="1">
      <c r="B670" s="205"/>
      <c r="C670" s="206"/>
      <c r="D670" s="196" t="s">
        <v>177</v>
      </c>
      <c r="E670" s="207" t="s">
        <v>19</v>
      </c>
      <c r="F670" s="208" t="s">
        <v>1921</v>
      </c>
      <c r="G670" s="206"/>
      <c r="H670" s="209">
        <v>1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177</v>
      </c>
      <c r="AU670" s="215" t="s">
        <v>81</v>
      </c>
      <c r="AV670" s="14" t="s">
        <v>81</v>
      </c>
      <c r="AW670" s="14" t="s">
        <v>33</v>
      </c>
      <c r="AX670" s="14" t="s">
        <v>72</v>
      </c>
      <c r="AY670" s="215" t="s">
        <v>168</v>
      </c>
    </row>
    <row r="671" spans="1:65" s="14" customFormat="1">
      <c r="B671" s="205"/>
      <c r="C671" s="206"/>
      <c r="D671" s="196" t="s">
        <v>177</v>
      </c>
      <c r="E671" s="207" t="s">
        <v>19</v>
      </c>
      <c r="F671" s="208" t="s">
        <v>1966</v>
      </c>
      <c r="G671" s="206"/>
      <c r="H671" s="209">
        <v>5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177</v>
      </c>
      <c r="AU671" s="215" t="s">
        <v>81</v>
      </c>
      <c r="AV671" s="14" t="s">
        <v>81</v>
      </c>
      <c r="AW671" s="14" t="s">
        <v>33</v>
      </c>
      <c r="AX671" s="14" t="s">
        <v>72</v>
      </c>
      <c r="AY671" s="215" t="s">
        <v>168</v>
      </c>
    </row>
    <row r="672" spans="1:65" s="14" customFormat="1">
      <c r="B672" s="205"/>
      <c r="C672" s="206"/>
      <c r="D672" s="196" t="s">
        <v>177</v>
      </c>
      <c r="E672" s="207" t="s">
        <v>19</v>
      </c>
      <c r="F672" s="208" t="s">
        <v>1923</v>
      </c>
      <c r="G672" s="206"/>
      <c r="H672" s="209">
        <v>1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177</v>
      </c>
      <c r="AU672" s="215" t="s">
        <v>81</v>
      </c>
      <c r="AV672" s="14" t="s">
        <v>81</v>
      </c>
      <c r="AW672" s="14" t="s">
        <v>33</v>
      </c>
      <c r="AX672" s="14" t="s">
        <v>72</v>
      </c>
      <c r="AY672" s="215" t="s">
        <v>168</v>
      </c>
    </row>
    <row r="673" spans="2:51" s="14" customFormat="1">
      <c r="B673" s="205"/>
      <c r="C673" s="206"/>
      <c r="D673" s="196" t="s">
        <v>177</v>
      </c>
      <c r="E673" s="207" t="s">
        <v>19</v>
      </c>
      <c r="F673" s="208" t="s">
        <v>1967</v>
      </c>
      <c r="G673" s="206"/>
      <c r="H673" s="209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177</v>
      </c>
      <c r="AU673" s="215" t="s">
        <v>81</v>
      </c>
      <c r="AV673" s="14" t="s">
        <v>81</v>
      </c>
      <c r="AW673" s="14" t="s">
        <v>33</v>
      </c>
      <c r="AX673" s="14" t="s">
        <v>72</v>
      </c>
      <c r="AY673" s="215" t="s">
        <v>168</v>
      </c>
    </row>
    <row r="674" spans="2:51" s="14" customFormat="1">
      <c r="B674" s="205"/>
      <c r="C674" s="206"/>
      <c r="D674" s="196" t="s">
        <v>177</v>
      </c>
      <c r="E674" s="207" t="s">
        <v>19</v>
      </c>
      <c r="F674" s="208" t="s">
        <v>1925</v>
      </c>
      <c r="G674" s="206"/>
      <c r="H674" s="209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177</v>
      </c>
      <c r="AU674" s="215" t="s">
        <v>81</v>
      </c>
      <c r="AV674" s="14" t="s">
        <v>81</v>
      </c>
      <c r="AW674" s="14" t="s">
        <v>33</v>
      </c>
      <c r="AX674" s="14" t="s">
        <v>72</v>
      </c>
      <c r="AY674" s="215" t="s">
        <v>168</v>
      </c>
    </row>
    <row r="675" spans="2:51" s="14" customFormat="1">
      <c r="B675" s="205"/>
      <c r="C675" s="206"/>
      <c r="D675" s="196" t="s">
        <v>177</v>
      </c>
      <c r="E675" s="207" t="s">
        <v>19</v>
      </c>
      <c r="F675" s="208" t="s">
        <v>1968</v>
      </c>
      <c r="G675" s="206"/>
      <c r="H675" s="209">
        <v>2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177</v>
      </c>
      <c r="AU675" s="215" t="s">
        <v>81</v>
      </c>
      <c r="AV675" s="14" t="s">
        <v>81</v>
      </c>
      <c r="AW675" s="14" t="s">
        <v>33</v>
      </c>
      <c r="AX675" s="14" t="s">
        <v>72</v>
      </c>
      <c r="AY675" s="215" t="s">
        <v>168</v>
      </c>
    </row>
    <row r="676" spans="2:51" s="14" customFormat="1">
      <c r="B676" s="205"/>
      <c r="C676" s="206"/>
      <c r="D676" s="196" t="s">
        <v>177</v>
      </c>
      <c r="E676" s="207" t="s">
        <v>19</v>
      </c>
      <c r="F676" s="208" t="s">
        <v>1969</v>
      </c>
      <c r="G676" s="206"/>
      <c r="H676" s="209">
        <v>2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177</v>
      </c>
      <c r="AU676" s="215" t="s">
        <v>81</v>
      </c>
      <c r="AV676" s="14" t="s">
        <v>81</v>
      </c>
      <c r="AW676" s="14" t="s">
        <v>33</v>
      </c>
      <c r="AX676" s="14" t="s">
        <v>72</v>
      </c>
      <c r="AY676" s="215" t="s">
        <v>168</v>
      </c>
    </row>
    <row r="677" spans="2:51" s="14" customFormat="1">
      <c r="B677" s="205"/>
      <c r="C677" s="206"/>
      <c r="D677" s="196" t="s">
        <v>177</v>
      </c>
      <c r="E677" s="207" t="s">
        <v>19</v>
      </c>
      <c r="F677" s="208" t="s">
        <v>1970</v>
      </c>
      <c r="G677" s="206"/>
      <c r="H677" s="209">
        <v>4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177</v>
      </c>
      <c r="AU677" s="215" t="s">
        <v>81</v>
      </c>
      <c r="AV677" s="14" t="s">
        <v>81</v>
      </c>
      <c r="AW677" s="14" t="s">
        <v>33</v>
      </c>
      <c r="AX677" s="14" t="s">
        <v>72</v>
      </c>
      <c r="AY677" s="215" t="s">
        <v>168</v>
      </c>
    </row>
    <row r="678" spans="2:51" s="14" customFormat="1">
      <c r="B678" s="205"/>
      <c r="C678" s="206"/>
      <c r="D678" s="196" t="s">
        <v>177</v>
      </c>
      <c r="E678" s="207" t="s">
        <v>19</v>
      </c>
      <c r="F678" s="208" t="s">
        <v>1971</v>
      </c>
      <c r="G678" s="206"/>
      <c r="H678" s="209">
        <v>4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177</v>
      </c>
      <c r="AU678" s="215" t="s">
        <v>81</v>
      </c>
      <c r="AV678" s="14" t="s">
        <v>81</v>
      </c>
      <c r="AW678" s="14" t="s">
        <v>33</v>
      </c>
      <c r="AX678" s="14" t="s">
        <v>72</v>
      </c>
      <c r="AY678" s="215" t="s">
        <v>168</v>
      </c>
    </row>
    <row r="679" spans="2:51" s="14" customFormat="1">
      <c r="B679" s="205"/>
      <c r="C679" s="206"/>
      <c r="D679" s="196" t="s">
        <v>177</v>
      </c>
      <c r="E679" s="207" t="s">
        <v>19</v>
      </c>
      <c r="F679" s="208" t="s">
        <v>1972</v>
      </c>
      <c r="G679" s="206"/>
      <c r="H679" s="209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177</v>
      </c>
      <c r="AU679" s="215" t="s">
        <v>81</v>
      </c>
      <c r="AV679" s="14" t="s">
        <v>81</v>
      </c>
      <c r="AW679" s="14" t="s">
        <v>33</v>
      </c>
      <c r="AX679" s="14" t="s">
        <v>72</v>
      </c>
      <c r="AY679" s="215" t="s">
        <v>168</v>
      </c>
    </row>
    <row r="680" spans="2:51" s="14" customFormat="1">
      <c r="B680" s="205"/>
      <c r="C680" s="206"/>
      <c r="D680" s="196" t="s">
        <v>177</v>
      </c>
      <c r="E680" s="207" t="s">
        <v>19</v>
      </c>
      <c r="F680" s="208" t="s">
        <v>1930</v>
      </c>
      <c r="G680" s="206"/>
      <c r="H680" s="209">
        <v>1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177</v>
      </c>
      <c r="AU680" s="215" t="s">
        <v>81</v>
      </c>
      <c r="AV680" s="14" t="s">
        <v>81</v>
      </c>
      <c r="AW680" s="14" t="s">
        <v>33</v>
      </c>
      <c r="AX680" s="14" t="s">
        <v>72</v>
      </c>
      <c r="AY680" s="215" t="s">
        <v>168</v>
      </c>
    </row>
    <row r="681" spans="2:51" s="14" customFormat="1">
      <c r="B681" s="205"/>
      <c r="C681" s="206"/>
      <c r="D681" s="196" t="s">
        <v>177</v>
      </c>
      <c r="E681" s="207" t="s">
        <v>19</v>
      </c>
      <c r="F681" s="208" t="s">
        <v>1949</v>
      </c>
      <c r="G681" s="206"/>
      <c r="H681" s="209">
        <v>1</v>
      </c>
      <c r="I681" s="210"/>
      <c r="J681" s="206"/>
      <c r="K681" s="206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177</v>
      </c>
      <c r="AU681" s="215" t="s">
        <v>81</v>
      </c>
      <c r="AV681" s="14" t="s">
        <v>81</v>
      </c>
      <c r="AW681" s="14" t="s">
        <v>33</v>
      </c>
      <c r="AX681" s="14" t="s">
        <v>72</v>
      </c>
      <c r="AY681" s="215" t="s">
        <v>168</v>
      </c>
    </row>
    <row r="682" spans="2:51" s="14" customFormat="1">
      <c r="B682" s="205"/>
      <c r="C682" s="206"/>
      <c r="D682" s="196" t="s">
        <v>177</v>
      </c>
      <c r="E682" s="207" t="s">
        <v>19</v>
      </c>
      <c r="F682" s="208" t="s">
        <v>1932</v>
      </c>
      <c r="G682" s="206"/>
      <c r="H682" s="209">
        <v>1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177</v>
      </c>
      <c r="AU682" s="215" t="s">
        <v>81</v>
      </c>
      <c r="AV682" s="14" t="s">
        <v>81</v>
      </c>
      <c r="AW682" s="14" t="s">
        <v>33</v>
      </c>
      <c r="AX682" s="14" t="s">
        <v>72</v>
      </c>
      <c r="AY682" s="215" t="s">
        <v>168</v>
      </c>
    </row>
    <row r="683" spans="2:51" s="14" customFormat="1">
      <c r="B683" s="205"/>
      <c r="C683" s="206"/>
      <c r="D683" s="196" t="s">
        <v>177</v>
      </c>
      <c r="E683" s="207" t="s">
        <v>19</v>
      </c>
      <c r="F683" s="208" t="s">
        <v>1785</v>
      </c>
      <c r="G683" s="206"/>
      <c r="H683" s="209">
        <v>3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177</v>
      </c>
      <c r="AU683" s="215" t="s">
        <v>81</v>
      </c>
      <c r="AV683" s="14" t="s">
        <v>81</v>
      </c>
      <c r="AW683" s="14" t="s">
        <v>33</v>
      </c>
      <c r="AX683" s="14" t="s">
        <v>72</v>
      </c>
      <c r="AY683" s="215" t="s">
        <v>168</v>
      </c>
    </row>
    <row r="684" spans="2:51" s="14" customFormat="1">
      <c r="B684" s="205"/>
      <c r="C684" s="206"/>
      <c r="D684" s="196" t="s">
        <v>177</v>
      </c>
      <c r="E684" s="207" t="s">
        <v>19</v>
      </c>
      <c r="F684" s="208" t="s">
        <v>1952</v>
      </c>
      <c r="G684" s="206"/>
      <c r="H684" s="209">
        <v>1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177</v>
      </c>
      <c r="AU684" s="215" t="s">
        <v>81</v>
      </c>
      <c r="AV684" s="14" t="s">
        <v>81</v>
      </c>
      <c r="AW684" s="14" t="s">
        <v>33</v>
      </c>
      <c r="AX684" s="14" t="s">
        <v>72</v>
      </c>
      <c r="AY684" s="215" t="s">
        <v>168</v>
      </c>
    </row>
    <row r="685" spans="2:51" s="14" customFormat="1">
      <c r="B685" s="205"/>
      <c r="C685" s="206"/>
      <c r="D685" s="196" t="s">
        <v>177</v>
      </c>
      <c r="E685" s="207" t="s">
        <v>19</v>
      </c>
      <c r="F685" s="208" t="s">
        <v>1953</v>
      </c>
      <c r="G685" s="206"/>
      <c r="H685" s="209">
        <v>2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177</v>
      </c>
      <c r="AU685" s="215" t="s">
        <v>81</v>
      </c>
      <c r="AV685" s="14" t="s">
        <v>81</v>
      </c>
      <c r="AW685" s="14" t="s">
        <v>33</v>
      </c>
      <c r="AX685" s="14" t="s">
        <v>72</v>
      </c>
      <c r="AY685" s="215" t="s">
        <v>168</v>
      </c>
    </row>
    <row r="686" spans="2:51" s="14" customFormat="1">
      <c r="B686" s="205"/>
      <c r="C686" s="206"/>
      <c r="D686" s="196" t="s">
        <v>177</v>
      </c>
      <c r="E686" s="207" t="s">
        <v>19</v>
      </c>
      <c r="F686" s="208" t="s">
        <v>1954</v>
      </c>
      <c r="G686" s="206"/>
      <c r="H686" s="209">
        <v>2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177</v>
      </c>
      <c r="AU686" s="215" t="s">
        <v>81</v>
      </c>
      <c r="AV686" s="14" t="s">
        <v>81</v>
      </c>
      <c r="AW686" s="14" t="s">
        <v>33</v>
      </c>
      <c r="AX686" s="14" t="s">
        <v>72</v>
      </c>
      <c r="AY686" s="215" t="s">
        <v>168</v>
      </c>
    </row>
    <row r="687" spans="2:51" s="14" customFormat="1">
      <c r="B687" s="205"/>
      <c r="C687" s="206"/>
      <c r="D687" s="196" t="s">
        <v>177</v>
      </c>
      <c r="E687" s="207" t="s">
        <v>19</v>
      </c>
      <c r="F687" s="208" t="s">
        <v>1955</v>
      </c>
      <c r="G687" s="206"/>
      <c r="H687" s="209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177</v>
      </c>
      <c r="AU687" s="215" t="s">
        <v>81</v>
      </c>
      <c r="AV687" s="14" t="s">
        <v>81</v>
      </c>
      <c r="AW687" s="14" t="s">
        <v>33</v>
      </c>
      <c r="AX687" s="14" t="s">
        <v>72</v>
      </c>
      <c r="AY687" s="215" t="s">
        <v>168</v>
      </c>
    </row>
    <row r="688" spans="2:51" s="15" customFormat="1">
      <c r="B688" s="216"/>
      <c r="C688" s="217"/>
      <c r="D688" s="196" t="s">
        <v>177</v>
      </c>
      <c r="E688" s="218" t="s">
        <v>19</v>
      </c>
      <c r="F688" s="219" t="s">
        <v>182</v>
      </c>
      <c r="G688" s="217"/>
      <c r="H688" s="220">
        <v>40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177</v>
      </c>
      <c r="AU688" s="226" t="s">
        <v>81</v>
      </c>
      <c r="AV688" s="15" t="s">
        <v>175</v>
      </c>
      <c r="AW688" s="15" t="s">
        <v>33</v>
      </c>
      <c r="AX688" s="15" t="s">
        <v>79</v>
      </c>
      <c r="AY688" s="226" t="s">
        <v>168</v>
      </c>
    </row>
    <row r="689" spans="1:65" s="2" customFormat="1" ht="21.75" customHeight="1">
      <c r="A689" s="37"/>
      <c r="B689" s="38"/>
      <c r="C689" s="259" t="s">
        <v>948</v>
      </c>
      <c r="D689" s="259" t="s">
        <v>636</v>
      </c>
      <c r="E689" s="260" t="s">
        <v>1973</v>
      </c>
      <c r="F689" s="261" t="s">
        <v>1974</v>
      </c>
      <c r="G689" s="262" t="s">
        <v>185</v>
      </c>
      <c r="H689" s="263">
        <v>20</v>
      </c>
      <c r="I689" s="264"/>
      <c r="J689" s="265">
        <f>ROUND(I689*H689,2)</f>
        <v>0</v>
      </c>
      <c r="K689" s="261" t="s">
        <v>19</v>
      </c>
      <c r="L689" s="266"/>
      <c r="M689" s="267" t="s">
        <v>19</v>
      </c>
      <c r="N689" s="268" t="s">
        <v>43</v>
      </c>
      <c r="O689" s="67"/>
      <c r="P689" s="190">
        <f>O689*H689</f>
        <v>0</v>
      </c>
      <c r="Q689" s="190">
        <v>5.8000000000000003E-2</v>
      </c>
      <c r="R689" s="190">
        <f>Q689*H689</f>
        <v>1.1600000000000001</v>
      </c>
      <c r="S689" s="190">
        <v>0</v>
      </c>
      <c r="T689" s="191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92" t="s">
        <v>209</v>
      </c>
      <c r="AT689" s="192" t="s">
        <v>636</v>
      </c>
      <c r="AU689" s="192" t="s">
        <v>81</v>
      </c>
      <c r="AY689" s="20" t="s">
        <v>168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20" t="s">
        <v>79</v>
      </c>
      <c r="BK689" s="193">
        <f>ROUND(I689*H689,2)</f>
        <v>0</v>
      </c>
      <c r="BL689" s="20" t="s">
        <v>175</v>
      </c>
      <c r="BM689" s="192" t="s">
        <v>1975</v>
      </c>
    </row>
    <row r="690" spans="1:65" s="14" customFormat="1">
      <c r="B690" s="205"/>
      <c r="C690" s="206"/>
      <c r="D690" s="196" t="s">
        <v>177</v>
      </c>
      <c r="E690" s="207" t="s">
        <v>19</v>
      </c>
      <c r="F690" s="208" t="s">
        <v>1905</v>
      </c>
      <c r="G690" s="206"/>
      <c r="H690" s="209">
        <v>20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177</v>
      </c>
      <c r="AU690" s="215" t="s">
        <v>81</v>
      </c>
      <c r="AV690" s="14" t="s">
        <v>81</v>
      </c>
      <c r="AW690" s="14" t="s">
        <v>33</v>
      </c>
      <c r="AX690" s="14" t="s">
        <v>79</v>
      </c>
      <c r="AY690" s="215" t="s">
        <v>168</v>
      </c>
    </row>
    <row r="691" spans="1:65" s="2" customFormat="1" ht="21.75" customHeight="1">
      <c r="A691" s="37"/>
      <c r="B691" s="38"/>
      <c r="C691" s="181" t="s">
        <v>953</v>
      </c>
      <c r="D691" s="181" t="s">
        <v>170</v>
      </c>
      <c r="E691" s="182" t="s">
        <v>1976</v>
      </c>
      <c r="F691" s="183" t="s">
        <v>1977</v>
      </c>
      <c r="G691" s="184" t="s">
        <v>444</v>
      </c>
      <c r="H691" s="185">
        <v>763.16</v>
      </c>
      <c r="I691" s="186"/>
      <c r="J691" s="187">
        <f>ROUND(I691*H691,2)</f>
        <v>0</v>
      </c>
      <c r="K691" s="183" t="s">
        <v>174</v>
      </c>
      <c r="L691" s="42"/>
      <c r="M691" s="188" t="s">
        <v>19</v>
      </c>
      <c r="N691" s="189" t="s">
        <v>43</v>
      </c>
      <c r="O691" s="67"/>
      <c r="P691" s="190">
        <f>O691*H691</f>
        <v>0</v>
      </c>
      <c r="Q691" s="190">
        <v>1.2999999999999999E-4</v>
      </c>
      <c r="R691" s="190">
        <f>Q691*H691</f>
        <v>9.9210799999999988E-2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175</v>
      </c>
      <c r="AT691" s="192" t="s">
        <v>170</v>
      </c>
      <c r="AU691" s="192" t="s">
        <v>81</v>
      </c>
      <c r="AY691" s="20" t="s">
        <v>168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79</v>
      </c>
      <c r="BK691" s="193">
        <f>ROUND(I691*H691,2)</f>
        <v>0</v>
      </c>
      <c r="BL691" s="20" t="s">
        <v>175</v>
      </c>
      <c r="BM691" s="192" t="s">
        <v>1978</v>
      </c>
    </row>
    <row r="692" spans="1:65" s="13" customFormat="1">
      <c r="B692" s="194"/>
      <c r="C692" s="195"/>
      <c r="D692" s="196" t="s">
        <v>177</v>
      </c>
      <c r="E692" s="197" t="s">
        <v>19</v>
      </c>
      <c r="F692" s="198" t="s">
        <v>1979</v>
      </c>
      <c r="G692" s="195"/>
      <c r="H692" s="197" t="s">
        <v>19</v>
      </c>
      <c r="I692" s="199"/>
      <c r="J692" s="195"/>
      <c r="K692" s="195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177</v>
      </c>
      <c r="AU692" s="204" t="s">
        <v>81</v>
      </c>
      <c r="AV692" s="13" t="s">
        <v>79</v>
      </c>
      <c r="AW692" s="13" t="s">
        <v>33</v>
      </c>
      <c r="AX692" s="13" t="s">
        <v>72</v>
      </c>
      <c r="AY692" s="204" t="s">
        <v>168</v>
      </c>
    </row>
    <row r="693" spans="1:65" s="14" customFormat="1">
      <c r="B693" s="205"/>
      <c r="C693" s="206"/>
      <c r="D693" s="196" t="s">
        <v>177</v>
      </c>
      <c r="E693" s="207" t="s">
        <v>19</v>
      </c>
      <c r="F693" s="208" t="s">
        <v>1980</v>
      </c>
      <c r="G693" s="206"/>
      <c r="H693" s="209">
        <v>650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177</v>
      </c>
      <c r="AU693" s="215" t="s">
        <v>81</v>
      </c>
      <c r="AV693" s="14" t="s">
        <v>81</v>
      </c>
      <c r="AW693" s="14" t="s">
        <v>33</v>
      </c>
      <c r="AX693" s="14" t="s">
        <v>72</v>
      </c>
      <c r="AY693" s="215" t="s">
        <v>168</v>
      </c>
    </row>
    <row r="694" spans="1:65" s="14" customFormat="1">
      <c r="B694" s="205"/>
      <c r="C694" s="206"/>
      <c r="D694" s="196" t="s">
        <v>177</v>
      </c>
      <c r="E694" s="207" t="s">
        <v>19</v>
      </c>
      <c r="F694" s="208" t="s">
        <v>1675</v>
      </c>
      <c r="G694" s="206"/>
      <c r="H694" s="209">
        <v>113.16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177</v>
      </c>
      <c r="AU694" s="215" t="s">
        <v>81</v>
      </c>
      <c r="AV694" s="14" t="s">
        <v>81</v>
      </c>
      <c r="AW694" s="14" t="s">
        <v>33</v>
      </c>
      <c r="AX694" s="14" t="s">
        <v>72</v>
      </c>
      <c r="AY694" s="215" t="s">
        <v>168</v>
      </c>
    </row>
    <row r="695" spans="1:65" s="15" customFormat="1">
      <c r="B695" s="216"/>
      <c r="C695" s="217"/>
      <c r="D695" s="196" t="s">
        <v>177</v>
      </c>
      <c r="E695" s="218" t="s">
        <v>19</v>
      </c>
      <c r="F695" s="219" t="s">
        <v>182</v>
      </c>
      <c r="G695" s="217"/>
      <c r="H695" s="220">
        <v>763.16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177</v>
      </c>
      <c r="AU695" s="226" t="s">
        <v>81</v>
      </c>
      <c r="AV695" s="15" t="s">
        <v>175</v>
      </c>
      <c r="AW695" s="15" t="s">
        <v>33</v>
      </c>
      <c r="AX695" s="15" t="s">
        <v>79</v>
      </c>
      <c r="AY695" s="226" t="s">
        <v>168</v>
      </c>
    </row>
    <row r="696" spans="1:65" s="12" customFormat="1" ht="22.9" customHeight="1">
      <c r="B696" s="165"/>
      <c r="C696" s="166"/>
      <c r="D696" s="167" t="s">
        <v>71</v>
      </c>
      <c r="E696" s="179" t="s">
        <v>215</v>
      </c>
      <c r="F696" s="179" t="s">
        <v>241</v>
      </c>
      <c r="G696" s="166"/>
      <c r="H696" s="166"/>
      <c r="I696" s="169"/>
      <c r="J696" s="180">
        <f>BK696</f>
        <v>0</v>
      </c>
      <c r="K696" s="166"/>
      <c r="L696" s="171"/>
      <c r="M696" s="172"/>
      <c r="N696" s="173"/>
      <c r="O696" s="173"/>
      <c r="P696" s="174">
        <f>SUM(P697:P720)</f>
        <v>0</v>
      </c>
      <c r="Q696" s="173"/>
      <c r="R696" s="174">
        <f>SUM(R697:R720)</f>
        <v>9.3487200000000001</v>
      </c>
      <c r="S696" s="173"/>
      <c r="T696" s="175">
        <f>SUM(T697:T720)</f>
        <v>0</v>
      </c>
      <c r="AR696" s="176" t="s">
        <v>79</v>
      </c>
      <c r="AT696" s="177" t="s">
        <v>71</v>
      </c>
      <c r="AU696" s="177" t="s">
        <v>79</v>
      </c>
      <c r="AY696" s="176" t="s">
        <v>168</v>
      </c>
      <c r="BK696" s="178">
        <f>SUM(BK697:BK720)</f>
        <v>0</v>
      </c>
    </row>
    <row r="697" spans="1:65" s="2" customFormat="1" ht="36">
      <c r="A697" s="37"/>
      <c r="B697" s="38"/>
      <c r="C697" s="181" t="s">
        <v>957</v>
      </c>
      <c r="D697" s="181" t="s">
        <v>170</v>
      </c>
      <c r="E697" s="182" t="s">
        <v>1981</v>
      </c>
      <c r="F697" s="183" t="s">
        <v>1982</v>
      </c>
      <c r="G697" s="184" t="s">
        <v>206</v>
      </c>
      <c r="H697" s="185">
        <v>3.266</v>
      </c>
      <c r="I697" s="186"/>
      <c r="J697" s="187">
        <f>ROUND(I697*H697,2)</f>
        <v>0</v>
      </c>
      <c r="K697" s="183" t="s">
        <v>19</v>
      </c>
      <c r="L697" s="42"/>
      <c r="M697" s="188" t="s">
        <v>19</v>
      </c>
      <c r="N697" s="189" t="s">
        <v>43</v>
      </c>
      <c r="O697" s="67"/>
      <c r="P697" s="190">
        <f>O697*H697</f>
        <v>0</v>
      </c>
      <c r="Q697" s="190">
        <v>2.4</v>
      </c>
      <c r="R697" s="190">
        <f>Q697*H697</f>
        <v>7.8384</v>
      </c>
      <c r="S697" s="190">
        <v>0</v>
      </c>
      <c r="T697" s="191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92" t="s">
        <v>175</v>
      </c>
      <c r="AT697" s="192" t="s">
        <v>170</v>
      </c>
      <c r="AU697" s="192" t="s">
        <v>81</v>
      </c>
      <c r="AY697" s="20" t="s">
        <v>168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0" t="s">
        <v>79</v>
      </c>
      <c r="BK697" s="193">
        <f>ROUND(I697*H697,2)</f>
        <v>0</v>
      </c>
      <c r="BL697" s="20" t="s">
        <v>175</v>
      </c>
      <c r="BM697" s="192" t="s">
        <v>1983</v>
      </c>
    </row>
    <row r="698" spans="1:65" s="13" customFormat="1">
      <c r="B698" s="194"/>
      <c r="C698" s="195"/>
      <c r="D698" s="196" t="s">
        <v>177</v>
      </c>
      <c r="E698" s="197" t="s">
        <v>19</v>
      </c>
      <c r="F698" s="198" t="s">
        <v>1813</v>
      </c>
      <c r="G698" s="195"/>
      <c r="H698" s="197" t="s">
        <v>19</v>
      </c>
      <c r="I698" s="199"/>
      <c r="J698" s="195"/>
      <c r="K698" s="195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177</v>
      </c>
      <c r="AU698" s="204" t="s">
        <v>81</v>
      </c>
      <c r="AV698" s="13" t="s">
        <v>79</v>
      </c>
      <c r="AW698" s="13" t="s">
        <v>33</v>
      </c>
      <c r="AX698" s="13" t="s">
        <v>72</v>
      </c>
      <c r="AY698" s="204" t="s">
        <v>168</v>
      </c>
    </row>
    <row r="699" spans="1:65" s="14" customFormat="1">
      <c r="B699" s="205"/>
      <c r="C699" s="206"/>
      <c r="D699" s="196" t="s">
        <v>177</v>
      </c>
      <c r="E699" s="207" t="s">
        <v>19</v>
      </c>
      <c r="F699" s="208" t="s">
        <v>1984</v>
      </c>
      <c r="G699" s="206"/>
      <c r="H699" s="209">
        <v>0.82599999999999996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177</v>
      </c>
      <c r="AU699" s="215" t="s">
        <v>81</v>
      </c>
      <c r="AV699" s="14" t="s">
        <v>81</v>
      </c>
      <c r="AW699" s="14" t="s">
        <v>33</v>
      </c>
      <c r="AX699" s="14" t="s">
        <v>72</v>
      </c>
      <c r="AY699" s="215" t="s">
        <v>168</v>
      </c>
    </row>
    <row r="700" spans="1:65" s="14" customFormat="1">
      <c r="B700" s="205"/>
      <c r="C700" s="206"/>
      <c r="D700" s="196" t="s">
        <v>177</v>
      </c>
      <c r="E700" s="207" t="s">
        <v>19</v>
      </c>
      <c r="F700" s="208" t="s">
        <v>1985</v>
      </c>
      <c r="G700" s="206"/>
      <c r="H700" s="209">
        <v>0.40400000000000003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177</v>
      </c>
      <c r="AU700" s="215" t="s">
        <v>81</v>
      </c>
      <c r="AV700" s="14" t="s">
        <v>81</v>
      </c>
      <c r="AW700" s="14" t="s">
        <v>33</v>
      </c>
      <c r="AX700" s="14" t="s">
        <v>72</v>
      </c>
      <c r="AY700" s="215" t="s">
        <v>168</v>
      </c>
    </row>
    <row r="701" spans="1:65" s="14" customFormat="1" ht="22.5">
      <c r="B701" s="205"/>
      <c r="C701" s="206"/>
      <c r="D701" s="196" t="s">
        <v>177</v>
      </c>
      <c r="E701" s="207" t="s">
        <v>19</v>
      </c>
      <c r="F701" s="208" t="s">
        <v>1986</v>
      </c>
      <c r="G701" s="206"/>
      <c r="H701" s="209">
        <v>2.036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177</v>
      </c>
      <c r="AU701" s="215" t="s">
        <v>81</v>
      </c>
      <c r="AV701" s="14" t="s">
        <v>81</v>
      </c>
      <c r="AW701" s="14" t="s">
        <v>33</v>
      </c>
      <c r="AX701" s="14" t="s">
        <v>72</v>
      </c>
      <c r="AY701" s="215" t="s">
        <v>168</v>
      </c>
    </row>
    <row r="702" spans="1:65" s="15" customFormat="1">
      <c r="B702" s="216"/>
      <c r="C702" s="217"/>
      <c r="D702" s="196" t="s">
        <v>177</v>
      </c>
      <c r="E702" s="218" t="s">
        <v>19</v>
      </c>
      <c r="F702" s="219" t="s">
        <v>182</v>
      </c>
      <c r="G702" s="217"/>
      <c r="H702" s="220">
        <v>3.266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177</v>
      </c>
      <c r="AU702" s="226" t="s">
        <v>81</v>
      </c>
      <c r="AV702" s="15" t="s">
        <v>175</v>
      </c>
      <c r="AW702" s="15" t="s">
        <v>33</v>
      </c>
      <c r="AX702" s="15" t="s">
        <v>79</v>
      </c>
      <c r="AY702" s="226" t="s">
        <v>168</v>
      </c>
    </row>
    <row r="703" spans="1:65" s="2" customFormat="1" ht="33" customHeight="1">
      <c r="A703" s="37"/>
      <c r="B703" s="38"/>
      <c r="C703" s="181" t="s">
        <v>961</v>
      </c>
      <c r="D703" s="181" t="s">
        <v>170</v>
      </c>
      <c r="E703" s="182" t="s">
        <v>1987</v>
      </c>
      <c r="F703" s="183" t="s">
        <v>1988</v>
      </c>
      <c r="G703" s="184" t="s">
        <v>185</v>
      </c>
      <c r="H703" s="185">
        <v>14</v>
      </c>
      <c r="I703" s="186"/>
      <c r="J703" s="187">
        <f>ROUND(I703*H703,2)</f>
        <v>0</v>
      </c>
      <c r="K703" s="183" t="s">
        <v>174</v>
      </c>
      <c r="L703" s="42"/>
      <c r="M703" s="188" t="s">
        <v>19</v>
      </c>
      <c r="N703" s="189" t="s">
        <v>43</v>
      </c>
      <c r="O703" s="67"/>
      <c r="P703" s="190">
        <f>O703*H703</f>
        <v>0</v>
      </c>
      <c r="Q703" s="190">
        <v>6.8799999999999998E-3</v>
      </c>
      <c r="R703" s="190">
        <f>Q703*H703</f>
        <v>9.6320000000000003E-2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175</v>
      </c>
      <c r="AT703" s="192" t="s">
        <v>170</v>
      </c>
      <c r="AU703" s="192" t="s">
        <v>81</v>
      </c>
      <c r="AY703" s="20" t="s">
        <v>168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79</v>
      </c>
      <c r="BK703" s="193">
        <f>ROUND(I703*H703,2)</f>
        <v>0</v>
      </c>
      <c r="BL703" s="20" t="s">
        <v>175</v>
      </c>
      <c r="BM703" s="192" t="s">
        <v>1989</v>
      </c>
    </row>
    <row r="704" spans="1:65" s="13" customFormat="1">
      <c r="B704" s="194"/>
      <c r="C704" s="195"/>
      <c r="D704" s="196" t="s">
        <v>177</v>
      </c>
      <c r="E704" s="197" t="s">
        <v>19</v>
      </c>
      <c r="F704" s="198" t="s">
        <v>1714</v>
      </c>
      <c r="G704" s="195"/>
      <c r="H704" s="197" t="s">
        <v>19</v>
      </c>
      <c r="I704" s="199"/>
      <c r="J704" s="195"/>
      <c r="K704" s="195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177</v>
      </c>
      <c r="AU704" s="204" t="s">
        <v>81</v>
      </c>
      <c r="AV704" s="13" t="s">
        <v>79</v>
      </c>
      <c r="AW704" s="13" t="s">
        <v>33</v>
      </c>
      <c r="AX704" s="13" t="s">
        <v>72</v>
      </c>
      <c r="AY704" s="204" t="s">
        <v>168</v>
      </c>
    </row>
    <row r="705" spans="1:65" s="14" customFormat="1">
      <c r="B705" s="205"/>
      <c r="C705" s="206"/>
      <c r="D705" s="196" t="s">
        <v>177</v>
      </c>
      <c r="E705" s="207" t="s">
        <v>19</v>
      </c>
      <c r="F705" s="208" t="s">
        <v>1715</v>
      </c>
      <c r="G705" s="206"/>
      <c r="H705" s="209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177</v>
      </c>
      <c r="AU705" s="215" t="s">
        <v>81</v>
      </c>
      <c r="AV705" s="14" t="s">
        <v>81</v>
      </c>
      <c r="AW705" s="14" t="s">
        <v>33</v>
      </c>
      <c r="AX705" s="14" t="s">
        <v>72</v>
      </c>
      <c r="AY705" s="215" t="s">
        <v>168</v>
      </c>
    </row>
    <row r="706" spans="1:65" s="14" customFormat="1">
      <c r="B706" s="205"/>
      <c r="C706" s="206"/>
      <c r="D706" s="196" t="s">
        <v>177</v>
      </c>
      <c r="E706" s="207" t="s">
        <v>19</v>
      </c>
      <c r="F706" s="208" t="s">
        <v>1833</v>
      </c>
      <c r="G706" s="206"/>
      <c r="H706" s="209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177</v>
      </c>
      <c r="AU706" s="215" t="s">
        <v>81</v>
      </c>
      <c r="AV706" s="14" t="s">
        <v>81</v>
      </c>
      <c r="AW706" s="14" t="s">
        <v>33</v>
      </c>
      <c r="AX706" s="14" t="s">
        <v>72</v>
      </c>
      <c r="AY706" s="215" t="s">
        <v>168</v>
      </c>
    </row>
    <row r="707" spans="1:65" s="14" customFormat="1">
      <c r="B707" s="205"/>
      <c r="C707" s="206"/>
      <c r="D707" s="196" t="s">
        <v>177</v>
      </c>
      <c r="E707" s="207" t="s">
        <v>19</v>
      </c>
      <c r="F707" s="208" t="s">
        <v>1736</v>
      </c>
      <c r="G707" s="206"/>
      <c r="H707" s="209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177</v>
      </c>
      <c r="AU707" s="215" t="s">
        <v>81</v>
      </c>
      <c r="AV707" s="14" t="s">
        <v>81</v>
      </c>
      <c r="AW707" s="14" t="s">
        <v>33</v>
      </c>
      <c r="AX707" s="14" t="s">
        <v>72</v>
      </c>
      <c r="AY707" s="215" t="s">
        <v>168</v>
      </c>
    </row>
    <row r="708" spans="1:65" s="14" customFormat="1">
      <c r="B708" s="205"/>
      <c r="C708" s="206"/>
      <c r="D708" s="196" t="s">
        <v>177</v>
      </c>
      <c r="E708" s="207" t="s">
        <v>19</v>
      </c>
      <c r="F708" s="208" t="s">
        <v>1718</v>
      </c>
      <c r="G708" s="206"/>
      <c r="H708" s="209">
        <v>1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177</v>
      </c>
      <c r="AU708" s="215" t="s">
        <v>81</v>
      </c>
      <c r="AV708" s="14" t="s">
        <v>81</v>
      </c>
      <c r="AW708" s="14" t="s">
        <v>33</v>
      </c>
      <c r="AX708" s="14" t="s">
        <v>72</v>
      </c>
      <c r="AY708" s="215" t="s">
        <v>168</v>
      </c>
    </row>
    <row r="709" spans="1:65" s="14" customFormat="1">
      <c r="B709" s="205"/>
      <c r="C709" s="206"/>
      <c r="D709" s="196" t="s">
        <v>177</v>
      </c>
      <c r="E709" s="207" t="s">
        <v>19</v>
      </c>
      <c r="F709" s="208" t="s">
        <v>1753</v>
      </c>
      <c r="G709" s="206"/>
      <c r="H709" s="209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177</v>
      </c>
      <c r="AU709" s="215" t="s">
        <v>81</v>
      </c>
      <c r="AV709" s="14" t="s">
        <v>81</v>
      </c>
      <c r="AW709" s="14" t="s">
        <v>33</v>
      </c>
      <c r="AX709" s="14" t="s">
        <v>72</v>
      </c>
      <c r="AY709" s="215" t="s">
        <v>168</v>
      </c>
    </row>
    <row r="710" spans="1:65" s="14" customFormat="1">
      <c r="B710" s="205"/>
      <c r="C710" s="206"/>
      <c r="D710" s="196" t="s">
        <v>177</v>
      </c>
      <c r="E710" s="207" t="s">
        <v>19</v>
      </c>
      <c r="F710" s="208" t="s">
        <v>1720</v>
      </c>
      <c r="G710" s="206"/>
      <c r="H710" s="209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177</v>
      </c>
      <c r="AU710" s="215" t="s">
        <v>81</v>
      </c>
      <c r="AV710" s="14" t="s">
        <v>81</v>
      </c>
      <c r="AW710" s="14" t="s">
        <v>33</v>
      </c>
      <c r="AX710" s="14" t="s">
        <v>72</v>
      </c>
      <c r="AY710" s="215" t="s">
        <v>168</v>
      </c>
    </row>
    <row r="711" spans="1:65" s="14" customFormat="1">
      <c r="B711" s="205"/>
      <c r="C711" s="206"/>
      <c r="D711" s="196" t="s">
        <v>177</v>
      </c>
      <c r="E711" s="207" t="s">
        <v>19</v>
      </c>
      <c r="F711" s="208" t="s">
        <v>1747</v>
      </c>
      <c r="G711" s="206"/>
      <c r="H711" s="209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177</v>
      </c>
      <c r="AU711" s="215" t="s">
        <v>81</v>
      </c>
      <c r="AV711" s="14" t="s">
        <v>81</v>
      </c>
      <c r="AW711" s="14" t="s">
        <v>33</v>
      </c>
      <c r="AX711" s="14" t="s">
        <v>72</v>
      </c>
      <c r="AY711" s="215" t="s">
        <v>168</v>
      </c>
    </row>
    <row r="712" spans="1:65" s="14" customFormat="1">
      <c r="B712" s="205"/>
      <c r="C712" s="206"/>
      <c r="D712" s="196" t="s">
        <v>177</v>
      </c>
      <c r="E712" s="207" t="s">
        <v>19</v>
      </c>
      <c r="F712" s="208" t="s">
        <v>1722</v>
      </c>
      <c r="G712" s="206"/>
      <c r="H712" s="209">
        <v>1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177</v>
      </c>
      <c r="AU712" s="215" t="s">
        <v>81</v>
      </c>
      <c r="AV712" s="14" t="s">
        <v>81</v>
      </c>
      <c r="AW712" s="14" t="s">
        <v>33</v>
      </c>
      <c r="AX712" s="14" t="s">
        <v>72</v>
      </c>
      <c r="AY712" s="215" t="s">
        <v>168</v>
      </c>
    </row>
    <row r="713" spans="1:65" s="14" customFormat="1">
      <c r="B713" s="205"/>
      <c r="C713" s="206"/>
      <c r="D713" s="196" t="s">
        <v>177</v>
      </c>
      <c r="E713" s="207" t="s">
        <v>19</v>
      </c>
      <c r="F713" s="208" t="s">
        <v>1723</v>
      </c>
      <c r="G713" s="206"/>
      <c r="H713" s="209">
        <v>1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177</v>
      </c>
      <c r="AU713" s="215" t="s">
        <v>81</v>
      </c>
      <c r="AV713" s="14" t="s">
        <v>81</v>
      </c>
      <c r="AW713" s="14" t="s">
        <v>33</v>
      </c>
      <c r="AX713" s="14" t="s">
        <v>72</v>
      </c>
      <c r="AY713" s="215" t="s">
        <v>168</v>
      </c>
    </row>
    <row r="714" spans="1:65" s="14" customFormat="1">
      <c r="B714" s="205"/>
      <c r="C714" s="206"/>
      <c r="D714" s="196" t="s">
        <v>177</v>
      </c>
      <c r="E714" s="207" t="s">
        <v>19</v>
      </c>
      <c r="F714" s="208" t="s">
        <v>1724</v>
      </c>
      <c r="G714" s="206"/>
      <c r="H714" s="209">
        <v>1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177</v>
      </c>
      <c r="AU714" s="215" t="s">
        <v>81</v>
      </c>
      <c r="AV714" s="14" t="s">
        <v>81</v>
      </c>
      <c r="AW714" s="14" t="s">
        <v>33</v>
      </c>
      <c r="AX714" s="14" t="s">
        <v>72</v>
      </c>
      <c r="AY714" s="215" t="s">
        <v>168</v>
      </c>
    </row>
    <row r="715" spans="1:65" s="14" customFormat="1">
      <c r="B715" s="205"/>
      <c r="C715" s="206"/>
      <c r="D715" s="196" t="s">
        <v>177</v>
      </c>
      <c r="E715" s="207" t="s">
        <v>19</v>
      </c>
      <c r="F715" s="208" t="s">
        <v>1725</v>
      </c>
      <c r="G715" s="206"/>
      <c r="H715" s="209">
        <v>1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177</v>
      </c>
      <c r="AU715" s="215" t="s">
        <v>81</v>
      </c>
      <c r="AV715" s="14" t="s">
        <v>81</v>
      </c>
      <c r="AW715" s="14" t="s">
        <v>33</v>
      </c>
      <c r="AX715" s="14" t="s">
        <v>72</v>
      </c>
      <c r="AY715" s="215" t="s">
        <v>168</v>
      </c>
    </row>
    <row r="716" spans="1:65" s="14" customFormat="1">
      <c r="B716" s="205"/>
      <c r="C716" s="206"/>
      <c r="D716" s="196" t="s">
        <v>177</v>
      </c>
      <c r="E716" s="207" t="s">
        <v>19</v>
      </c>
      <c r="F716" s="208" t="s">
        <v>1726</v>
      </c>
      <c r="G716" s="206"/>
      <c r="H716" s="209">
        <v>1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177</v>
      </c>
      <c r="AU716" s="215" t="s">
        <v>81</v>
      </c>
      <c r="AV716" s="14" t="s">
        <v>81</v>
      </c>
      <c r="AW716" s="14" t="s">
        <v>33</v>
      </c>
      <c r="AX716" s="14" t="s">
        <v>72</v>
      </c>
      <c r="AY716" s="215" t="s">
        <v>168</v>
      </c>
    </row>
    <row r="717" spans="1:65" s="14" customFormat="1">
      <c r="B717" s="205"/>
      <c r="C717" s="206"/>
      <c r="D717" s="196" t="s">
        <v>177</v>
      </c>
      <c r="E717" s="207" t="s">
        <v>19</v>
      </c>
      <c r="F717" s="208" t="s">
        <v>1748</v>
      </c>
      <c r="G717" s="206"/>
      <c r="H717" s="209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177</v>
      </c>
      <c r="AU717" s="215" t="s">
        <v>81</v>
      </c>
      <c r="AV717" s="14" t="s">
        <v>81</v>
      </c>
      <c r="AW717" s="14" t="s">
        <v>33</v>
      </c>
      <c r="AX717" s="14" t="s">
        <v>72</v>
      </c>
      <c r="AY717" s="215" t="s">
        <v>168</v>
      </c>
    </row>
    <row r="718" spans="1:65" s="14" customFormat="1">
      <c r="B718" s="205"/>
      <c r="C718" s="206"/>
      <c r="D718" s="196" t="s">
        <v>177</v>
      </c>
      <c r="E718" s="207" t="s">
        <v>19</v>
      </c>
      <c r="F718" s="208" t="s">
        <v>1837</v>
      </c>
      <c r="G718" s="206"/>
      <c r="H718" s="209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177</v>
      </c>
      <c r="AU718" s="215" t="s">
        <v>81</v>
      </c>
      <c r="AV718" s="14" t="s">
        <v>81</v>
      </c>
      <c r="AW718" s="14" t="s">
        <v>33</v>
      </c>
      <c r="AX718" s="14" t="s">
        <v>72</v>
      </c>
      <c r="AY718" s="215" t="s">
        <v>168</v>
      </c>
    </row>
    <row r="719" spans="1:65" s="15" customFormat="1">
      <c r="B719" s="216"/>
      <c r="C719" s="217"/>
      <c r="D719" s="196" t="s">
        <v>177</v>
      </c>
      <c r="E719" s="218" t="s">
        <v>19</v>
      </c>
      <c r="F719" s="219" t="s">
        <v>182</v>
      </c>
      <c r="G719" s="217"/>
      <c r="H719" s="220">
        <v>14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177</v>
      </c>
      <c r="AU719" s="226" t="s">
        <v>81</v>
      </c>
      <c r="AV719" s="15" t="s">
        <v>175</v>
      </c>
      <c r="AW719" s="15" t="s">
        <v>33</v>
      </c>
      <c r="AX719" s="15" t="s">
        <v>79</v>
      </c>
      <c r="AY719" s="226" t="s">
        <v>168</v>
      </c>
    </row>
    <row r="720" spans="1:65" s="2" customFormat="1" ht="66.75" customHeight="1">
      <c r="A720" s="37"/>
      <c r="B720" s="38"/>
      <c r="C720" s="259" t="s">
        <v>968</v>
      </c>
      <c r="D720" s="259" t="s">
        <v>636</v>
      </c>
      <c r="E720" s="260" t="s">
        <v>1990</v>
      </c>
      <c r="F720" s="261" t="s">
        <v>1991</v>
      </c>
      <c r="G720" s="262" t="s">
        <v>185</v>
      </c>
      <c r="H720" s="263">
        <v>14</v>
      </c>
      <c r="I720" s="264"/>
      <c r="J720" s="265">
        <f>ROUND(I720*H720,2)</f>
        <v>0</v>
      </c>
      <c r="K720" s="261" t="s">
        <v>19</v>
      </c>
      <c r="L720" s="266"/>
      <c r="M720" s="267" t="s">
        <v>19</v>
      </c>
      <c r="N720" s="268" t="s">
        <v>43</v>
      </c>
      <c r="O720" s="67"/>
      <c r="P720" s="190">
        <f>O720*H720</f>
        <v>0</v>
      </c>
      <c r="Q720" s="190">
        <v>0.10100000000000001</v>
      </c>
      <c r="R720" s="190">
        <f>Q720*H720</f>
        <v>1.4140000000000001</v>
      </c>
      <c r="S720" s="190">
        <v>0</v>
      </c>
      <c r="T720" s="191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92" t="s">
        <v>209</v>
      </c>
      <c r="AT720" s="192" t="s">
        <v>636</v>
      </c>
      <c r="AU720" s="192" t="s">
        <v>81</v>
      </c>
      <c r="AY720" s="20" t="s">
        <v>168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20" t="s">
        <v>79</v>
      </c>
      <c r="BK720" s="193">
        <f>ROUND(I720*H720,2)</f>
        <v>0</v>
      </c>
      <c r="BL720" s="20" t="s">
        <v>175</v>
      </c>
      <c r="BM720" s="192" t="s">
        <v>1992</v>
      </c>
    </row>
    <row r="721" spans="1:65" s="12" customFormat="1" ht="22.9" customHeight="1">
      <c r="B721" s="165"/>
      <c r="C721" s="166"/>
      <c r="D721" s="167" t="s">
        <v>71</v>
      </c>
      <c r="E721" s="179" t="s">
        <v>1002</v>
      </c>
      <c r="F721" s="179" t="s">
        <v>243</v>
      </c>
      <c r="G721" s="166"/>
      <c r="H721" s="166"/>
      <c r="I721" s="169"/>
      <c r="J721" s="180">
        <f>BK721</f>
        <v>0</v>
      </c>
      <c r="K721" s="166"/>
      <c r="L721" s="171"/>
      <c r="M721" s="172"/>
      <c r="N721" s="173"/>
      <c r="O721" s="173"/>
      <c r="P721" s="174">
        <f>P722</f>
        <v>0</v>
      </c>
      <c r="Q721" s="173"/>
      <c r="R721" s="174">
        <f>R722</f>
        <v>0</v>
      </c>
      <c r="S721" s="173"/>
      <c r="T721" s="175">
        <f>T722</f>
        <v>0</v>
      </c>
      <c r="AR721" s="176" t="s">
        <v>79</v>
      </c>
      <c r="AT721" s="177" t="s">
        <v>71</v>
      </c>
      <c r="AU721" s="177" t="s">
        <v>79</v>
      </c>
      <c r="AY721" s="176" t="s">
        <v>168</v>
      </c>
      <c r="BK721" s="178">
        <f>BK722</f>
        <v>0</v>
      </c>
    </row>
    <row r="722" spans="1:65" s="2" customFormat="1" ht="48">
      <c r="A722" s="37"/>
      <c r="B722" s="38"/>
      <c r="C722" s="181" t="s">
        <v>973</v>
      </c>
      <c r="D722" s="181" t="s">
        <v>170</v>
      </c>
      <c r="E722" s="182" t="s">
        <v>1993</v>
      </c>
      <c r="F722" s="183" t="s">
        <v>1994</v>
      </c>
      <c r="G722" s="184" t="s">
        <v>233</v>
      </c>
      <c r="H722" s="185">
        <v>1756.396</v>
      </c>
      <c r="I722" s="186"/>
      <c r="J722" s="187">
        <f>ROUND(I722*H722,2)</f>
        <v>0</v>
      </c>
      <c r="K722" s="183" t="s">
        <v>174</v>
      </c>
      <c r="L722" s="42"/>
      <c r="M722" s="188" t="s">
        <v>19</v>
      </c>
      <c r="N722" s="189" t="s">
        <v>43</v>
      </c>
      <c r="O722" s="67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92" t="s">
        <v>175</v>
      </c>
      <c r="AT722" s="192" t="s">
        <v>170</v>
      </c>
      <c r="AU722" s="192" t="s">
        <v>81</v>
      </c>
      <c r="AY722" s="20" t="s">
        <v>168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0" t="s">
        <v>79</v>
      </c>
      <c r="BK722" s="193">
        <f>ROUND(I722*H722,2)</f>
        <v>0</v>
      </c>
      <c r="BL722" s="20" t="s">
        <v>175</v>
      </c>
      <c r="BM722" s="192" t="s">
        <v>1995</v>
      </c>
    </row>
    <row r="723" spans="1:65" s="12" customFormat="1" ht="25.9" customHeight="1">
      <c r="B723" s="165"/>
      <c r="C723" s="166"/>
      <c r="D723" s="167" t="s">
        <v>71</v>
      </c>
      <c r="E723" s="168" t="s">
        <v>262</v>
      </c>
      <c r="F723" s="168" t="s">
        <v>263</v>
      </c>
      <c r="G723" s="166"/>
      <c r="H723" s="166"/>
      <c r="I723" s="169"/>
      <c r="J723" s="170">
        <f>BK723</f>
        <v>0</v>
      </c>
      <c r="K723" s="166"/>
      <c r="L723" s="171"/>
      <c r="M723" s="172"/>
      <c r="N723" s="173"/>
      <c r="O723" s="173"/>
      <c r="P723" s="174">
        <f>P724</f>
        <v>0</v>
      </c>
      <c r="Q723" s="173"/>
      <c r="R723" s="174">
        <f>R724</f>
        <v>0.10446079999999999</v>
      </c>
      <c r="S723" s="173"/>
      <c r="T723" s="175">
        <f>T724</f>
        <v>0</v>
      </c>
      <c r="AR723" s="176" t="s">
        <v>81</v>
      </c>
      <c r="AT723" s="177" t="s">
        <v>71</v>
      </c>
      <c r="AU723" s="177" t="s">
        <v>72</v>
      </c>
      <c r="AY723" s="176" t="s">
        <v>168</v>
      </c>
      <c r="BK723" s="178">
        <f>BK724</f>
        <v>0</v>
      </c>
    </row>
    <row r="724" spans="1:65" s="12" customFormat="1" ht="22.9" customHeight="1">
      <c r="B724" s="165"/>
      <c r="C724" s="166"/>
      <c r="D724" s="167" t="s">
        <v>71</v>
      </c>
      <c r="E724" s="179" t="s">
        <v>1007</v>
      </c>
      <c r="F724" s="179" t="s">
        <v>1008</v>
      </c>
      <c r="G724" s="166"/>
      <c r="H724" s="166"/>
      <c r="I724" s="169"/>
      <c r="J724" s="180">
        <f>BK724</f>
        <v>0</v>
      </c>
      <c r="K724" s="166"/>
      <c r="L724" s="171"/>
      <c r="M724" s="172"/>
      <c r="N724" s="173"/>
      <c r="O724" s="173"/>
      <c r="P724" s="174">
        <f>SUM(P725:P741)</f>
        <v>0</v>
      </c>
      <c r="Q724" s="173"/>
      <c r="R724" s="174">
        <f>SUM(R725:R741)</f>
        <v>0.10446079999999999</v>
      </c>
      <c r="S724" s="173"/>
      <c r="T724" s="175">
        <f>SUM(T725:T741)</f>
        <v>0</v>
      </c>
      <c r="AR724" s="176" t="s">
        <v>81</v>
      </c>
      <c r="AT724" s="177" t="s">
        <v>71</v>
      </c>
      <c r="AU724" s="177" t="s">
        <v>79</v>
      </c>
      <c r="AY724" s="176" t="s">
        <v>168</v>
      </c>
      <c r="BK724" s="178">
        <f>SUM(BK725:BK741)</f>
        <v>0</v>
      </c>
    </row>
    <row r="725" spans="1:65" s="2" customFormat="1" ht="36">
      <c r="A725" s="37"/>
      <c r="B725" s="38"/>
      <c r="C725" s="181" t="s">
        <v>978</v>
      </c>
      <c r="D725" s="181" t="s">
        <v>170</v>
      </c>
      <c r="E725" s="182" t="s">
        <v>1347</v>
      </c>
      <c r="F725" s="183" t="s">
        <v>1348</v>
      </c>
      <c r="G725" s="184" t="s">
        <v>173</v>
      </c>
      <c r="H725" s="185">
        <v>18.018000000000001</v>
      </c>
      <c r="I725" s="186"/>
      <c r="J725" s="187">
        <f>ROUND(I725*H725,2)</f>
        <v>0</v>
      </c>
      <c r="K725" s="183" t="s">
        <v>174</v>
      </c>
      <c r="L725" s="42"/>
      <c r="M725" s="188" t="s">
        <v>19</v>
      </c>
      <c r="N725" s="189" t="s">
        <v>43</v>
      </c>
      <c r="O725" s="67"/>
      <c r="P725" s="190">
        <f>O725*H725</f>
        <v>0</v>
      </c>
      <c r="Q725" s="190">
        <v>0</v>
      </c>
      <c r="R725" s="190">
        <f>Q725*H725</f>
        <v>0</v>
      </c>
      <c r="S725" s="190">
        <v>0</v>
      </c>
      <c r="T725" s="191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92" t="s">
        <v>226</v>
      </c>
      <c r="AT725" s="192" t="s">
        <v>170</v>
      </c>
      <c r="AU725" s="192" t="s">
        <v>81</v>
      </c>
      <c r="AY725" s="20" t="s">
        <v>168</v>
      </c>
      <c r="BE725" s="193">
        <f>IF(N725="základní",J725,0)</f>
        <v>0</v>
      </c>
      <c r="BF725" s="193">
        <f>IF(N725="snížená",J725,0)</f>
        <v>0</v>
      </c>
      <c r="BG725" s="193">
        <f>IF(N725="zákl. přenesená",J725,0)</f>
        <v>0</v>
      </c>
      <c r="BH725" s="193">
        <f>IF(N725="sníž. přenesená",J725,0)</f>
        <v>0</v>
      </c>
      <c r="BI725" s="193">
        <f>IF(N725="nulová",J725,0)</f>
        <v>0</v>
      </c>
      <c r="BJ725" s="20" t="s">
        <v>79</v>
      </c>
      <c r="BK725" s="193">
        <f>ROUND(I725*H725,2)</f>
        <v>0</v>
      </c>
      <c r="BL725" s="20" t="s">
        <v>226</v>
      </c>
      <c r="BM725" s="192" t="s">
        <v>1996</v>
      </c>
    </row>
    <row r="726" spans="1:65" s="13" customFormat="1">
      <c r="B726" s="194"/>
      <c r="C726" s="195"/>
      <c r="D726" s="196" t="s">
        <v>177</v>
      </c>
      <c r="E726" s="197" t="s">
        <v>19</v>
      </c>
      <c r="F726" s="198" t="s">
        <v>1547</v>
      </c>
      <c r="G726" s="195"/>
      <c r="H726" s="197" t="s">
        <v>19</v>
      </c>
      <c r="I726" s="199"/>
      <c r="J726" s="195"/>
      <c r="K726" s="195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177</v>
      </c>
      <c r="AU726" s="204" t="s">
        <v>81</v>
      </c>
      <c r="AV726" s="13" t="s">
        <v>79</v>
      </c>
      <c r="AW726" s="13" t="s">
        <v>33</v>
      </c>
      <c r="AX726" s="13" t="s">
        <v>72</v>
      </c>
      <c r="AY726" s="204" t="s">
        <v>168</v>
      </c>
    </row>
    <row r="727" spans="1:65" s="13" customFormat="1">
      <c r="B727" s="194"/>
      <c r="C727" s="195"/>
      <c r="D727" s="196" t="s">
        <v>177</v>
      </c>
      <c r="E727" s="197" t="s">
        <v>19</v>
      </c>
      <c r="F727" s="198" t="s">
        <v>1549</v>
      </c>
      <c r="G727" s="195"/>
      <c r="H727" s="197" t="s">
        <v>19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177</v>
      </c>
      <c r="AU727" s="204" t="s">
        <v>81</v>
      </c>
      <c r="AV727" s="13" t="s">
        <v>79</v>
      </c>
      <c r="AW727" s="13" t="s">
        <v>33</v>
      </c>
      <c r="AX727" s="13" t="s">
        <v>72</v>
      </c>
      <c r="AY727" s="204" t="s">
        <v>168</v>
      </c>
    </row>
    <row r="728" spans="1:65" s="14" customFormat="1">
      <c r="B728" s="205"/>
      <c r="C728" s="206"/>
      <c r="D728" s="196" t="s">
        <v>177</v>
      </c>
      <c r="E728" s="207" t="s">
        <v>19</v>
      </c>
      <c r="F728" s="208" t="s">
        <v>1997</v>
      </c>
      <c r="G728" s="206"/>
      <c r="H728" s="209">
        <v>11.231999999999999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177</v>
      </c>
      <c r="AU728" s="215" t="s">
        <v>81</v>
      </c>
      <c r="AV728" s="14" t="s">
        <v>81</v>
      </c>
      <c r="AW728" s="14" t="s">
        <v>33</v>
      </c>
      <c r="AX728" s="14" t="s">
        <v>72</v>
      </c>
      <c r="AY728" s="215" t="s">
        <v>168</v>
      </c>
    </row>
    <row r="729" spans="1:65" s="14" customFormat="1">
      <c r="B729" s="205"/>
      <c r="C729" s="206"/>
      <c r="D729" s="196" t="s">
        <v>177</v>
      </c>
      <c r="E729" s="207" t="s">
        <v>19</v>
      </c>
      <c r="F729" s="208" t="s">
        <v>1998</v>
      </c>
      <c r="G729" s="206"/>
      <c r="H729" s="209">
        <v>6.7859999999999996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177</v>
      </c>
      <c r="AU729" s="215" t="s">
        <v>81</v>
      </c>
      <c r="AV729" s="14" t="s">
        <v>81</v>
      </c>
      <c r="AW729" s="14" t="s">
        <v>33</v>
      </c>
      <c r="AX729" s="14" t="s">
        <v>72</v>
      </c>
      <c r="AY729" s="215" t="s">
        <v>168</v>
      </c>
    </row>
    <row r="730" spans="1:65" s="15" customFormat="1">
      <c r="B730" s="216"/>
      <c r="C730" s="217"/>
      <c r="D730" s="196" t="s">
        <v>177</v>
      </c>
      <c r="E730" s="218" t="s">
        <v>19</v>
      </c>
      <c r="F730" s="219" t="s">
        <v>182</v>
      </c>
      <c r="G730" s="217"/>
      <c r="H730" s="220">
        <v>18.018000000000001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177</v>
      </c>
      <c r="AU730" s="226" t="s">
        <v>81</v>
      </c>
      <c r="AV730" s="15" t="s">
        <v>175</v>
      </c>
      <c r="AW730" s="15" t="s">
        <v>33</v>
      </c>
      <c r="AX730" s="15" t="s">
        <v>79</v>
      </c>
      <c r="AY730" s="226" t="s">
        <v>168</v>
      </c>
    </row>
    <row r="731" spans="1:65" s="2" customFormat="1" ht="16.5" customHeight="1">
      <c r="A731" s="37"/>
      <c r="B731" s="38"/>
      <c r="C731" s="259" t="s">
        <v>983</v>
      </c>
      <c r="D731" s="259" t="s">
        <v>636</v>
      </c>
      <c r="E731" s="260" t="s">
        <v>1359</v>
      </c>
      <c r="F731" s="261" t="s">
        <v>1360</v>
      </c>
      <c r="G731" s="262" t="s">
        <v>233</v>
      </c>
      <c r="H731" s="263">
        <v>5.0000000000000001E-3</v>
      </c>
      <c r="I731" s="264"/>
      <c r="J731" s="265">
        <f>ROUND(I731*H731,2)</f>
        <v>0</v>
      </c>
      <c r="K731" s="261" t="s">
        <v>174</v>
      </c>
      <c r="L731" s="266"/>
      <c r="M731" s="267" t="s">
        <v>19</v>
      </c>
      <c r="N731" s="268" t="s">
        <v>43</v>
      </c>
      <c r="O731" s="67"/>
      <c r="P731" s="190">
        <f>O731*H731</f>
        <v>0</v>
      </c>
      <c r="Q731" s="190">
        <v>1</v>
      </c>
      <c r="R731" s="190">
        <f>Q731*H731</f>
        <v>5.0000000000000001E-3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505</v>
      </c>
      <c r="AT731" s="192" t="s">
        <v>636</v>
      </c>
      <c r="AU731" s="192" t="s">
        <v>81</v>
      </c>
      <c r="AY731" s="20" t="s">
        <v>168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79</v>
      </c>
      <c r="BK731" s="193">
        <f>ROUND(I731*H731,2)</f>
        <v>0</v>
      </c>
      <c r="BL731" s="20" t="s">
        <v>226</v>
      </c>
      <c r="BM731" s="192" t="s">
        <v>1999</v>
      </c>
    </row>
    <row r="732" spans="1:65" s="14" customFormat="1">
      <c r="B732" s="205"/>
      <c r="C732" s="206"/>
      <c r="D732" s="196" t="s">
        <v>177</v>
      </c>
      <c r="E732" s="206"/>
      <c r="F732" s="208" t="s">
        <v>2000</v>
      </c>
      <c r="G732" s="206"/>
      <c r="H732" s="209">
        <v>5.0000000000000001E-3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177</v>
      </c>
      <c r="AU732" s="215" t="s">
        <v>81</v>
      </c>
      <c r="AV732" s="14" t="s">
        <v>81</v>
      </c>
      <c r="AW732" s="14" t="s">
        <v>4</v>
      </c>
      <c r="AX732" s="14" t="s">
        <v>79</v>
      </c>
      <c r="AY732" s="215" t="s">
        <v>168</v>
      </c>
    </row>
    <row r="733" spans="1:65" s="2" customFormat="1" ht="24">
      <c r="A733" s="37"/>
      <c r="B733" s="38"/>
      <c r="C733" s="181" t="s">
        <v>987</v>
      </c>
      <c r="D733" s="181" t="s">
        <v>170</v>
      </c>
      <c r="E733" s="182" t="s">
        <v>2001</v>
      </c>
      <c r="F733" s="183" t="s">
        <v>2002</v>
      </c>
      <c r="G733" s="184" t="s">
        <v>173</v>
      </c>
      <c r="H733" s="185">
        <v>18.018000000000001</v>
      </c>
      <c r="I733" s="186"/>
      <c r="J733" s="187">
        <f>ROUND(I733*H733,2)</f>
        <v>0</v>
      </c>
      <c r="K733" s="183" t="s">
        <v>174</v>
      </c>
      <c r="L733" s="42"/>
      <c r="M733" s="188" t="s">
        <v>19</v>
      </c>
      <c r="N733" s="189" t="s">
        <v>43</v>
      </c>
      <c r="O733" s="67"/>
      <c r="P733" s="190">
        <f>O733*H733</f>
        <v>0</v>
      </c>
      <c r="Q733" s="190">
        <v>0</v>
      </c>
      <c r="R733" s="190">
        <f>Q733*H733</f>
        <v>0</v>
      </c>
      <c r="S733" s="190">
        <v>0</v>
      </c>
      <c r="T733" s="191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92" t="s">
        <v>226</v>
      </c>
      <c r="AT733" s="192" t="s">
        <v>170</v>
      </c>
      <c r="AU733" s="192" t="s">
        <v>81</v>
      </c>
      <c r="AY733" s="20" t="s">
        <v>168</v>
      </c>
      <c r="BE733" s="193">
        <f>IF(N733="základní",J733,0)</f>
        <v>0</v>
      </c>
      <c r="BF733" s="193">
        <f>IF(N733="snížená",J733,0)</f>
        <v>0</v>
      </c>
      <c r="BG733" s="193">
        <f>IF(N733="zákl. přenesená",J733,0)</f>
        <v>0</v>
      </c>
      <c r="BH733" s="193">
        <f>IF(N733="sníž. přenesená",J733,0)</f>
        <v>0</v>
      </c>
      <c r="BI733" s="193">
        <f>IF(N733="nulová",J733,0)</f>
        <v>0</v>
      </c>
      <c r="BJ733" s="20" t="s">
        <v>79</v>
      </c>
      <c r="BK733" s="193">
        <f>ROUND(I733*H733,2)</f>
        <v>0</v>
      </c>
      <c r="BL733" s="20" t="s">
        <v>226</v>
      </c>
      <c r="BM733" s="192" t="s">
        <v>2003</v>
      </c>
    </row>
    <row r="734" spans="1:65" s="2" customFormat="1" ht="36">
      <c r="A734" s="37"/>
      <c r="B734" s="38"/>
      <c r="C734" s="259" t="s">
        <v>992</v>
      </c>
      <c r="D734" s="259" t="s">
        <v>636</v>
      </c>
      <c r="E734" s="260" t="s">
        <v>2004</v>
      </c>
      <c r="F734" s="261" t="s">
        <v>2005</v>
      </c>
      <c r="G734" s="262" t="s">
        <v>173</v>
      </c>
      <c r="H734" s="263">
        <v>20.721</v>
      </c>
      <c r="I734" s="264"/>
      <c r="J734" s="265">
        <f>ROUND(I734*H734,2)</f>
        <v>0</v>
      </c>
      <c r="K734" s="261" t="s">
        <v>174</v>
      </c>
      <c r="L734" s="266"/>
      <c r="M734" s="267" t="s">
        <v>19</v>
      </c>
      <c r="N734" s="268" t="s">
        <v>43</v>
      </c>
      <c r="O734" s="67"/>
      <c r="P734" s="190">
        <f>O734*H734</f>
        <v>0</v>
      </c>
      <c r="Q734" s="190">
        <v>4.7999999999999996E-3</v>
      </c>
      <c r="R734" s="190">
        <f>Q734*H734</f>
        <v>9.9460799999999988E-2</v>
      </c>
      <c r="S734" s="190">
        <v>0</v>
      </c>
      <c r="T734" s="191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192" t="s">
        <v>505</v>
      </c>
      <c r="AT734" s="192" t="s">
        <v>636</v>
      </c>
      <c r="AU734" s="192" t="s">
        <v>81</v>
      </c>
      <c r="AY734" s="20" t="s">
        <v>168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20" t="s">
        <v>79</v>
      </c>
      <c r="BK734" s="193">
        <f>ROUND(I734*H734,2)</f>
        <v>0</v>
      </c>
      <c r="BL734" s="20" t="s">
        <v>226</v>
      </c>
      <c r="BM734" s="192" t="s">
        <v>2006</v>
      </c>
    </row>
    <row r="735" spans="1:65" s="13" customFormat="1">
      <c r="B735" s="194"/>
      <c r="C735" s="195"/>
      <c r="D735" s="196" t="s">
        <v>177</v>
      </c>
      <c r="E735" s="197" t="s">
        <v>19</v>
      </c>
      <c r="F735" s="198" t="s">
        <v>1547</v>
      </c>
      <c r="G735" s="195"/>
      <c r="H735" s="197" t="s">
        <v>19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177</v>
      </c>
      <c r="AU735" s="204" t="s">
        <v>81</v>
      </c>
      <c r="AV735" s="13" t="s">
        <v>79</v>
      </c>
      <c r="AW735" s="13" t="s">
        <v>33</v>
      </c>
      <c r="AX735" s="13" t="s">
        <v>72</v>
      </c>
      <c r="AY735" s="204" t="s">
        <v>168</v>
      </c>
    </row>
    <row r="736" spans="1:65" s="13" customFormat="1">
      <c r="B736" s="194"/>
      <c r="C736" s="195"/>
      <c r="D736" s="196" t="s">
        <v>177</v>
      </c>
      <c r="E736" s="197" t="s">
        <v>19</v>
      </c>
      <c r="F736" s="198" t="s">
        <v>1549</v>
      </c>
      <c r="G736" s="195"/>
      <c r="H736" s="197" t="s">
        <v>19</v>
      </c>
      <c r="I736" s="199"/>
      <c r="J736" s="195"/>
      <c r="K736" s="195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177</v>
      </c>
      <c r="AU736" s="204" t="s">
        <v>81</v>
      </c>
      <c r="AV736" s="13" t="s">
        <v>79</v>
      </c>
      <c r="AW736" s="13" t="s">
        <v>33</v>
      </c>
      <c r="AX736" s="13" t="s">
        <v>72</v>
      </c>
      <c r="AY736" s="204" t="s">
        <v>168</v>
      </c>
    </row>
    <row r="737" spans="1:65" s="14" customFormat="1">
      <c r="B737" s="205"/>
      <c r="C737" s="206"/>
      <c r="D737" s="196" t="s">
        <v>177</v>
      </c>
      <c r="E737" s="207" t="s">
        <v>19</v>
      </c>
      <c r="F737" s="208" t="s">
        <v>1997</v>
      </c>
      <c r="G737" s="206"/>
      <c r="H737" s="209">
        <v>11.231999999999999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177</v>
      </c>
      <c r="AU737" s="215" t="s">
        <v>81</v>
      </c>
      <c r="AV737" s="14" t="s">
        <v>81</v>
      </c>
      <c r="AW737" s="14" t="s">
        <v>33</v>
      </c>
      <c r="AX737" s="14" t="s">
        <v>72</v>
      </c>
      <c r="AY737" s="215" t="s">
        <v>168</v>
      </c>
    </row>
    <row r="738" spans="1:65" s="14" customFormat="1">
      <c r="B738" s="205"/>
      <c r="C738" s="206"/>
      <c r="D738" s="196" t="s">
        <v>177</v>
      </c>
      <c r="E738" s="207" t="s">
        <v>19</v>
      </c>
      <c r="F738" s="208" t="s">
        <v>1998</v>
      </c>
      <c r="G738" s="206"/>
      <c r="H738" s="209">
        <v>6.7859999999999996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177</v>
      </c>
      <c r="AU738" s="215" t="s">
        <v>81</v>
      </c>
      <c r="AV738" s="14" t="s">
        <v>81</v>
      </c>
      <c r="AW738" s="14" t="s">
        <v>33</v>
      </c>
      <c r="AX738" s="14" t="s">
        <v>72</v>
      </c>
      <c r="AY738" s="215" t="s">
        <v>168</v>
      </c>
    </row>
    <row r="739" spans="1:65" s="15" customFormat="1">
      <c r="B739" s="216"/>
      <c r="C739" s="217"/>
      <c r="D739" s="196" t="s">
        <v>177</v>
      </c>
      <c r="E739" s="218" t="s">
        <v>19</v>
      </c>
      <c r="F739" s="219" t="s">
        <v>182</v>
      </c>
      <c r="G739" s="217"/>
      <c r="H739" s="220">
        <v>18.018000000000001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177</v>
      </c>
      <c r="AU739" s="226" t="s">
        <v>81</v>
      </c>
      <c r="AV739" s="15" t="s">
        <v>175</v>
      </c>
      <c r="AW739" s="15" t="s">
        <v>33</v>
      </c>
      <c r="AX739" s="15" t="s">
        <v>79</v>
      </c>
      <c r="AY739" s="226" t="s">
        <v>168</v>
      </c>
    </row>
    <row r="740" spans="1:65" s="14" customFormat="1">
      <c r="B740" s="205"/>
      <c r="C740" s="206"/>
      <c r="D740" s="196" t="s">
        <v>177</v>
      </c>
      <c r="E740" s="206"/>
      <c r="F740" s="208" t="s">
        <v>2007</v>
      </c>
      <c r="G740" s="206"/>
      <c r="H740" s="209">
        <v>20.721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177</v>
      </c>
      <c r="AU740" s="215" t="s">
        <v>81</v>
      </c>
      <c r="AV740" s="14" t="s">
        <v>81</v>
      </c>
      <c r="AW740" s="14" t="s">
        <v>4</v>
      </c>
      <c r="AX740" s="14" t="s">
        <v>79</v>
      </c>
      <c r="AY740" s="215" t="s">
        <v>168</v>
      </c>
    </row>
    <row r="741" spans="1:65" s="2" customFormat="1" ht="48">
      <c r="A741" s="37"/>
      <c r="B741" s="38"/>
      <c r="C741" s="181" t="s">
        <v>997</v>
      </c>
      <c r="D741" s="181" t="s">
        <v>170</v>
      </c>
      <c r="E741" s="182" t="s">
        <v>2008</v>
      </c>
      <c r="F741" s="183" t="s">
        <v>2009</v>
      </c>
      <c r="G741" s="184" t="s">
        <v>233</v>
      </c>
      <c r="H741" s="185">
        <v>0.104</v>
      </c>
      <c r="I741" s="186"/>
      <c r="J741" s="187">
        <f>ROUND(I741*H741,2)</f>
        <v>0</v>
      </c>
      <c r="K741" s="183" t="s">
        <v>174</v>
      </c>
      <c r="L741" s="42"/>
      <c r="M741" s="188" t="s">
        <v>19</v>
      </c>
      <c r="N741" s="189" t="s">
        <v>43</v>
      </c>
      <c r="O741" s="67"/>
      <c r="P741" s="190">
        <f>O741*H741</f>
        <v>0</v>
      </c>
      <c r="Q741" s="190">
        <v>0</v>
      </c>
      <c r="R741" s="190">
        <f>Q741*H741</f>
        <v>0</v>
      </c>
      <c r="S741" s="190">
        <v>0</v>
      </c>
      <c r="T741" s="191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92" t="s">
        <v>226</v>
      </c>
      <c r="AT741" s="192" t="s">
        <v>170</v>
      </c>
      <c r="AU741" s="192" t="s">
        <v>81</v>
      </c>
      <c r="AY741" s="20" t="s">
        <v>168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20" t="s">
        <v>79</v>
      </c>
      <c r="BK741" s="193">
        <f>ROUND(I741*H741,2)</f>
        <v>0</v>
      </c>
      <c r="BL741" s="20" t="s">
        <v>226</v>
      </c>
      <c r="BM741" s="192" t="s">
        <v>2010</v>
      </c>
    </row>
    <row r="742" spans="1:65" s="12" customFormat="1" ht="25.9" customHeight="1">
      <c r="B742" s="165"/>
      <c r="C742" s="166"/>
      <c r="D742" s="167" t="s">
        <v>71</v>
      </c>
      <c r="E742" s="168" t="s">
        <v>135</v>
      </c>
      <c r="F742" s="168" t="s">
        <v>2011</v>
      </c>
      <c r="G742" s="166"/>
      <c r="H742" s="166"/>
      <c r="I742" s="169"/>
      <c r="J742" s="170">
        <f>BK742</f>
        <v>0</v>
      </c>
      <c r="K742" s="166"/>
      <c r="L742" s="171"/>
      <c r="M742" s="172"/>
      <c r="N742" s="173"/>
      <c r="O742" s="173"/>
      <c r="P742" s="174">
        <f>P743+P749</f>
        <v>0</v>
      </c>
      <c r="Q742" s="173"/>
      <c r="R742" s="174">
        <f>R743+R749</f>
        <v>7.5339000000000005E-3</v>
      </c>
      <c r="S742" s="173"/>
      <c r="T742" s="175">
        <f>T743+T749</f>
        <v>0</v>
      </c>
      <c r="AR742" s="176" t="s">
        <v>195</v>
      </c>
      <c r="AT742" s="177" t="s">
        <v>71</v>
      </c>
      <c r="AU742" s="177" t="s">
        <v>72</v>
      </c>
      <c r="AY742" s="176" t="s">
        <v>168</v>
      </c>
      <c r="BK742" s="178">
        <f>BK743+BK749</f>
        <v>0</v>
      </c>
    </row>
    <row r="743" spans="1:65" s="12" customFormat="1" ht="22.9" customHeight="1">
      <c r="B743" s="165"/>
      <c r="C743" s="166"/>
      <c r="D743" s="167" t="s">
        <v>71</v>
      </c>
      <c r="E743" s="179" t="s">
        <v>2012</v>
      </c>
      <c r="F743" s="179" t="s">
        <v>2013</v>
      </c>
      <c r="G743" s="166"/>
      <c r="H743" s="166"/>
      <c r="I743" s="169"/>
      <c r="J743" s="180">
        <f>BK743</f>
        <v>0</v>
      </c>
      <c r="K743" s="166"/>
      <c r="L743" s="171"/>
      <c r="M743" s="172"/>
      <c r="N743" s="173"/>
      <c r="O743" s="173"/>
      <c r="P743" s="174">
        <f>SUM(P744:P748)</f>
        <v>0</v>
      </c>
      <c r="Q743" s="173"/>
      <c r="R743" s="174">
        <f>SUM(R744:R748)</f>
        <v>7.5339000000000005E-3</v>
      </c>
      <c r="S743" s="173"/>
      <c r="T743" s="175">
        <f>SUM(T744:T748)</f>
        <v>0</v>
      </c>
      <c r="AR743" s="176" t="s">
        <v>195</v>
      </c>
      <c r="AT743" s="177" t="s">
        <v>71</v>
      </c>
      <c r="AU743" s="177" t="s">
        <v>79</v>
      </c>
      <c r="AY743" s="176" t="s">
        <v>168</v>
      </c>
      <c r="BK743" s="178">
        <f>SUM(BK744:BK748)</f>
        <v>0</v>
      </c>
    </row>
    <row r="744" spans="1:65" s="2" customFormat="1" ht="24">
      <c r="A744" s="37"/>
      <c r="B744" s="38"/>
      <c r="C744" s="181" t="s">
        <v>1003</v>
      </c>
      <c r="D744" s="181" t="s">
        <v>170</v>
      </c>
      <c r="E744" s="182" t="s">
        <v>2014</v>
      </c>
      <c r="F744" s="183" t="s">
        <v>2015</v>
      </c>
      <c r="G744" s="184" t="s">
        <v>289</v>
      </c>
      <c r="H744" s="185">
        <v>0.76100000000000001</v>
      </c>
      <c r="I744" s="186"/>
      <c r="J744" s="187">
        <f>ROUND(I744*H744,2)</f>
        <v>0</v>
      </c>
      <c r="K744" s="183" t="s">
        <v>19</v>
      </c>
      <c r="L744" s="42"/>
      <c r="M744" s="188" t="s">
        <v>19</v>
      </c>
      <c r="N744" s="189" t="s">
        <v>43</v>
      </c>
      <c r="O744" s="67"/>
      <c r="P744" s="190">
        <f>O744*H744</f>
        <v>0</v>
      </c>
      <c r="Q744" s="190">
        <v>9.9000000000000008E-3</v>
      </c>
      <c r="R744" s="190">
        <f>Q744*H744</f>
        <v>7.5339000000000005E-3</v>
      </c>
      <c r="S744" s="190">
        <v>0</v>
      </c>
      <c r="T744" s="191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92" t="s">
        <v>175</v>
      </c>
      <c r="AT744" s="192" t="s">
        <v>170</v>
      </c>
      <c r="AU744" s="192" t="s">
        <v>81</v>
      </c>
      <c r="AY744" s="20" t="s">
        <v>168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20" t="s">
        <v>79</v>
      </c>
      <c r="BK744" s="193">
        <f>ROUND(I744*H744,2)</f>
        <v>0</v>
      </c>
      <c r="BL744" s="20" t="s">
        <v>175</v>
      </c>
      <c r="BM744" s="192" t="s">
        <v>2016</v>
      </c>
    </row>
    <row r="745" spans="1:65" s="14" customFormat="1">
      <c r="B745" s="205"/>
      <c r="C745" s="206"/>
      <c r="D745" s="196" t="s">
        <v>177</v>
      </c>
      <c r="E745" s="207" t="s">
        <v>19</v>
      </c>
      <c r="F745" s="208" t="s">
        <v>1798</v>
      </c>
      <c r="G745" s="206"/>
      <c r="H745" s="209">
        <v>648.20000000000005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177</v>
      </c>
      <c r="AU745" s="215" t="s">
        <v>81</v>
      </c>
      <c r="AV745" s="14" t="s">
        <v>81</v>
      </c>
      <c r="AW745" s="14" t="s">
        <v>33</v>
      </c>
      <c r="AX745" s="14" t="s">
        <v>72</v>
      </c>
      <c r="AY745" s="215" t="s">
        <v>168</v>
      </c>
    </row>
    <row r="746" spans="1:65" s="14" customFormat="1">
      <c r="B746" s="205"/>
      <c r="C746" s="206"/>
      <c r="D746" s="196" t="s">
        <v>177</v>
      </c>
      <c r="E746" s="207" t="s">
        <v>19</v>
      </c>
      <c r="F746" s="208" t="s">
        <v>2017</v>
      </c>
      <c r="G746" s="206"/>
      <c r="H746" s="209">
        <v>113.16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177</v>
      </c>
      <c r="AU746" s="215" t="s">
        <v>81</v>
      </c>
      <c r="AV746" s="14" t="s">
        <v>81</v>
      </c>
      <c r="AW746" s="14" t="s">
        <v>33</v>
      </c>
      <c r="AX746" s="14" t="s">
        <v>72</v>
      </c>
      <c r="AY746" s="215" t="s">
        <v>168</v>
      </c>
    </row>
    <row r="747" spans="1:65" s="17" customFormat="1">
      <c r="B747" s="245"/>
      <c r="C747" s="246"/>
      <c r="D747" s="196" t="s">
        <v>177</v>
      </c>
      <c r="E747" s="247" t="s">
        <v>19</v>
      </c>
      <c r="F747" s="248" t="s">
        <v>1211</v>
      </c>
      <c r="G747" s="246"/>
      <c r="H747" s="249">
        <v>761.36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AT747" s="255" t="s">
        <v>177</v>
      </c>
      <c r="AU747" s="255" t="s">
        <v>81</v>
      </c>
      <c r="AV747" s="17" t="s">
        <v>188</v>
      </c>
      <c r="AW747" s="17" t="s">
        <v>33</v>
      </c>
      <c r="AX747" s="17" t="s">
        <v>72</v>
      </c>
      <c r="AY747" s="255" t="s">
        <v>168</v>
      </c>
    </row>
    <row r="748" spans="1:65" s="14" customFormat="1">
      <c r="B748" s="205"/>
      <c r="C748" s="206"/>
      <c r="D748" s="196" t="s">
        <v>177</v>
      </c>
      <c r="E748" s="207" t="s">
        <v>19</v>
      </c>
      <c r="F748" s="208" t="s">
        <v>2018</v>
      </c>
      <c r="G748" s="206"/>
      <c r="H748" s="209">
        <v>0.76100000000000001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177</v>
      </c>
      <c r="AU748" s="215" t="s">
        <v>81</v>
      </c>
      <c r="AV748" s="14" t="s">
        <v>81</v>
      </c>
      <c r="AW748" s="14" t="s">
        <v>33</v>
      </c>
      <c r="AX748" s="14" t="s">
        <v>79</v>
      </c>
      <c r="AY748" s="215" t="s">
        <v>168</v>
      </c>
    </row>
    <row r="749" spans="1:65" s="12" customFormat="1" ht="22.9" customHeight="1">
      <c r="B749" s="165"/>
      <c r="C749" s="166"/>
      <c r="D749" s="167" t="s">
        <v>71</v>
      </c>
      <c r="E749" s="179" t="s">
        <v>2019</v>
      </c>
      <c r="F749" s="179" t="s">
        <v>2020</v>
      </c>
      <c r="G749" s="166"/>
      <c r="H749" s="166"/>
      <c r="I749" s="169"/>
      <c r="J749" s="180">
        <f>BK749</f>
        <v>0</v>
      </c>
      <c r="K749" s="166"/>
      <c r="L749" s="171"/>
      <c r="M749" s="172"/>
      <c r="N749" s="173"/>
      <c r="O749" s="173"/>
      <c r="P749" s="174">
        <f>SUM(P750:P754)</f>
        <v>0</v>
      </c>
      <c r="Q749" s="173"/>
      <c r="R749" s="174">
        <f>SUM(R750:R754)</f>
        <v>0</v>
      </c>
      <c r="S749" s="173"/>
      <c r="T749" s="175">
        <f>SUM(T750:T754)</f>
        <v>0</v>
      </c>
      <c r="AR749" s="176" t="s">
        <v>195</v>
      </c>
      <c r="AT749" s="177" t="s">
        <v>71</v>
      </c>
      <c r="AU749" s="177" t="s">
        <v>79</v>
      </c>
      <c r="AY749" s="176" t="s">
        <v>168</v>
      </c>
      <c r="BK749" s="178">
        <f>SUM(BK750:BK754)</f>
        <v>0</v>
      </c>
    </row>
    <row r="750" spans="1:65" s="2" customFormat="1" ht="16.5" customHeight="1">
      <c r="A750" s="37"/>
      <c r="B750" s="38"/>
      <c r="C750" s="181" t="s">
        <v>1009</v>
      </c>
      <c r="D750" s="181" t="s">
        <v>170</v>
      </c>
      <c r="E750" s="182" t="s">
        <v>2021</v>
      </c>
      <c r="F750" s="183" t="s">
        <v>2022</v>
      </c>
      <c r="G750" s="184" t="s">
        <v>444</v>
      </c>
      <c r="H750" s="185">
        <v>50.34</v>
      </c>
      <c r="I750" s="186"/>
      <c r="J750" s="187">
        <f>ROUND(I750*H750,2)</f>
        <v>0</v>
      </c>
      <c r="K750" s="183" t="s">
        <v>174</v>
      </c>
      <c r="L750" s="42"/>
      <c r="M750" s="188" t="s">
        <v>19</v>
      </c>
      <c r="N750" s="189" t="s">
        <v>43</v>
      </c>
      <c r="O750" s="67"/>
      <c r="P750" s="190">
        <f>O750*H750</f>
        <v>0</v>
      </c>
      <c r="Q750" s="190">
        <v>0</v>
      </c>
      <c r="R750" s="190">
        <f>Q750*H750</f>
        <v>0</v>
      </c>
      <c r="S750" s="190">
        <v>0</v>
      </c>
      <c r="T750" s="191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92" t="s">
        <v>2023</v>
      </c>
      <c r="AT750" s="192" t="s">
        <v>170</v>
      </c>
      <c r="AU750" s="192" t="s">
        <v>81</v>
      </c>
      <c r="AY750" s="20" t="s">
        <v>168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20" t="s">
        <v>79</v>
      </c>
      <c r="BK750" s="193">
        <f>ROUND(I750*H750,2)</f>
        <v>0</v>
      </c>
      <c r="BL750" s="20" t="s">
        <v>2023</v>
      </c>
      <c r="BM750" s="192" t="s">
        <v>2024</v>
      </c>
    </row>
    <row r="751" spans="1:65" s="13" customFormat="1">
      <c r="B751" s="194"/>
      <c r="C751" s="195"/>
      <c r="D751" s="196" t="s">
        <v>177</v>
      </c>
      <c r="E751" s="197" t="s">
        <v>19</v>
      </c>
      <c r="F751" s="198" t="s">
        <v>1509</v>
      </c>
      <c r="G751" s="195"/>
      <c r="H751" s="197" t="s">
        <v>19</v>
      </c>
      <c r="I751" s="199"/>
      <c r="J751" s="195"/>
      <c r="K751" s="195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177</v>
      </c>
      <c r="AU751" s="204" t="s">
        <v>81</v>
      </c>
      <c r="AV751" s="13" t="s">
        <v>79</v>
      </c>
      <c r="AW751" s="13" t="s">
        <v>33</v>
      </c>
      <c r="AX751" s="13" t="s">
        <v>72</v>
      </c>
      <c r="AY751" s="204" t="s">
        <v>168</v>
      </c>
    </row>
    <row r="752" spans="1:65" s="13" customFormat="1">
      <c r="B752" s="194"/>
      <c r="C752" s="195"/>
      <c r="D752" s="196" t="s">
        <v>177</v>
      </c>
      <c r="E752" s="197" t="s">
        <v>19</v>
      </c>
      <c r="F752" s="198" t="s">
        <v>1510</v>
      </c>
      <c r="G752" s="195"/>
      <c r="H752" s="197" t="s">
        <v>19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177</v>
      </c>
      <c r="AU752" s="204" t="s">
        <v>81</v>
      </c>
      <c r="AV752" s="13" t="s">
        <v>79</v>
      </c>
      <c r="AW752" s="13" t="s">
        <v>33</v>
      </c>
      <c r="AX752" s="13" t="s">
        <v>72</v>
      </c>
      <c r="AY752" s="204" t="s">
        <v>168</v>
      </c>
    </row>
    <row r="753" spans="1:51" s="13" customFormat="1">
      <c r="B753" s="194"/>
      <c r="C753" s="195"/>
      <c r="D753" s="196" t="s">
        <v>177</v>
      </c>
      <c r="E753" s="197" t="s">
        <v>19</v>
      </c>
      <c r="F753" s="198" t="s">
        <v>2025</v>
      </c>
      <c r="G753" s="195"/>
      <c r="H753" s="197" t="s">
        <v>19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177</v>
      </c>
      <c r="AU753" s="204" t="s">
        <v>81</v>
      </c>
      <c r="AV753" s="13" t="s">
        <v>79</v>
      </c>
      <c r="AW753" s="13" t="s">
        <v>33</v>
      </c>
      <c r="AX753" s="13" t="s">
        <v>72</v>
      </c>
      <c r="AY753" s="204" t="s">
        <v>168</v>
      </c>
    </row>
    <row r="754" spans="1:51" s="14" customFormat="1">
      <c r="B754" s="205"/>
      <c r="C754" s="206"/>
      <c r="D754" s="196" t="s">
        <v>177</v>
      </c>
      <c r="E754" s="207" t="s">
        <v>19</v>
      </c>
      <c r="F754" s="208" t="s">
        <v>2026</v>
      </c>
      <c r="G754" s="206"/>
      <c r="H754" s="209">
        <v>50.34</v>
      </c>
      <c r="I754" s="210"/>
      <c r="J754" s="206"/>
      <c r="K754" s="206"/>
      <c r="L754" s="211"/>
      <c r="M754" s="270"/>
      <c r="N754" s="271"/>
      <c r="O754" s="271"/>
      <c r="P754" s="271"/>
      <c r="Q754" s="271"/>
      <c r="R754" s="271"/>
      <c r="S754" s="271"/>
      <c r="T754" s="272"/>
      <c r="AT754" s="215" t="s">
        <v>177</v>
      </c>
      <c r="AU754" s="215" t="s">
        <v>81</v>
      </c>
      <c r="AV754" s="14" t="s">
        <v>81</v>
      </c>
      <c r="AW754" s="14" t="s">
        <v>33</v>
      </c>
      <c r="AX754" s="14" t="s">
        <v>79</v>
      </c>
      <c r="AY754" s="215" t="s">
        <v>168</v>
      </c>
    </row>
    <row r="755" spans="1:51" s="2" customFormat="1" ht="6.95" customHeight="1">
      <c r="A755" s="37"/>
      <c r="B755" s="50"/>
      <c r="C755" s="51"/>
      <c r="D755" s="51"/>
      <c r="E755" s="51"/>
      <c r="F755" s="51"/>
      <c r="G755" s="51"/>
      <c r="H755" s="51"/>
      <c r="I755" s="51"/>
      <c r="J755" s="51"/>
      <c r="K755" s="51"/>
      <c r="L755" s="42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</row>
  </sheetData>
  <sheetProtection algorithmName="SHA-512" hashValue="iqDqIBSDBjvYCMFFZSEvs3HdqX6qSpfCtU5i5+Dzrdbbv4G9hHVWyTAQK1Oj0p2rxArsYbqVoErDmckTvyEUvg==" saltValue="QTIHQ3SsGWxGznNYf0a5oSxitnuKeuNY/iTo3djLJWlgYaf26ns8FxB7E+3wYA4+pPu/q3uEkdDC9bL/19p5qw==" spinCount="100000" sheet="1" objects="1" scenarios="1" formatColumns="0" formatRows="0" autoFilter="0"/>
  <autoFilter ref="C97:K754" xr:uid="{00000000-0009-0000-0000-000009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2027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2028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ROUND((SUM(BE94:BE201)),  2)</f>
        <v>0</v>
      </c>
      <c r="G35" s="37"/>
      <c r="H35" s="37"/>
      <c r="I35" s="127">
        <v>0.21</v>
      </c>
      <c r="J35" s="126">
        <f>ROUND(((SUM(BE94:BE201))*I35),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ROUND((SUM(BF94:BF201)),  2)</f>
        <v>0</v>
      </c>
      <c r="G36" s="37"/>
      <c r="H36" s="37"/>
      <c r="I36" s="127">
        <v>0.15</v>
      </c>
      <c r="J36" s="126">
        <f>ROUND(((SUM(BF94:BF201))*I36),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ROUND((SUM(BG94:BG201)),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ROUND((SUM(BH94:BH201)),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ROUND((SUM(BI94:BI201)),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2027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401 - Veřejné osvětlení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597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598</v>
      </c>
      <c r="E66" s="151"/>
      <c r="F66" s="151"/>
      <c r="G66" s="151"/>
      <c r="H66" s="151"/>
      <c r="I66" s="151"/>
      <c r="J66" s="152">
        <f>J99</f>
        <v>0</v>
      </c>
      <c r="K66" s="100"/>
      <c r="L66" s="153"/>
    </row>
    <row r="67" spans="1:31" s="9" customFormat="1" ht="24.95" customHeight="1">
      <c r="B67" s="143"/>
      <c r="C67" s="144"/>
      <c r="D67" s="145" t="s">
        <v>2029</v>
      </c>
      <c r="E67" s="146"/>
      <c r="F67" s="146"/>
      <c r="G67" s="146"/>
      <c r="H67" s="146"/>
      <c r="I67" s="146"/>
      <c r="J67" s="147">
        <f>J101</f>
        <v>0</v>
      </c>
      <c r="K67" s="144"/>
      <c r="L67" s="148"/>
    </row>
    <row r="68" spans="1:31" s="10" customFormat="1" ht="19.899999999999999" customHeight="1">
      <c r="B68" s="149"/>
      <c r="C68" s="100"/>
      <c r="D68" s="150" t="s">
        <v>2030</v>
      </c>
      <c r="E68" s="151"/>
      <c r="F68" s="151"/>
      <c r="G68" s="151"/>
      <c r="H68" s="151"/>
      <c r="I68" s="151"/>
      <c r="J68" s="152">
        <f>J102</f>
        <v>0</v>
      </c>
      <c r="K68" s="100"/>
      <c r="L68" s="153"/>
    </row>
    <row r="69" spans="1:31" s="10" customFormat="1" ht="14.85" customHeight="1">
      <c r="B69" s="149"/>
      <c r="C69" s="100"/>
      <c r="D69" s="150" t="s">
        <v>2031</v>
      </c>
      <c r="E69" s="151"/>
      <c r="F69" s="151"/>
      <c r="G69" s="151"/>
      <c r="H69" s="151"/>
      <c r="I69" s="151"/>
      <c r="J69" s="152">
        <f>J103</f>
        <v>0</v>
      </c>
      <c r="K69" s="100"/>
      <c r="L69" s="153"/>
    </row>
    <row r="70" spans="1:31" s="10" customFormat="1" ht="14.85" customHeight="1">
      <c r="B70" s="149"/>
      <c r="C70" s="100"/>
      <c r="D70" s="150" t="s">
        <v>2032</v>
      </c>
      <c r="E70" s="151"/>
      <c r="F70" s="151"/>
      <c r="G70" s="151"/>
      <c r="H70" s="151"/>
      <c r="I70" s="151"/>
      <c r="J70" s="152">
        <f>J126</f>
        <v>0</v>
      </c>
      <c r="K70" s="100"/>
      <c r="L70" s="153"/>
    </row>
    <row r="71" spans="1:31" s="10" customFormat="1" ht="14.85" customHeight="1">
      <c r="B71" s="149"/>
      <c r="C71" s="100"/>
      <c r="D71" s="150" t="s">
        <v>2033</v>
      </c>
      <c r="E71" s="151"/>
      <c r="F71" s="151"/>
      <c r="G71" s="151"/>
      <c r="H71" s="151"/>
      <c r="I71" s="151"/>
      <c r="J71" s="152">
        <f>J159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2034</v>
      </c>
      <c r="E72" s="151"/>
      <c r="F72" s="151"/>
      <c r="G72" s="151"/>
      <c r="H72" s="151"/>
      <c r="I72" s="151"/>
      <c r="J72" s="152">
        <f>J168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153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401" t="str">
        <f>E7</f>
        <v>KRÁLŮV DVŮR - OBCHVAT - II. část - PDPS</v>
      </c>
      <c r="F82" s="402"/>
      <c r="G82" s="402"/>
      <c r="H82" s="402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139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01" t="s">
        <v>2027</v>
      </c>
      <c r="F84" s="400"/>
      <c r="G84" s="400"/>
      <c r="H84" s="400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141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96" t="str">
        <f>E11</f>
        <v>SO 401 - Veřejné osvětlení</v>
      </c>
      <c r="F86" s="400"/>
      <c r="G86" s="400"/>
      <c r="H86" s="400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>Králův Dvůr</v>
      </c>
      <c r="G88" s="39"/>
      <c r="H88" s="39"/>
      <c r="I88" s="32" t="s">
        <v>23</v>
      </c>
      <c r="J88" s="62">
        <f>IF(J14="","",J14)</f>
        <v>44267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40.15" customHeight="1">
      <c r="A90" s="37"/>
      <c r="B90" s="38"/>
      <c r="C90" s="32" t="s">
        <v>24</v>
      </c>
      <c r="D90" s="39"/>
      <c r="E90" s="39"/>
      <c r="F90" s="30" t="str">
        <f>E17</f>
        <v>Město Králův Dvůr,Nám.Míru 139,26701 Králův Dvůr</v>
      </c>
      <c r="G90" s="39"/>
      <c r="H90" s="39"/>
      <c r="I90" s="32" t="s">
        <v>30</v>
      </c>
      <c r="J90" s="35" t="str">
        <f>E23</f>
        <v>SPEKTRA PRO s.r.o.,V Hlinkách 1548,26601 Beroun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28</v>
      </c>
      <c r="D91" s="39"/>
      <c r="E91" s="39"/>
      <c r="F91" s="30" t="str">
        <f>IF(E20="","",E20)</f>
        <v>Vyplň údaj</v>
      </c>
      <c r="G91" s="39"/>
      <c r="H91" s="39"/>
      <c r="I91" s="32" t="s">
        <v>34</v>
      </c>
      <c r="J91" s="35" t="str">
        <f>E26</f>
        <v>p. Lenka Dejdarová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154</v>
      </c>
      <c r="D93" s="157" t="s">
        <v>57</v>
      </c>
      <c r="E93" s="157" t="s">
        <v>53</v>
      </c>
      <c r="F93" s="157" t="s">
        <v>54</v>
      </c>
      <c r="G93" s="157" t="s">
        <v>155</v>
      </c>
      <c r="H93" s="157" t="s">
        <v>156</v>
      </c>
      <c r="I93" s="157" t="s">
        <v>157</v>
      </c>
      <c r="J93" s="157" t="s">
        <v>146</v>
      </c>
      <c r="K93" s="158" t="s">
        <v>158</v>
      </c>
      <c r="L93" s="159"/>
      <c r="M93" s="71" t="s">
        <v>19</v>
      </c>
      <c r="N93" s="72" t="s">
        <v>42</v>
      </c>
      <c r="O93" s="72" t="s">
        <v>159</v>
      </c>
      <c r="P93" s="72" t="s">
        <v>160</v>
      </c>
      <c r="Q93" s="72" t="s">
        <v>161</v>
      </c>
      <c r="R93" s="72" t="s">
        <v>162</v>
      </c>
      <c r="S93" s="72" t="s">
        <v>163</v>
      </c>
      <c r="T93" s="73" t="s">
        <v>164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165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P95+P101</f>
        <v>0</v>
      </c>
      <c r="Q94" s="75"/>
      <c r="R94" s="162">
        <f>R95+R101</f>
        <v>100.47585999999998</v>
      </c>
      <c r="S94" s="75"/>
      <c r="T94" s="163">
        <f>T95+T101</f>
        <v>1.58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147</v>
      </c>
      <c r="BK94" s="164">
        <f>BK95+BK101</f>
        <v>0</v>
      </c>
    </row>
    <row r="95" spans="1:63" s="12" customFormat="1" ht="25.9" customHeight="1">
      <c r="B95" s="165"/>
      <c r="C95" s="166"/>
      <c r="D95" s="167" t="s">
        <v>71</v>
      </c>
      <c r="E95" s="168" t="s">
        <v>166</v>
      </c>
      <c r="F95" s="168" t="s">
        <v>167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P96+P99</f>
        <v>0</v>
      </c>
      <c r="Q95" s="173"/>
      <c r="R95" s="174">
        <f>R96+R99</f>
        <v>1.3384499999999999</v>
      </c>
      <c r="S95" s="173"/>
      <c r="T95" s="175">
        <f>T96+T99</f>
        <v>0</v>
      </c>
      <c r="AR95" s="176" t="s">
        <v>79</v>
      </c>
      <c r="AT95" s="177" t="s">
        <v>71</v>
      </c>
      <c r="AU95" s="177" t="s">
        <v>72</v>
      </c>
      <c r="AY95" s="176" t="s">
        <v>168</v>
      </c>
      <c r="BK95" s="178">
        <f>BK96+BK99</f>
        <v>0</v>
      </c>
    </row>
    <row r="96" spans="1:63" s="12" customFormat="1" ht="22.9" customHeight="1">
      <c r="B96" s="165"/>
      <c r="C96" s="166"/>
      <c r="D96" s="167" t="s">
        <v>71</v>
      </c>
      <c r="E96" s="179" t="s">
        <v>195</v>
      </c>
      <c r="F96" s="179" t="s">
        <v>734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SUM(P97:P98)</f>
        <v>0</v>
      </c>
      <c r="Q96" s="173"/>
      <c r="R96" s="174">
        <f>SUM(R97:R98)</f>
        <v>1.3384499999999999</v>
      </c>
      <c r="S96" s="173"/>
      <c r="T96" s="175">
        <f>SUM(T97:T98)</f>
        <v>0</v>
      </c>
      <c r="AR96" s="176" t="s">
        <v>79</v>
      </c>
      <c r="AT96" s="177" t="s">
        <v>71</v>
      </c>
      <c r="AU96" s="177" t="s">
        <v>79</v>
      </c>
      <c r="AY96" s="176" t="s">
        <v>168</v>
      </c>
      <c r="BK96" s="178">
        <f>SUM(BK97:BK98)</f>
        <v>0</v>
      </c>
    </row>
    <row r="97" spans="1:65" s="2" customFormat="1" ht="66.75" customHeight="1">
      <c r="A97" s="37"/>
      <c r="B97" s="38"/>
      <c r="C97" s="181" t="s">
        <v>79</v>
      </c>
      <c r="D97" s="181" t="s">
        <v>170</v>
      </c>
      <c r="E97" s="182" t="s">
        <v>2035</v>
      </c>
      <c r="F97" s="183" t="s">
        <v>2036</v>
      </c>
      <c r="G97" s="184" t="s">
        <v>173</v>
      </c>
      <c r="H97" s="185">
        <v>5</v>
      </c>
      <c r="I97" s="186"/>
      <c r="J97" s="187">
        <f>ROUND(I97*H97,2)</f>
        <v>0</v>
      </c>
      <c r="K97" s="183" t="s">
        <v>174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0.13769000000000001</v>
      </c>
      <c r="R97" s="190">
        <f>Q97*H97</f>
        <v>0.68845000000000001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175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175</v>
      </c>
      <c r="BM97" s="192" t="s">
        <v>2037</v>
      </c>
    </row>
    <row r="98" spans="1:65" s="2" customFormat="1" ht="48">
      <c r="A98" s="37"/>
      <c r="B98" s="38"/>
      <c r="C98" s="181" t="s">
        <v>81</v>
      </c>
      <c r="D98" s="181" t="s">
        <v>170</v>
      </c>
      <c r="E98" s="182" t="s">
        <v>2038</v>
      </c>
      <c r="F98" s="183" t="s">
        <v>2039</v>
      </c>
      <c r="G98" s="184" t="s">
        <v>173</v>
      </c>
      <c r="H98" s="185">
        <v>5</v>
      </c>
      <c r="I98" s="186"/>
      <c r="J98" s="187">
        <f>ROUND(I98*H98,2)</f>
        <v>0</v>
      </c>
      <c r="K98" s="183" t="s">
        <v>174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0.13</v>
      </c>
      <c r="R98" s="190">
        <f>Q98*H98</f>
        <v>0.65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175</v>
      </c>
      <c r="AT98" s="192" t="s">
        <v>170</v>
      </c>
      <c r="AU98" s="192" t="s">
        <v>81</v>
      </c>
      <c r="AY98" s="20" t="s">
        <v>168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175</v>
      </c>
      <c r="BM98" s="192" t="s">
        <v>2040</v>
      </c>
    </row>
    <row r="99" spans="1:65" s="12" customFormat="1" ht="22.9" customHeight="1">
      <c r="B99" s="165"/>
      <c r="C99" s="166"/>
      <c r="D99" s="167" t="s">
        <v>71</v>
      </c>
      <c r="E99" s="179" t="s">
        <v>1002</v>
      </c>
      <c r="F99" s="179" t="s">
        <v>243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79</v>
      </c>
      <c r="AT99" s="177" t="s">
        <v>71</v>
      </c>
      <c r="AU99" s="177" t="s">
        <v>79</v>
      </c>
      <c r="AY99" s="176" t="s">
        <v>168</v>
      </c>
      <c r="BK99" s="178">
        <f>BK100</f>
        <v>0</v>
      </c>
    </row>
    <row r="100" spans="1:65" s="2" customFormat="1" ht="44.25" customHeight="1">
      <c r="A100" s="37"/>
      <c r="B100" s="38"/>
      <c r="C100" s="181" t="s">
        <v>188</v>
      </c>
      <c r="D100" s="181" t="s">
        <v>170</v>
      </c>
      <c r="E100" s="182" t="s">
        <v>1004</v>
      </c>
      <c r="F100" s="183" t="s">
        <v>1005</v>
      </c>
      <c r="G100" s="184" t="s">
        <v>233</v>
      </c>
      <c r="H100" s="185">
        <v>6.702</v>
      </c>
      <c r="I100" s="186"/>
      <c r="J100" s="187">
        <f>ROUND(I100*H100,2)</f>
        <v>0</v>
      </c>
      <c r="K100" s="183" t="s">
        <v>174</v>
      </c>
      <c r="L100" s="42"/>
      <c r="M100" s="188" t="s">
        <v>19</v>
      </c>
      <c r="N100" s="189" t="s">
        <v>43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175</v>
      </c>
      <c r="AT100" s="192" t="s">
        <v>170</v>
      </c>
      <c r="AU100" s="192" t="s">
        <v>81</v>
      </c>
      <c r="AY100" s="20" t="s">
        <v>168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175</v>
      </c>
      <c r="BM100" s="192" t="s">
        <v>2041</v>
      </c>
    </row>
    <row r="101" spans="1:65" s="12" customFormat="1" ht="25.9" customHeight="1">
      <c r="B101" s="165"/>
      <c r="C101" s="166"/>
      <c r="D101" s="167" t="s">
        <v>71</v>
      </c>
      <c r="E101" s="168" t="s">
        <v>636</v>
      </c>
      <c r="F101" s="168" t="s">
        <v>2042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P102+P168</f>
        <v>0</v>
      </c>
      <c r="Q101" s="173"/>
      <c r="R101" s="174">
        <f>R102+R168</f>
        <v>99.137409999999988</v>
      </c>
      <c r="S101" s="173"/>
      <c r="T101" s="175">
        <f>T102+T168</f>
        <v>1.58</v>
      </c>
      <c r="AR101" s="176" t="s">
        <v>188</v>
      </c>
      <c r="AT101" s="177" t="s">
        <v>71</v>
      </c>
      <c r="AU101" s="177" t="s">
        <v>72</v>
      </c>
      <c r="AY101" s="176" t="s">
        <v>168</v>
      </c>
      <c r="BK101" s="178">
        <f>BK102+BK168</f>
        <v>0</v>
      </c>
    </row>
    <row r="102" spans="1:65" s="12" customFormat="1" ht="22.9" customHeight="1">
      <c r="B102" s="165"/>
      <c r="C102" s="166"/>
      <c r="D102" s="167" t="s">
        <v>71</v>
      </c>
      <c r="E102" s="179" t="s">
        <v>2043</v>
      </c>
      <c r="F102" s="179" t="s">
        <v>2044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P103+P126+P159</f>
        <v>0</v>
      </c>
      <c r="Q102" s="173"/>
      <c r="R102" s="174">
        <f>R103+R126+R159</f>
        <v>0</v>
      </c>
      <c r="S102" s="173"/>
      <c r="T102" s="175">
        <f>T103+T126+T159</f>
        <v>0</v>
      </c>
      <c r="AR102" s="176" t="s">
        <v>188</v>
      </c>
      <c r="AT102" s="177" t="s">
        <v>71</v>
      </c>
      <c r="AU102" s="177" t="s">
        <v>79</v>
      </c>
      <c r="AY102" s="176" t="s">
        <v>168</v>
      </c>
      <c r="BK102" s="178">
        <f>BK103+BK126+BK159</f>
        <v>0</v>
      </c>
    </row>
    <row r="103" spans="1:65" s="12" customFormat="1" ht="20.85" customHeight="1">
      <c r="B103" s="165"/>
      <c r="C103" s="166"/>
      <c r="D103" s="167" t="s">
        <v>71</v>
      </c>
      <c r="E103" s="179" t="s">
        <v>2045</v>
      </c>
      <c r="F103" s="179" t="s">
        <v>2046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</v>
      </c>
      <c r="S103" s="173"/>
      <c r="T103" s="175">
        <f>SUM(T104:T125)</f>
        <v>0</v>
      </c>
      <c r="AR103" s="176" t="s">
        <v>188</v>
      </c>
      <c r="AT103" s="177" t="s">
        <v>71</v>
      </c>
      <c r="AU103" s="177" t="s">
        <v>81</v>
      </c>
      <c r="AY103" s="176" t="s">
        <v>168</v>
      </c>
      <c r="BK103" s="178">
        <f>SUM(BK104:BK125)</f>
        <v>0</v>
      </c>
    </row>
    <row r="104" spans="1:65" s="2" customFormat="1" ht="16.5" customHeight="1">
      <c r="A104" s="37"/>
      <c r="B104" s="38"/>
      <c r="C104" s="259" t="s">
        <v>175</v>
      </c>
      <c r="D104" s="259" t="s">
        <v>636</v>
      </c>
      <c r="E104" s="260" t="s">
        <v>2047</v>
      </c>
      <c r="F104" s="261" t="s">
        <v>2048</v>
      </c>
      <c r="G104" s="262" t="s">
        <v>274</v>
      </c>
      <c r="H104" s="263">
        <v>3</v>
      </c>
      <c r="I104" s="264"/>
      <c r="J104" s="265">
        <f t="shared" ref="J104:J125" si="0">ROUND(I104*H104,2)</f>
        <v>0</v>
      </c>
      <c r="K104" s="261" t="s">
        <v>19</v>
      </c>
      <c r="L104" s="266"/>
      <c r="M104" s="267" t="s">
        <v>19</v>
      </c>
      <c r="N104" s="268" t="s">
        <v>43</v>
      </c>
      <c r="O104" s="67"/>
      <c r="P104" s="190">
        <f t="shared" ref="P104:P125" si="1">O104*H104</f>
        <v>0</v>
      </c>
      <c r="Q104" s="190">
        <v>0</v>
      </c>
      <c r="R104" s="190">
        <f t="shared" ref="R104:R125" si="2">Q104*H104</f>
        <v>0</v>
      </c>
      <c r="S104" s="190">
        <v>0</v>
      </c>
      <c r="T104" s="191">
        <f t="shared" ref="T104:T125" si="3"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2049</v>
      </c>
      <c r="AT104" s="192" t="s">
        <v>636</v>
      </c>
      <c r="AU104" s="192" t="s">
        <v>188</v>
      </c>
      <c r="AY104" s="20" t="s">
        <v>168</v>
      </c>
      <c r="BE104" s="193">
        <f t="shared" ref="BE104:BE125" si="4">IF(N104="základní",J104,0)</f>
        <v>0</v>
      </c>
      <c r="BF104" s="193">
        <f t="shared" ref="BF104:BF125" si="5">IF(N104="snížená",J104,0)</f>
        <v>0</v>
      </c>
      <c r="BG104" s="193">
        <f t="shared" ref="BG104:BG125" si="6">IF(N104="zákl. přenesená",J104,0)</f>
        <v>0</v>
      </c>
      <c r="BH104" s="193">
        <f t="shared" ref="BH104:BH125" si="7">IF(N104="sníž. přenesená",J104,0)</f>
        <v>0</v>
      </c>
      <c r="BI104" s="193">
        <f t="shared" ref="BI104:BI125" si="8">IF(N104="nulová",J104,0)</f>
        <v>0</v>
      </c>
      <c r="BJ104" s="20" t="s">
        <v>79</v>
      </c>
      <c r="BK104" s="193">
        <f t="shared" ref="BK104:BK125" si="9">ROUND(I104*H104,2)</f>
        <v>0</v>
      </c>
      <c r="BL104" s="20" t="s">
        <v>275</v>
      </c>
      <c r="BM104" s="192" t="s">
        <v>2050</v>
      </c>
    </row>
    <row r="105" spans="1:65" s="2" customFormat="1" ht="21.75" customHeight="1">
      <c r="A105" s="37"/>
      <c r="B105" s="38"/>
      <c r="C105" s="259" t="s">
        <v>195</v>
      </c>
      <c r="D105" s="259" t="s">
        <v>636</v>
      </c>
      <c r="E105" s="260" t="s">
        <v>2051</v>
      </c>
      <c r="F105" s="261" t="s">
        <v>2052</v>
      </c>
      <c r="G105" s="262" t="s">
        <v>274</v>
      </c>
      <c r="H105" s="263">
        <v>8</v>
      </c>
      <c r="I105" s="264"/>
      <c r="J105" s="265">
        <f t="shared" si="0"/>
        <v>0</v>
      </c>
      <c r="K105" s="261" t="s">
        <v>19</v>
      </c>
      <c r="L105" s="266"/>
      <c r="M105" s="267" t="s">
        <v>19</v>
      </c>
      <c r="N105" s="268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2049</v>
      </c>
      <c r="AT105" s="192" t="s">
        <v>636</v>
      </c>
      <c r="AU105" s="192" t="s">
        <v>188</v>
      </c>
      <c r="AY105" s="20" t="s">
        <v>168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275</v>
      </c>
      <c r="BM105" s="192" t="s">
        <v>2053</v>
      </c>
    </row>
    <row r="106" spans="1:65" s="2" customFormat="1" ht="21.75" customHeight="1">
      <c r="A106" s="37"/>
      <c r="B106" s="38"/>
      <c r="C106" s="259" t="s">
        <v>199</v>
      </c>
      <c r="D106" s="259" t="s">
        <v>636</v>
      </c>
      <c r="E106" s="260" t="s">
        <v>2054</v>
      </c>
      <c r="F106" s="261" t="s">
        <v>2055</v>
      </c>
      <c r="G106" s="262" t="s">
        <v>274</v>
      </c>
      <c r="H106" s="263">
        <v>22</v>
      </c>
      <c r="I106" s="264"/>
      <c r="J106" s="265">
        <f t="shared" si="0"/>
        <v>0</v>
      </c>
      <c r="K106" s="261" t="s">
        <v>19</v>
      </c>
      <c r="L106" s="266"/>
      <c r="M106" s="267" t="s">
        <v>19</v>
      </c>
      <c r="N106" s="268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2049</v>
      </c>
      <c r="AT106" s="192" t="s">
        <v>636</v>
      </c>
      <c r="AU106" s="192" t="s">
        <v>188</v>
      </c>
      <c r="AY106" s="20" t="s">
        <v>168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275</v>
      </c>
      <c r="BM106" s="192" t="s">
        <v>2056</v>
      </c>
    </row>
    <row r="107" spans="1:65" s="2" customFormat="1" ht="16.5" customHeight="1">
      <c r="A107" s="37"/>
      <c r="B107" s="38"/>
      <c r="C107" s="259" t="s">
        <v>203</v>
      </c>
      <c r="D107" s="259" t="s">
        <v>636</v>
      </c>
      <c r="E107" s="260" t="s">
        <v>2057</v>
      </c>
      <c r="F107" s="261" t="s">
        <v>2058</v>
      </c>
      <c r="G107" s="262" t="s">
        <v>274</v>
      </c>
      <c r="H107" s="263">
        <v>3</v>
      </c>
      <c r="I107" s="264"/>
      <c r="J107" s="265">
        <f t="shared" si="0"/>
        <v>0</v>
      </c>
      <c r="K107" s="261" t="s">
        <v>19</v>
      </c>
      <c r="L107" s="266"/>
      <c r="M107" s="267" t="s">
        <v>19</v>
      </c>
      <c r="N107" s="268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2049</v>
      </c>
      <c r="AT107" s="192" t="s">
        <v>636</v>
      </c>
      <c r="AU107" s="192" t="s">
        <v>188</v>
      </c>
      <c r="AY107" s="20" t="s">
        <v>168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275</v>
      </c>
      <c r="BM107" s="192" t="s">
        <v>2059</v>
      </c>
    </row>
    <row r="108" spans="1:65" s="2" customFormat="1" ht="21.75" customHeight="1">
      <c r="A108" s="37"/>
      <c r="B108" s="38"/>
      <c r="C108" s="259" t="s">
        <v>209</v>
      </c>
      <c r="D108" s="259" t="s">
        <v>636</v>
      </c>
      <c r="E108" s="260" t="s">
        <v>2060</v>
      </c>
      <c r="F108" s="261" t="s">
        <v>2061</v>
      </c>
      <c r="G108" s="262" t="s">
        <v>274</v>
      </c>
      <c r="H108" s="263">
        <v>8</v>
      </c>
      <c r="I108" s="264"/>
      <c r="J108" s="265">
        <f t="shared" si="0"/>
        <v>0</v>
      </c>
      <c r="K108" s="261" t="s">
        <v>19</v>
      </c>
      <c r="L108" s="266"/>
      <c r="M108" s="267" t="s">
        <v>19</v>
      </c>
      <c r="N108" s="268" t="s">
        <v>43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2049</v>
      </c>
      <c r="AT108" s="192" t="s">
        <v>636</v>
      </c>
      <c r="AU108" s="192" t="s">
        <v>188</v>
      </c>
      <c r="AY108" s="20" t="s">
        <v>168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79</v>
      </c>
      <c r="BK108" s="193">
        <f t="shared" si="9"/>
        <v>0</v>
      </c>
      <c r="BL108" s="20" t="s">
        <v>275</v>
      </c>
      <c r="BM108" s="192" t="s">
        <v>2062</v>
      </c>
    </row>
    <row r="109" spans="1:65" s="2" customFormat="1" ht="21.75" customHeight="1">
      <c r="A109" s="37"/>
      <c r="B109" s="38"/>
      <c r="C109" s="259" t="s">
        <v>215</v>
      </c>
      <c r="D109" s="259" t="s">
        <v>636</v>
      </c>
      <c r="E109" s="260" t="s">
        <v>2063</v>
      </c>
      <c r="F109" s="261" t="s">
        <v>2064</v>
      </c>
      <c r="G109" s="262" t="s">
        <v>274</v>
      </c>
      <c r="H109" s="263">
        <v>22</v>
      </c>
      <c r="I109" s="264"/>
      <c r="J109" s="265">
        <f t="shared" si="0"/>
        <v>0</v>
      </c>
      <c r="K109" s="261" t="s">
        <v>19</v>
      </c>
      <c r="L109" s="266"/>
      <c r="M109" s="267" t="s">
        <v>19</v>
      </c>
      <c r="N109" s="268" t="s">
        <v>43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2049</v>
      </c>
      <c r="AT109" s="192" t="s">
        <v>636</v>
      </c>
      <c r="AU109" s="192" t="s">
        <v>188</v>
      </c>
      <c r="AY109" s="20" t="s">
        <v>168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79</v>
      </c>
      <c r="BK109" s="193">
        <f t="shared" si="9"/>
        <v>0</v>
      </c>
      <c r="BL109" s="20" t="s">
        <v>275</v>
      </c>
      <c r="BM109" s="192" t="s">
        <v>2065</v>
      </c>
    </row>
    <row r="110" spans="1:65" s="2" customFormat="1" ht="24">
      <c r="A110" s="37"/>
      <c r="B110" s="38"/>
      <c r="C110" s="259" t="s">
        <v>221</v>
      </c>
      <c r="D110" s="259" t="s">
        <v>636</v>
      </c>
      <c r="E110" s="260" t="s">
        <v>2066</v>
      </c>
      <c r="F110" s="261" t="s">
        <v>2067</v>
      </c>
      <c r="G110" s="262" t="s">
        <v>274</v>
      </c>
      <c r="H110" s="263">
        <v>3</v>
      </c>
      <c r="I110" s="264"/>
      <c r="J110" s="265">
        <f t="shared" si="0"/>
        <v>0</v>
      </c>
      <c r="K110" s="261" t="s">
        <v>19</v>
      </c>
      <c r="L110" s="266"/>
      <c r="M110" s="267" t="s">
        <v>19</v>
      </c>
      <c r="N110" s="268" t="s">
        <v>43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2049</v>
      </c>
      <c r="AT110" s="192" t="s">
        <v>636</v>
      </c>
      <c r="AU110" s="192" t="s">
        <v>188</v>
      </c>
      <c r="AY110" s="20" t="s">
        <v>168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79</v>
      </c>
      <c r="BK110" s="193">
        <f t="shared" si="9"/>
        <v>0</v>
      </c>
      <c r="BL110" s="20" t="s">
        <v>275</v>
      </c>
      <c r="BM110" s="192" t="s">
        <v>2068</v>
      </c>
    </row>
    <row r="111" spans="1:65" s="2" customFormat="1" ht="24">
      <c r="A111" s="37"/>
      <c r="B111" s="38"/>
      <c r="C111" s="259" t="s">
        <v>230</v>
      </c>
      <c r="D111" s="259" t="s">
        <v>636</v>
      </c>
      <c r="E111" s="260" t="s">
        <v>2069</v>
      </c>
      <c r="F111" s="261" t="s">
        <v>2070</v>
      </c>
      <c r="G111" s="262" t="s">
        <v>274</v>
      </c>
      <c r="H111" s="263">
        <v>8</v>
      </c>
      <c r="I111" s="264"/>
      <c r="J111" s="265">
        <f t="shared" si="0"/>
        <v>0</v>
      </c>
      <c r="K111" s="261" t="s">
        <v>19</v>
      </c>
      <c r="L111" s="266"/>
      <c r="M111" s="267" t="s">
        <v>19</v>
      </c>
      <c r="N111" s="268" t="s">
        <v>43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2049</v>
      </c>
      <c r="AT111" s="192" t="s">
        <v>636</v>
      </c>
      <c r="AU111" s="192" t="s">
        <v>188</v>
      </c>
      <c r="AY111" s="20" t="s">
        <v>168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79</v>
      </c>
      <c r="BK111" s="193">
        <f t="shared" si="9"/>
        <v>0</v>
      </c>
      <c r="BL111" s="20" t="s">
        <v>275</v>
      </c>
      <c r="BM111" s="192" t="s">
        <v>2071</v>
      </c>
    </row>
    <row r="112" spans="1:65" s="2" customFormat="1" ht="24">
      <c r="A112" s="37"/>
      <c r="B112" s="38"/>
      <c r="C112" s="259" t="s">
        <v>236</v>
      </c>
      <c r="D112" s="259" t="s">
        <v>636</v>
      </c>
      <c r="E112" s="260" t="s">
        <v>2072</v>
      </c>
      <c r="F112" s="261" t="s">
        <v>2073</v>
      </c>
      <c r="G112" s="262" t="s">
        <v>274</v>
      </c>
      <c r="H112" s="263">
        <v>22</v>
      </c>
      <c r="I112" s="264"/>
      <c r="J112" s="265">
        <f t="shared" si="0"/>
        <v>0</v>
      </c>
      <c r="K112" s="261" t="s">
        <v>19</v>
      </c>
      <c r="L112" s="266"/>
      <c r="M112" s="267" t="s">
        <v>19</v>
      </c>
      <c r="N112" s="268" t="s">
        <v>43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2049</v>
      </c>
      <c r="AT112" s="192" t="s">
        <v>636</v>
      </c>
      <c r="AU112" s="192" t="s">
        <v>188</v>
      </c>
      <c r="AY112" s="20" t="s">
        <v>168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79</v>
      </c>
      <c r="BK112" s="193">
        <f t="shared" si="9"/>
        <v>0</v>
      </c>
      <c r="BL112" s="20" t="s">
        <v>275</v>
      </c>
      <c r="BM112" s="192" t="s">
        <v>2074</v>
      </c>
    </row>
    <row r="113" spans="1:65" s="2" customFormat="1" ht="24">
      <c r="A113" s="37"/>
      <c r="B113" s="38"/>
      <c r="C113" s="259" t="s">
        <v>246</v>
      </c>
      <c r="D113" s="259" t="s">
        <v>636</v>
      </c>
      <c r="E113" s="260" t="s">
        <v>2075</v>
      </c>
      <c r="F113" s="261" t="s">
        <v>2076</v>
      </c>
      <c r="G113" s="262" t="s">
        <v>274</v>
      </c>
      <c r="H113" s="263">
        <v>33</v>
      </c>
      <c r="I113" s="264"/>
      <c r="J113" s="265">
        <f t="shared" si="0"/>
        <v>0</v>
      </c>
      <c r="K113" s="261" t="s">
        <v>19</v>
      </c>
      <c r="L113" s="266"/>
      <c r="M113" s="267" t="s">
        <v>19</v>
      </c>
      <c r="N113" s="268" t="s">
        <v>43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2049</v>
      </c>
      <c r="AT113" s="192" t="s">
        <v>636</v>
      </c>
      <c r="AU113" s="192" t="s">
        <v>188</v>
      </c>
      <c r="AY113" s="20" t="s">
        <v>168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79</v>
      </c>
      <c r="BK113" s="193">
        <f t="shared" si="9"/>
        <v>0</v>
      </c>
      <c r="BL113" s="20" t="s">
        <v>275</v>
      </c>
      <c r="BM113" s="192" t="s">
        <v>2077</v>
      </c>
    </row>
    <row r="114" spans="1:65" s="2" customFormat="1" ht="16.5" customHeight="1">
      <c r="A114" s="37"/>
      <c r="B114" s="38"/>
      <c r="C114" s="259" t="s">
        <v>250</v>
      </c>
      <c r="D114" s="259" t="s">
        <v>636</v>
      </c>
      <c r="E114" s="260" t="s">
        <v>2078</v>
      </c>
      <c r="F114" s="261" t="s">
        <v>2079</v>
      </c>
      <c r="G114" s="262" t="s">
        <v>274</v>
      </c>
      <c r="H114" s="263">
        <v>33</v>
      </c>
      <c r="I114" s="264"/>
      <c r="J114" s="265">
        <f t="shared" si="0"/>
        <v>0</v>
      </c>
      <c r="K114" s="261" t="s">
        <v>19</v>
      </c>
      <c r="L114" s="266"/>
      <c r="M114" s="267" t="s">
        <v>19</v>
      </c>
      <c r="N114" s="268" t="s">
        <v>43</v>
      </c>
      <c r="O114" s="67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2049</v>
      </c>
      <c r="AT114" s="192" t="s">
        <v>636</v>
      </c>
      <c r="AU114" s="192" t="s">
        <v>188</v>
      </c>
      <c r="AY114" s="20" t="s">
        <v>168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0" t="s">
        <v>79</v>
      </c>
      <c r="BK114" s="193">
        <f t="shared" si="9"/>
        <v>0</v>
      </c>
      <c r="BL114" s="20" t="s">
        <v>275</v>
      </c>
      <c r="BM114" s="192" t="s">
        <v>2080</v>
      </c>
    </row>
    <row r="115" spans="1:65" s="2" customFormat="1" ht="16.5" customHeight="1">
      <c r="A115" s="37"/>
      <c r="B115" s="38"/>
      <c r="C115" s="259" t="s">
        <v>8</v>
      </c>
      <c r="D115" s="259" t="s">
        <v>636</v>
      </c>
      <c r="E115" s="260" t="s">
        <v>2081</v>
      </c>
      <c r="F115" s="261" t="s">
        <v>2082</v>
      </c>
      <c r="G115" s="262" t="s">
        <v>274</v>
      </c>
      <c r="H115" s="263">
        <v>33</v>
      </c>
      <c r="I115" s="264"/>
      <c r="J115" s="265">
        <f t="shared" si="0"/>
        <v>0</v>
      </c>
      <c r="K115" s="261" t="s">
        <v>19</v>
      </c>
      <c r="L115" s="266"/>
      <c r="M115" s="267" t="s">
        <v>19</v>
      </c>
      <c r="N115" s="268" t="s">
        <v>43</v>
      </c>
      <c r="O115" s="67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2049</v>
      </c>
      <c r="AT115" s="192" t="s">
        <v>636</v>
      </c>
      <c r="AU115" s="192" t="s">
        <v>188</v>
      </c>
      <c r="AY115" s="20" t="s">
        <v>168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0" t="s">
        <v>79</v>
      </c>
      <c r="BK115" s="193">
        <f t="shared" si="9"/>
        <v>0</v>
      </c>
      <c r="BL115" s="20" t="s">
        <v>275</v>
      </c>
      <c r="BM115" s="192" t="s">
        <v>2083</v>
      </c>
    </row>
    <row r="116" spans="1:65" s="2" customFormat="1" ht="16.5" customHeight="1">
      <c r="A116" s="37"/>
      <c r="B116" s="38"/>
      <c r="C116" s="259" t="s">
        <v>226</v>
      </c>
      <c r="D116" s="259" t="s">
        <v>636</v>
      </c>
      <c r="E116" s="260" t="s">
        <v>2084</v>
      </c>
      <c r="F116" s="261" t="s">
        <v>2085</v>
      </c>
      <c r="G116" s="262" t="s">
        <v>444</v>
      </c>
      <c r="H116" s="263">
        <v>957</v>
      </c>
      <c r="I116" s="264"/>
      <c r="J116" s="265">
        <f t="shared" si="0"/>
        <v>0</v>
      </c>
      <c r="K116" s="261" t="s">
        <v>19</v>
      </c>
      <c r="L116" s="266"/>
      <c r="M116" s="267" t="s">
        <v>19</v>
      </c>
      <c r="N116" s="268" t="s">
        <v>43</v>
      </c>
      <c r="O116" s="67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2049</v>
      </c>
      <c r="AT116" s="192" t="s">
        <v>636</v>
      </c>
      <c r="AU116" s="192" t="s">
        <v>188</v>
      </c>
      <c r="AY116" s="20" t="s">
        <v>168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0" t="s">
        <v>79</v>
      </c>
      <c r="BK116" s="193">
        <f t="shared" si="9"/>
        <v>0</v>
      </c>
      <c r="BL116" s="20" t="s">
        <v>275</v>
      </c>
      <c r="BM116" s="192" t="s">
        <v>2086</v>
      </c>
    </row>
    <row r="117" spans="1:65" s="2" customFormat="1" ht="16.5" customHeight="1">
      <c r="A117" s="37"/>
      <c r="B117" s="38"/>
      <c r="C117" s="259" t="s">
        <v>423</v>
      </c>
      <c r="D117" s="259" t="s">
        <v>636</v>
      </c>
      <c r="E117" s="260" t="s">
        <v>2087</v>
      </c>
      <c r="F117" s="261" t="s">
        <v>2088</v>
      </c>
      <c r="G117" s="262" t="s">
        <v>444</v>
      </c>
      <c r="H117" s="263">
        <v>330</v>
      </c>
      <c r="I117" s="264"/>
      <c r="J117" s="265">
        <f t="shared" si="0"/>
        <v>0</v>
      </c>
      <c r="K117" s="261" t="s">
        <v>19</v>
      </c>
      <c r="L117" s="266"/>
      <c r="M117" s="267" t="s">
        <v>19</v>
      </c>
      <c r="N117" s="268" t="s">
        <v>43</v>
      </c>
      <c r="O117" s="67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2049</v>
      </c>
      <c r="AT117" s="192" t="s">
        <v>636</v>
      </c>
      <c r="AU117" s="192" t="s">
        <v>188</v>
      </c>
      <c r="AY117" s="20" t="s">
        <v>168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0" t="s">
        <v>79</v>
      </c>
      <c r="BK117" s="193">
        <f t="shared" si="9"/>
        <v>0</v>
      </c>
      <c r="BL117" s="20" t="s">
        <v>275</v>
      </c>
      <c r="BM117" s="192" t="s">
        <v>2089</v>
      </c>
    </row>
    <row r="118" spans="1:65" s="2" customFormat="1" ht="16.5" customHeight="1">
      <c r="A118" s="37"/>
      <c r="B118" s="38"/>
      <c r="C118" s="259" t="s">
        <v>428</v>
      </c>
      <c r="D118" s="259" t="s">
        <v>636</v>
      </c>
      <c r="E118" s="260" t="s">
        <v>2090</v>
      </c>
      <c r="F118" s="261" t="s">
        <v>2091</v>
      </c>
      <c r="G118" s="262" t="s">
        <v>444</v>
      </c>
      <c r="H118" s="263">
        <v>927</v>
      </c>
      <c r="I118" s="264"/>
      <c r="J118" s="265">
        <f t="shared" si="0"/>
        <v>0</v>
      </c>
      <c r="K118" s="261" t="s">
        <v>19</v>
      </c>
      <c r="L118" s="266"/>
      <c r="M118" s="267" t="s">
        <v>19</v>
      </c>
      <c r="N118" s="268" t="s">
        <v>43</v>
      </c>
      <c r="O118" s="67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2049</v>
      </c>
      <c r="AT118" s="192" t="s">
        <v>636</v>
      </c>
      <c r="AU118" s="192" t="s">
        <v>188</v>
      </c>
      <c r="AY118" s="20" t="s">
        <v>168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0" t="s">
        <v>79</v>
      </c>
      <c r="BK118" s="193">
        <f t="shared" si="9"/>
        <v>0</v>
      </c>
      <c r="BL118" s="20" t="s">
        <v>275</v>
      </c>
      <c r="BM118" s="192" t="s">
        <v>2092</v>
      </c>
    </row>
    <row r="119" spans="1:65" s="2" customFormat="1" ht="16.5" customHeight="1">
      <c r="A119" s="37"/>
      <c r="B119" s="38"/>
      <c r="C119" s="259" t="s">
        <v>435</v>
      </c>
      <c r="D119" s="259" t="s">
        <v>636</v>
      </c>
      <c r="E119" s="260" t="s">
        <v>2093</v>
      </c>
      <c r="F119" s="261" t="s">
        <v>2094</v>
      </c>
      <c r="G119" s="262" t="s">
        <v>444</v>
      </c>
      <c r="H119" s="263">
        <v>60</v>
      </c>
      <c r="I119" s="264"/>
      <c r="J119" s="265">
        <f t="shared" si="0"/>
        <v>0</v>
      </c>
      <c r="K119" s="261" t="s">
        <v>19</v>
      </c>
      <c r="L119" s="266"/>
      <c r="M119" s="267" t="s">
        <v>19</v>
      </c>
      <c r="N119" s="268" t="s">
        <v>43</v>
      </c>
      <c r="O119" s="67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2049</v>
      </c>
      <c r="AT119" s="192" t="s">
        <v>636</v>
      </c>
      <c r="AU119" s="192" t="s">
        <v>188</v>
      </c>
      <c r="AY119" s="20" t="s">
        <v>168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0" t="s">
        <v>79</v>
      </c>
      <c r="BK119" s="193">
        <f t="shared" si="9"/>
        <v>0</v>
      </c>
      <c r="BL119" s="20" t="s">
        <v>275</v>
      </c>
      <c r="BM119" s="192" t="s">
        <v>2095</v>
      </c>
    </row>
    <row r="120" spans="1:65" s="2" customFormat="1" ht="16.5" customHeight="1">
      <c r="A120" s="37"/>
      <c r="B120" s="38"/>
      <c r="C120" s="259" t="s">
        <v>441</v>
      </c>
      <c r="D120" s="259" t="s">
        <v>636</v>
      </c>
      <c r="E120" s="260" t="s">
        <v>2096</v>
      </c>
      <c r="F120" s="261" t="s">
        <v>2097</v>
      </c>
      <c r="G120" s="262" t="s">
        <v>444</v>
      </c>
      <c r="H120" s="263">
        <v>1674</v>
      </c>
      <c r="I120" s="264"/>
      <c r="J120" s="265">
        <f t="shared" si="0"/>
        <v>0</v>
      </c>
      <c r="K120" s="261" t="s">
        <v>19</v>
      </c>
      <c r="L120" s="266"/>
      <c r="M120" s="267" t="s">
        <v>19</v>
      </c>
      <c r="N120" s="268" t="s">
        <v>43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2049</v>
      </c>
      <c r="AT120" s="192" t="s">
        <v>636</v>
      </c>
      <c r="AU120" s="192" t="s">
        <v>188</v>
      </c>
      <c r="AY120" s="20" t="s">
        <v>168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79</v>
      </c>
      <c r="BK120" s="193">
        <f t="shared" si="9"/>
        <v>0</v>
      </c>
      <c r="BL120" s="20" t="s">
        <v>275</v>
      </c>
      <c r="BM120" s="192" t="s">
        <v>2098</v>
      </c>
    </row>
    <row r="121" spans="1:65" s="2" customFormat="1" ht="16.5" customHeight="1">
      <c r="A121" s="37"/>
      <c r="B121" s="38"/>
      <c r="C121" s="259" t="s">
        <v>7</v>
      </c>
      <c r="D121" s="259" t="s">
        <v>636</v>
      </c>
      <c r="E121" s="260" t="s">
        <v>2099</v>
      </c>
      <c r="F121" s="261" t="s">
        <v>2100</v>
      </c>
      <c r="G121" s="262" t="s">
        <v>274</v>
      </c>
      <c r="H121" s="263">
        <v>72</v>
      </c>
      <c r="I121" s="264"/>
      <c r="J121" s="265">
        <f t="shared" si="0"/>
        <v>0</v>
      </c>
      <c r="K121" s="261" t="s">
        <v>19</v>
      </c>
      <c r="L121" s="266"/>
      <c r="M121" s="267" t="s">
        <v>19</v>
      </c>
      <c r="N121" s="268" t="s">
        <v>43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2049</v>
      </c>
      <c r="AT121" s="192" t="s">
        <v>636</v>
      </c>
      <c r="AU121" s="192" t="s">
        <v>188</v>
      </c>
      <c r="AY121" s="20" t="s">
        <v>168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79</v>
      </c>
      <c r="BK121" s="193">
        <f t="shared" si="9"/>
        <v>0</v>
      </c>
      <c r="BL121" s="20" t="s">
        <v>275</v>
      </c>
      <c r="BM121" s="192" t="s">
        <v>2101</v>
      </c>
    </row>
    <row r="122" spans="1:65" s="2" customFormat="1" ht="16.5" customHeight="1">
      <c r="A122" s="37"/>
      <c r="B122" s="38"/>
      <c r="C122" s="259" t="s">
        <v>449</v>
      </c>
      <c r="D122" s="259" t="s">
        <v>636</v>
      </c>
      <c r="E122" s="260" t="s">
        <v>2102</v>
      </c>
      <c r="F122" s="261" t="s">
        <v>2103</v>
      </c>
      <c r="G122" s="262" t="s">
        <v>274</v>
      </c>
      <c r="H122" s="263">
        <v>50</v>
      </c>
      <c r="I122" s="264"/>
      <c r="J122" s="265">
        <f t="shared" si="0"/>
        <v>0</v>
      </c>
      <c r="K122" s="261" t="s">
        <v>19</v>
      </c>
      <c r="L122" s="266"/>
      <c r="M122" s="267" t="s">
        <v>19</v>
      </c>
      <c r="N122" s="268" t="s">
        <v>43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2049</v>
      </c>
      <c r="AT122" s="192" t="s">
        <v>636</v>
      </c>
      <c r="AU122" s="192" t="s">
        <v>188</v>
      </c>
      <c r="AY122" s="20" t="s">
        <v>168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79</v>
      </c>
      <c r="BK122" s="193">
        <f t="shared" si="9"/>
        <v>0</v>
      </c>
      <c r="BL122" s="20" t="s">
        <v>275</v>
      </c>
      <c r="BM122" s="192" t="s">
        <v>2104</v>
      </c>
    </row>
    <row r="123" spans="1:65" s="2" customFormat="1" ht="16.5" customHeight="1">
      <c r="A123" s="37"/>
      <c r="B123" s="38"/>
      <c r="C123" s="259" t="s">
        <v>453</v>
      </c>
      <c r="D123" s="259" t="s">
        <v>636</v>
      </c>
      <c r="E123" s="260" t="s">
        <v>2105</v>
      </c>
      <c r="F123" s="261" t="s">
        <v>2106</v>
      </c>
      <c r="G123" s="262" t="s">
        <v>444</v>
      </c>
      <c r="H123" s="263">
        <v>70</v>
      </c>
      <c r="I123" s="264"/>
      <c r="J123" s="265">
        <f t="shared" si="0"/>
        <v>0</v>
      </c>
      <c r="K123" s="261" t="s">
        <v>19</v>
      </c>
      <c r="L123" s="266"/>
      <c r="M123" s="267" t="s">
        <v>19</v>
      </c>
      <c r="N123" s="268" t="s">
        <v>43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2049</v>
      </c>
      <c r="AT123" s="192" t="s">
        <v>636</v>
      </c>
      <c r="AU123" s="192" t="s">
        <v>188</v>
      </c>
      <c r="AY123" s="20" t="s">
        <v>168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79</v>
      </c>
      <c r="BK123" s="193">
        <f t="shared" si="9"/>
        <v>0</v>
      </c>
      <c r="BL123" s="20" t="s">
        <v>275</v>
      </c>
      <c r="BM123" s="192" t="s">
        <v>2107</v>
      </c>
    </row>
    <row r="124" spans="1:65" s="2" customFormat="1" ht="21.75" customHeight="1">
      <c r="A124" s="37"/>
      <c r="B124" s="38"/>
      <c r="C124" s="259" t="s">
        <v>459</v>
      </c>
      <c r="D124" s="259" t="s">
        <v>636</v>
      </c>
      <c r="E124" s="260" t="s">
        <v>2108</v>
      </c>
      <c r="F124" s="261" t="s">
        <v>2109</v>
      </c>
      <c r="G124" s="262" t="s">
        <v>274</v>
      </c>
      <c r="H124" s="263">
        <v>35</v>
      </c>
      <c r="I124" s="264"/>
      <c r="J124" s="265">
        <f t="shared" si="0"/>
        <v>0</v>
      </c>
      <c r="K124" s="261" t="s">
        <v>19</v>
      </c>
      <c r="L124" s="266"/>
      <c r="M124" s="267" t="s">
        <v>19</v>
      </c>
      <c r="N124" s="268" t="s">
        <v>43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2049</v>
      </c>
      <c r="AT124" s="192" t="s">
        <v>636</v>
      </c>
      <c r="AU124" s="192" t="s">
        <v>188</v>
      </c>
      <c r="AY124" s="20" t="s">
        <v>168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79</v>
      </c>
      <c r="BK124" s="193">
        <f t="shared" si="9"/>
        <v>0</v>
      </c>
      <c r="BL124" s="20" t="s">
        <v>275</v>
      </c>
      <c r="BM124" s="192" t="s">
        <v>2110</v>
      </c>
    </row>
    <row r="125" spans="1:65" s="2" customFormat="1" ht="16.5" customHeight="1">
      <c r="A125" s="37"/>
      <c r="B125" s="38"/>
      <c r="C125" s="259" t="s">
        <v>464</v>
      </c>
      <c r="D125" s="259" t="s">
        <v>636</v>
      </c>
      <c r="E125" s="260" t="s">
        <v>2111</v>
      </c>
      <c r="F125" s="261" t="s">
        <v>2112</v>
      </c>
      <c r="G125" s="262" t="s">
        <v>274</v>
      </c>
      <c r="H125" s="263">
        <v>33</v>
      </c>
      <c r="I125" s="264"/>
      <c r="J125" s="265">
        <f t="shared" si="0"/>
        <v>0</v>
      </c>
      <c r="K125" s="261" t="s">
        <v>19</v>
      </c>
      <c r="L125" s="266"/>
      <c r="M125" s="267" t="s">
        <v>19</v>
      </c>
      <c r="N125" s="268" t="s">
        <v>43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2049</v>
      </c>
      <c r="AT125" s="192" t="s">
        <v>636</v>
      </c>
      <c r="AU125" s="192" t="s">
        <v>188</v>
      </c>
      <c r="AY125" s="20" t="s">
        <v>168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79</v>
      </c>
      <c r="BK125" s="193">
        <f t="shared" si="9"/>
        <v>0</v>
      </c>
      <c r="BL125" s="20" t="s">
        <v>275</v>
      </c>
      <c r="BM125" s="192" t="s">
        <v>2113</v>
      </c>
    </row>
    <row r="126" spans="1:65" s="12" customFormat="1" ht="20.85" customHeight="1">
      <c r="B126" s="165"/>
      <c r="C126" s="166"/>
      <c r="D126" s="167" t="s">
        <v>71</v>
      </c>
      <c r="E126" s="179" t="s">
        <v>2114</v>
      </c>
      <c r="F126" s="179" t="s">
        <v>2115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SUM(P127:P158)</f>
        <v>0</v>
      </c>
      <c r="Q126" s="173"/>
      <c r="R126" s="174">
        <f>SUM(R127:R158)</f>
        <v>0</v>
      </c>
      <c r="S126" s="173"/>
      <c r="T126" s="175">
        <f>SUM(T127:T158)</f>
        <v>0</v>
      </c>
      <c r="AR126" s="176" t="s">
        <v>188</v>
      </c>
      <c r="AT126" s="177" t="s">
        <v>71</v>
      </c>
      <c r="AU126" s="177" t="s">
        <v>81</v>
      </c>
      <c r="AY126" s="176" t="s">
        <v>168</v>
      </c>
      <c r="BK126" s="178">
        <f>SUM(BK127:BK158)</f>
        <v>0</v>
      </c>
    </row>
    <row r="127" spans="1:65" s="2" customFormat="1" ht="16.5" customHeight="1">
      <c r="A127" s="37"/>
      <c r="B127" s="38"/>
      <c r="C127" s="181" t="s">
        <v>482</v>
      </c>
      <c r="D127" s="181" t="s">
        <v>170</v>
      </c>
      <c r="E127" s="182" t="s">
        <v>2116</v>
      </c>
      <c r="F127" s="183" t="s">
        <v>2117</v>
      </c>
      <c r="G127" s="184" t="s">
        <v>274</v>
      </c>
      <c r="H127" s="185">
        <v>3</v>
      </c>
      <c r="I127" s="186"/>
      <c r="J127" s="187">
        <f t="shared" ref="J127:J158" si="10">ROUND(I127*H127,2)</f>
        <v>0</v>
      </c>
      <c r="K127" s="183" t="s">
        <v>19</v>
      </c>
      <c r="L127" s="42"/>
      <c r="M127" s="188" t="s">
        <v>19</v>
      </c>
      <c r="N127" s="189" t="s">
        <v>43</v>
      </c>
      <c r="O127" s="67"/>
      <c r="P127" s="190">
        <f t="shared" ref="P127:P158" si="11">O127*H127</f>
        <v>0</v>
      </c>
      <c r="Q127" s="190">
        <v>0</v>
      </c>
      <c r="R127" s="190">
        <f t="shared" ref="R127:R158" si="12">Q127*H127</f>
        <v>0</v>
      </c>
      <c r="S127" s="190">
        <v>0</v>
      </c>
      <c r="T127" s="191">
        <f t="shared" ref="T127:T158" si="1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275</v>
      </c>
      <c r="AT127" s="192" t="s">
        <v>170</v>
      </c>
      <c r="AU127" s="192" t="s">
        <v>188</v>
      </c>
      <c r="AY127" s="20" t="s">
        <v>168</v>
      </c>
      <c r="BE127" s="193">
        <f t="shared" ref="BE127:BE158" si="14">IF(N127="základní",J127,0)</f>
        <v>0</v>
      </c>
      <c r="BF127" s="193">
        <f t="shared" ref="BF127:BF158" si="15">IF(N127="snížená",J127,0)</f>
        <v>0</v>
      </c>
      <c r="BG127" s="193">
        <f t="shared" ref="BG127:BG158" si="16">IF(N127="zákl. přenesená",J127,0)</f>
        <v>0</v>
      </c>
      <c r="BH127" s="193">
        <f t="shared" ref="BH127:BH158" si="17">IF(N127="sníž. přenesená",J127,0)</f>
        <v>0</v>
      </c>
      <c r="BI127" s="193">
        <f t="shared" ref="BI127:BI158" si="18">IF(N127="nulová",J127,0)</f>
        <v>0</v>
      </c>
      <c r="BJ127" s="20" t="s">
        <v>79</v>
      </c>
      <c r="BK127" s="193">
        <f t="shared" ref="BK127:BK158" si="19">ROUND(I127*H127,2)</f>
        <v>0</v>
      </c>
      <c r="BL127" s="20" t="s">
        <v>275</v>
      </c>
      <c r="BM127" s="192" t="s">
        <v>2118</v>
      </c>
    </row>
    <row r="128" spans="1:65" s="2" customFormat="1" ht="21.75" customHeight="1">
      <c r="A128" s="37"/>
      <c r="B128" s="38"/>
      <c r="C128" s="181" t="s">
        <v>484</v>
      </c>
      <c r="D128" s="181" t="s">
        <v>170</v>
      </c>
      <c r="E128" s="182" t="s">
        <v>2119</v>
      </c>
      <c r="F128" s="183" t="s">
        <v>2120</v>
      </c>
      <c r="G128" s="184" t="s">
        <v>274</v>
      </c>
      <c r="H128" s="185">
        <v>8</v>
      </c>
      <c r="I128" s="186"/>
      <c r="J128" s="187">
        <f t="shared" si="10"/>
        <v>0</v>
      </c>
      <c r="K128" s="183" t="s">
        <v>19</v>
      </c>
      <c r="L128" s="42"/>
      <c r="M128" s="188" t="s">
        <v>19</v>
      </c>
      <c r="N128" s="189" t="s">
        <v>43</v>
      </c>
      <c r="O128" s="67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275</v>
      </c>
      <c r="AT128" s="192" t="s">
        <v>170</v>
      </c>
      <c r="AU128" s="192" t="s">
        <v>188</v>
      </c>
      <c r="AY128" s="20" t="s">
        <v>168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79</v>
      </c>
      <c r="BK128" s="193">
        <f t="shared" si="19"/>
        <v>0</v>
      </c>
      <c r="BL128" s="20" t="s">
        <v>275</v>
      </c>
      <c r="BM128" s="192" t="s">
        <v>2121</v>
      </c>
    </row>
    <row r="129" spans="1:65" s="2" customFormat="1" ht="21.75" customHeight="1">
      <c r="A129" s="37"/>
      <c r="B129" s="38"/>
      <c r="C129" s="181" t="s">
        <v>488</v>
      </c>
      <c r="D129" s="181" t="s">
        <v>170</v>
      </c>
      <c r="E129" s="182" t="s">
        <v>2122</v>
      </c>
      <c r="F129" s="183" t="s">
        <v>2123</v>
      </c>
      <c r="G129" s="184" t="s">
        <v>274</v>
      </c>
      <c r="H129" s="185">
        <v>22</v>
      </c>
      <c r="I129" s="186"/>
      <c r="J129" s="187">
        <f t="shared" si="10"/>
        <v>0</v>
      </c>
      <c r="K129" s="183" t="s">
        <v>19</v>
      </c>
      <c r="L129" s="42"/>
      <c r="M129" s="188" t="s">
        <v>19</v>
      </c>
      <c r="N129" s="189" t="s">
        <v>43</v>
      </c>
      <c r="O129" s="67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275</v>
      </c>
      <c r="AT129" s="192" t="s">
        <v>170</v>
      </c>
      <c r="AU129" s="192" t="s">
        <v>188</v>
      </c>
      <c r="AY129" s="20" t="s">
        <v>168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79</v>
      </c>
      <c r="BK129" s="193">
        <f t="shared" si="19"/>
        <v>0</v>
      </c>
      <c r="BL129" s="20" t="s">
        <v>275</v>
      </c>
      <c r="BM129" s="192" t="s">
        <v>2124</v>
      </c>
    </row>
    <row r="130" spans="1:65" s="2" customFormat="1" ht="24">
      <c r="A130" s="37"/>
      <c r="B130" s="38"/>
      <c r="C130" s="181" t="s">
        <v>492</v>
      </c>
      <c r="D130" s="181" t="s">
        <v>170</v>
      </c>
      <c r="E130" s="182" t="s">
        <v>2125</v>
      </c>
      <c r="F130" s="183" t="s">
        <v>2126</v>
      </c>
      <c r="G130" s="184" t="s">
        <v>274</v>
      </c>
      <c r="H130" s="185">
        <v>3</v>
      </c>
      <c r="I130" s="186"/>
      <c r="J130" s="187">
        <f t="shared" si="10"/>
        <v>0</v>
      </c>
      <c r="K130" s="183" t="s">
        <v>19</v>
      </c>
      <c r="L130" s="42"/>
      <c r="M130" s="188" t="s">
        <v>19</v>
      </c>
      <c r="N130" s="189" t="s">
        <v>43</v>
      </c>
      <c r="O130" s="67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275</v>
      </c>
      <c r="AT130" s="192" t="s">
        <v>170</v>
      </c>
      <c r="AU130" s="192" t="s">
        <v>188</v>
      </c>
      <c r="AY130" s="20" t="s">
        <v>168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79</v>
      </c>
      <c r="BK130" s="193">
        <f t="shared" si="19"/>
        <v>0</v>
      </c>
      <c r="BL130" s="20" t="s">
        <v>275</v>
      </c>
      <c r="BM130" s="192" t="s">
        <v>2127</v>
      </c>
    </row>
    <row r="131" spans="1:65" s="2" customFormat="1" ht="24">
      <c r="A131" s="37"/>
      <c r="B131" s="38"/>
      <c r="C131" s="181" t="s">
        <v>496</v>
      </c>
      <c r="D131" s="181" t="s">
        <v>170</v>
      </c>
      <c r="E131" s="182" t="s">
        <v>2128</v>
      </c>
      <c r="F131" s="183" t="s">
        <v>2129</v>
      </c>
      <c r="G131" s="184" t="s">
        <v>274</v>
      </c>
      <c r="H131" s="185">
        <v>8</v>
      </c>
      <c r="I131" s="186"/>
      <c r="J131" s="187">
        <f t="shared" si="10"/>
        <v>0</v>
      </c>
      <c r="K131" s="183" t="s">
        <v>19</v>
      </c>
      <c r="L131" s="42"/>
      <c r="M131" s="188" t="s">
        <v>19</v>
      </c>
      <c r="N131" s="189" t="s">
        <v>43</v>
      </c>
      <c r="O131" s="67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275</v>
      </c>
      <c r="AT131" s="192" t="s">
        <v>170</v>
      </c>
      <c r="AU131" s="192" t="s">
        <v>188</v>
      </c>
      <c r="AY131" s="20" t="s">
        <v>168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79</v>
      </c>
      <c r="BK131" s="193">
        <f t="shared" si="19"/>
        <v>0</v>
      </c>
      <c r="BL131" s="20" t="s">
        <v>275</v>
      </c>
      <c r="BM131" s="192" t="s">
        <v>2130</v>
      </c>
    </row>
    <row r="132" spans="1:65" s="2" customFormat="1" ht="24">
      <c r="A132" s="37"/>
      <c r="B132" s="38"/>
      <c r="C132" s="181" t="s">
        <v>500</v>
      </c>
      <c r="D132" s="181" t="s">
        <v>170</v>
      </c>
      <c r="E132" s="182" t="s">
        <v>2131</v>
      </c>
      <c r="F132" s="183" t="s">
        <v>2132</v>
      </c>
      <c r="G132" s="184" t="s">
        <v>274</v>
      </c>
      <c r="H132" s="185">
        <v>22</v>
      </c>
      <c r="I132" s="186"/>
      <c r="J132" s="187">
        <f t="shared" si="10"/>
        <v>0</v>
      </c>
      <c r="K132" s="183" t="s">
        <v>19</v>
      </c>
      <c r="L132" s="42"/>
      <c r="M132" s="188" t="s">
        <v>19</v>
      </c>
      <c r="N132" s="189" t="s">
        <v>43</v>
      </c>
      <c r="O132" s="67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275</v>
      </c>
      <c r="AT132" s="192" t="s">
        <v>170</v>
      </c>
      <c r="AU132" s="192" t="s">
        <v>188</v>
      </c>
      <c r="AY132" s="20" t="s">
        <v>168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79</v>
      </c>
      <c r="BK132" s="193">
        <f t="shared" si="19"/>
        <v>0</v>
      </c>
      <c r="BL132" s="20" t="s">
        <v>275</v>
      </c>
      <c r="BM132" s="192" t="s">
        <v>2133</v>
      </c>
    </row>
    <row r="133" spans="1:65" s="2" customFormat="1" ht="24">
      <c r="A133" s="37"/>
      <c r="B133" s="38"/>
      <c r="C133" s="181" t="s">
        <v>505</v>
      </c>
      <c r="D133" s="181" t="s">
        <v>170</v>
      </c>
      <c r="E133" s="182" t="s">
        <v>2134</v>
      </c>
      <c r="F133" s="183" t="s">
        <v>2135</v>
      </c>
      <c r="G133" s="184" t="s">
        <v>274</v>
      </c>
      <c r="H133" s="185">
        <v>3</v>
      </c>
      <c r="I133" s="186"/>
      <c r="J133" s="187">
        <f t="shared" si="10"/>
        <v>0</v>
      </c>
      <c r="K133" s="183" t="s">
        <v>19</v>
      </c>
      <c r="L133" s="42"/>
      <c r="M133" s="188" t="s">
        <v>19</v>
      </c>
      <c r="N133" s="189" t="s">
        <v>43</v>
      </c>
      <c r="O133" s="67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275</v>
      </c>
      <c r="AT133" s="192" t="s">
        <v>170</v>
      </c>
      <c r="AU133" s="192" t="s">
        <v>188</v>
      </c>
      <c r="AY133" s="20" t="s">
        <v>168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79</v>
      </c>
      <c r="BK133" s="193">
        <f t="shared" si="19"/>
        <v>0</v>
      </c>
      <c r="BL133" s="20" t="s">
        <v>275</v>
      </c>
      <c r="BM133" s="192" t="s">
        <v>2136</v>
      </c>
    </row>
    <row r="134" spans="1:65" s="2" customFormat="1" ht="24">
      <c r="A134" s="37"/>
      <c r="B134" s="38"/>
      <c r="C134" s="181" t="s">
        <v>510</v>
      </c>
      <c r="D134" s="181" t="s">
        <v>170</v>
      </c>
      <c r="E134" s="182" t="s">
        <v>2137</v>
      </c>
      <c r="F134" s="183" t="s">
        <v>2138</v>
      </c>
      <c r="G134" s="184" t="s">
        <v>274</v>
      </c>
      <c r="H134" s="185">
        <v>8</v>
      </c>
      <c r="I134" s="186"/>
      <c r="J134" s="187">
        <f t="shared" si="10"/>
        <v>0</v>
      </c>
      <c r="K134" s="183" t="s">
        <v>19</v>
      </c>
      <c r="L134" s="42"/>
      <c r="M134" s="188" t="s">
        <v>19</v>
      </c>
      <c r="N134" s="189" t="s">
        <v>43</v>
      </c>
      <c r="O134" s="67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275</v>
      </c>
      <c r="AT134" s="192" t="s">
        <v>170</v>
      </c>
      <c r="AU134" s="192" t="s">
        <v>188</v>
      </c>
      <c r="AY134" s="20" t="s">
        <v>168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0" t="s">
        <v>79</v>
      </c>
      <c r="BK134" s="193">
        <f t="shared" si="19"/>
        <v>0</v>
      </c>
      <c r="BL134" s="20" t="s">
        <v>275</v>
      </c>
      <c r="BM134" s="192" t="s">
        <v>2139</v>
      </c>
    </row>
    <row r="135" spans="1:65" s="2" customFormat="1" ht="24">
      <c r="A135" s="37"/>
      <c r="B135" s="38"/>
      <c r="C135" s="181" t="s">
        <v>518</v>
      </c>
      <c r="D135" s="181" t="s">
        <v>170</v>
      </c>
      <c r="E135" s="182" t="s">
        <v>2140</v>
      </c>
      <c r="F135" s="183" t="s">
        <v>2141</v>
      </c>
      <c r="G135" s="184" t="s">
        <v>274</v>
      </c>
      <c r="H135" s="185">
        <v>22</v>
      </c>
      <c r="I135" s="186"/>
      <c r="J135" s="187">
        <f t="shared" si="10"/>
        <v>0</v>
      </c>
      <c r="K135" s="183" t="s">
        <v>19</v>
      </c>
      <c r="L135" s="42"/>
      <c r="M135" s="188" t="s">
        <v>19</v>
      </c>
      <c r="N135" s="189" t="s">
        <v>43</v>
      </c>
      <c r="O135" s="67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275</v>
      </c>
      <c r="AT135" s="192" t="s">
        <v>170</v>
      </c>
      <c r="AU135" s="192" t="s">
        <v>188</v>
      </c>
      <c r="AY135" s="20" t="s">
        <v>168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0" t="s">
        <v>79</v>
      </c>
      <c r="BK135" s="193">
        <f t="shared" si="19"/>
        <v>0</v>
      </c>
      <c r="BL135" s="20" t="s">
        <v>275</v>
      </c>
      <c r="BM135" s="192" t="s">
        <v>2142</v>
      </c>
    </row>
    <row r="136" spans="1:65" s="2" customFormat="1" ht="21.75" customHeight="1">
      <c r="A136" s="37"/>
      <c r="B136" s="38"/>
      <c r="C136" s="181" t="s">
        <v>528</v>
      </c>
      <c r="D136" s="181" t="s">
        <v>170</v>
      </c>
      <c r="E136" s="182" t="s">
        <v>2143</v>
      </c>
      <c r="F136" s="183" t="s">
        <v>2144</v>
      </c>
      <c r="G136" s="184" t="s">
        <v>274</v>
      </c>
      <c r="H136" s="185">
        <v>2</v>
      </c>
      <c r="I136" s="186"/>
      <c r="J136" s="187">
        <f t="shared" si="10"/>
        <v>0</v>
      </c>
      <c r="K136" s="183" t="s">
        <v>19</v>
      </c>
      <c r="L136" s="42"/>
      <c r="M136" s="188" t="s">
        <v>19</v>
      </c>
      <c r="N136" s="189" t="s">
        <v>43</v>
      </c>
      <c r="O136" s="67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275</v>
      </c>
      <c r="AT136" s="192" t="s">
        <v>170</v>
      </c>
      <c r="AU136" s="192" t="s">
        <v>188</v>
      </c>
      <c r="AY136" s="20" t="s">
        <v>168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0" t="s">
        <v>79</v>
      </c>
      <c r="BK136" s="193">
        <f t="shared" si="19"/>
        <v>0</v>
      </c>
      <c r="BL136" s="20" t="s">
        <v>275</v>
      </c>
      <c r="BM136" s="192" t="s">
        <v>2145</v>
      </c>
    </row>
    <row r="137" spans="1:65" s="2" customFormat="1" ht="16.5" customHeight="1">
      <c r="A137" s="37"/>
      <c r="B137" s="38"/>
      <c r="C137" s="181" t="s">
        <v>536</v>
      </c>
      <c r="D137" s="181" t="s">
        <v>170</v>
      </c>
      <c r="E137" s="182" t="s">
        <v>2146</v>
      </c>
      <c r="F137" s="183" t="s">
        <v>2147</v>
      </c>
      <c r="G137" s="184" t="s">
        <v>274</v>
      </c>
      <c r="H137" s="185">
        <v>33</v>
      </c>
      <c r="I137" s="186"/>
      <c r="J137" s="187">
        <f t="shared" si="10"/>
        <v>0</v>
      </c>
      <c r="K137" s="183" t="s">
        <v>19</v>
      </c>
      <c r="L137" s="42"/>
      <c r="M137" s="188" t="s">
        <v>19</v>
      </c>
      <c r="N137" s="189" t="s">
        <v>43</v>
      </c>
      <c r="O137" s="67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275</v>
      </c>
      <c r="AT137" s="192" t="s">
        <v>170</v>
      </c>
      <c r="AU137" s="192" t="s">
        <v>188</v>
      </c>
      <c r="AY137" s="20" t="s">
        <v>168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0" t="s">
        <v>79</v>
      </c>
      <c r="BK137" s="193">
        <f t="shared" si="19"/>
        <v>0</v>
      </c>
      <c r="BL137" s="20" t="s">
        <v>275</v>
      </c>
      <c r="BM137" s="192" t="s">
        <v>2148</v>
      </c>
    </row>
    <row r="138" spans="1:65" s="2" customFormat="1" ht="16.5" customHeight="1">
      <c r="A138" s="37"/>
      <c r="B138" s="38"/>
      <c r="C138" s="181" t="s">
        <v>541</v>
      </c>
      <c r="D138" s="181" t="s">
        <v>170</v>
      </c>
      <c r="E138" s="182" t="s">
        <v>2149</v>
      </c>
      <c r="F138" s="183" t="s">
        <v>2150</v>
      </c>
      <c r="G138" s="184" t="s">
        <v>274</v>
      </c>
      <c r="H138" s="185">
        <v>33</v>
      </c>
      <c r="I138" s="186"/>
      <c r="J138" s="187">
        <f t="shared" si="10"/>
        <v>0</v>
      </c>
      <c r="K138" s="183" t="s">
        <v>19</v>
      </c>
      <c r="L138" s="42"/>
      <c r="M138" s="188" t="s">
        <v>19</v>
      </c>
      <c r="N138" s="189" t="s">
        <v>43</v>
      </c>
      <c r="O138" s="67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275</v>
      </c>
      <c r="AT138" s="192" t="s">
        <v>170</v>
      </c>
      <c r="AU138" s="192" t="s">
        <v>188</v>
      </c>
      <c r="AY138" s="20" t="s">
        <v>168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0" t="s">
        <v>79</v>
      </c>
      <c r="BK138" s="193">
        <f t="shared" si="19"/>
        <v>0</v>
      </c>
      <c r="BL138" s="20" t="s">
        <v>275</v>
      </c>
      <c r="BM138" s="192" t="s">
        <v>2151</v>
      </c>
    </row>
    <row r="139" spans="1:65" s="2" customFormat="1" ht="16.5" customHeight="1">
      <c r="A139" s="37"/>
      <c r="B139" s="38"/>
      <c r="C139" s="181" t="s">
        <v>546</v>
      </c>
      <c r="D139" s="181" t="s">
        <v>170</v>
      </c>
      <c r="E139" s="182" t="s">
        <v>2152</v>
      </c>
      <c r="F139" s="183" t="s">
        <v>2153</v>
      </c>
      <c r="G139" s="184" t="s">
        <v>274</v>
      </c>
      <c r="H139" s="185">
        <v>33</v>
      </c>
      <c r="I139" s="186"/>
      <c r="J139" s="187">
        <f t="shared" si="10"/>
        <v>0</v>
      </c>
      <c r="K139" s="183" t="s">
        <v>19</v>
      </c>
      <c r="L139" s="42"/>
      <c r="M139" s="188" t="s">
        <v>19</v>
      </c>
      <c r="N139" s="189" t="s">
        <v>43</v>
      </c>
      <c r="O139" s="67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275</v>
      </c>
      <c r="AT139" s="192" t="s">
        <v>170</v>
      </c>
      <c r="AU139" s="192" t="s">
        <v>188</v>
      </c>
      <c r="AY139" s="20" t="s">
        <v>168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0" t="s">
        <v>79</v>
      </c>
      <c r="BK139" s="193">
        <f t="shared" si="19"/>
        <v>0</v>
      </c>
      <c r="BL139" s="20" t="s">
        <v>275</v>
      </c>
      <c r="BM139" s="192" t="s">
        <v>2154</v>
      </c>
    </row>
    <row r="140" spans="1:65" s="2" customFormat="1" ht="16.5" customHeight="1">
      <c r="A140" s="37"/>
      <c r="B140" s="38"/>
      <c r="C140" s="181" t="s">
        <v>553</v>
      </c>
      <c r="D140" s="181" t="s">
        <v>170</v>
      </c>
      <c r="E140" s="182" t="s">
        <v>2155</v>
      </c>
      <c r="F140" s="183" t="s">
        <v>2156</v>
      </c>
      <c r="G140" s="184" t="s">
        <v>274</v>
      </c>
      <c r="H140" s="185">
        <v>328</v>
      </c>
      <c r="I140" s="186"/>
      <c r="J140" s="187">
        <f t="shared" si="10"/>
        <v>0</v>
      </c>
      <c r="K140" s="183" t="s">
        <v>19</v>
      </c>
      <c r="L140" s="42"/>
      <c r="M140" s="188" t="s">
        <v>19</v>
      </c>
      <c r="N140" s="189" t="s">
        <v>43</v>
      </c>
      <c r="O140" s="67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275</v>
      </c>
      <c r="AT140" s="192" t="s">
        <v>170</v>
      </c>
      <c r="AU140" s="192" t="s">
        <v>188</v>
      </c>
      <c r="AY140" s="20" t="s">
        <v>168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0" t="s">
        <v>79</v>
      </c>
      <c r="BK140" s="193">
        <f t="shared" si="19"/>
        <v>0</v>
      </c>
      <c r="BL140" s="20" t="s">
        <v>275</v>
      </c>
      <c r="BM140" s="192" t="s">
        <v>2157</v>
      </c>
    </row>
    <row r="141" spans="1:65" s="2" customFormat="1" ht="16.5" customHeight="1">
      <c r="A141" s="37"/>
      <c r="B141" s="38"/>
      <c r="C141" s="181" t="s">
        <v>561</v>
      </c>
      <c r="D141" s="181" t="s">
        <v>170</v>
      </c>
      <c r="E141" s="182" t="s">
        <v>2158</v>
      </c>
      <c r="F141" s="183" t="s">
        <v>2159</v>
      </c>
      <c r="G141" s="184" t="s">
        <v>444</v>
      </c>
      <c r="H141" s="185">
        <v>957</v>
      </c>
      <c r="I141" s="186"/>
      <c r="J141" s="187">
        <f t="shared" si="10"/>
        <v>0</v>
      </c>
      <c r="K141" s="183" t="s">
        <v>19</v>
      </c>
      <c r="L141" s="42"/>
      <c r="M141" s="188" t="s">
        <v>19</v>
      </c>
      <c r="N141" s="189" t="s">
        <v>43</v>
      </c>
      <c r="O141" s="67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275</v>
      </c>
      <c r="AT141" s="192" t="s">
        <v>170</v>
      </c>
      <c r="AU141" s="192" t="s">
        <v>188</v>
      </c>
      <c r="AY141" s="20" t="s">
        <v>168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0" t="s">
        <v>79</v>
      </c>
      <c r="BK141" s="193">
        <f t="shared" si="19"/>
        <v>0</v>
      </c>
      <c r="BL141" s="20" t="s">
        <v>275</v>
      </c>
      <c r="BM141" s="192" t="s">
        <v>2160</v>
      </c>
    </row>
    <row r="142" spans="1:65" s="2" customFormat="1" ht="16.5" customHeight="1">
      <c r="A142" s="37"/>
      <c r="B142" s="38"/>
      <c r="C142" s="181" t="s">
        <v>568</v>
      </c>
      <c r="D142" s="181" t="s">
        <v>170</v>
      </c>
      <c r="E142" s="182" t="s">
        <v>2161</v>
      </c>
      <c r="F142" s="183" t="s">
        <v>2162</v>
      </c>
      <c r="G142" s="184" t="s">
        <v>444</v>
      </c>
      <c r="H142" s="185">
        <v>330</v>
      </c>
      <c r="I142" s="186"/>
      <c r="J142" s="187">
        <f t="shared" si="10"/>
        <v>0</v>
      </c>
      <c r="K142" s="183" t="s">
        <v>19</v>
      </c>
      <c r="L142" s="42"/>
      <c r="M142" s="188" t="s">
        <v>19</v>
      </c>
      <c r="N142" s="189" t="s">
        <v>43</v>
      </c>
      <c r="O142" s="67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275</v>
      </c>
      <c r="AT142" s="192" t="s">
        <v>170</v>
      </c>
      <c r="AU142" s="192" t="s">
        <v>188</v>
      </c>
      <c r="AY142" s="20" t="s">
        <v>168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0" t="s">
        <v>79</v>
      </c>
      <c r="BK142" s="193">
        <f t="shared" si="19"/>
        <v>0</v>
      </c>
      <c r="BL142" s="20" t="s">
        <v>275</v>
      </c>
      <c r="BM142" s="192" t="s">
        <v>2163</v>
      </c>
    </row>
    <row r="143" spans="1:65" s="2" customFormat="1" ht="16.5" customHeight="1">
      <c r="A143" s="37"/>
      <c r="B143" s="38"/>
      <c r="C143" s="181" t="s">
        <v>576</v>
      </c>
      <c r="D143" s="181" t="s">
        <v>170</v>
      </c>
      <c r="E143" s="182" t="s">
        <v>2164</v>
      </c>
      <c r="F143" s="183" t="s">
        <v>2165</v>
      </c>
      <c r="G143" s="184" t="s">
        <v>444</v>
      </c>
      <c r="H143" s="185">
        <v>927</v>
      </c>
      <c r="I143" s="186"/>
      <c r="J143" s="187">
        <f t="shared" si="10"/>
        <v>0</v>
      </c>
      <c r="K143" s="183" t="s">
        <v>19</v>
      </c>
      <c r="L143" s="42"/>
      <c r="M143" s="188" t="s">
        <v>19</v>
      </c>
      <c r="N143" s="189" t="s">
        <v>43</v>
      </c>
      <c r="O143" s="67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275</v>
      </c>
      <c r="AT143" s="192" t="s">
        <v>170</v>
      </c>
      <c r="AU143" s="192" t="s">
        <v>188</v>
      </c>
      <c r="AY143" s="20" t="s">
        <v>168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0" t="s">
        <v>79</v>
      </c>
      <c r="BK143" s="193">
        <f t="shared" si="19"/>
        <v>0</v>
      </c>
      <c r="BL143" s="20" t="s">
        <v>275</v>
      </c>
      <c r="BM143" s="192" t="s">
        <v>2166</v>
      </c>
    </row>
    <row r="144" spans="1:65" s="2" customFormat="1" ht="16.5" customHeight="1">
      <c r="A144" s="37"/>
      <c r="B144" s="38"/>
      <c r="C144" s="181" t="s">
        <v>582</v>
      </c>
      <c r="D144" s="181" t="s">
        <v>170</v>
      </c>
      <c r="E144" s="182" t="s">
        <v>2167</v>
      </c>
      <c r="F144" s="183" t="s">
        <v>2168</v>
      </c>
      <c r="G144" s="184" t="s">
        <v>444</v>
      </c>
      <c r="H144" s="185">
        <v>60</v>
      </c>
      <c r="I144" s="186"/>
      <c r="J144" s="187">
        <f t="shared" si="10"/>
        <v>0</v>
      </c>
      <c r="K144" s="183" t="s">
        <v>19</v>
      </c>
      <c r="L144" s="42"/>
      <c r="M144" s="188" t="s">
        <v>19</v>
      </c>
      <c r="N144" s="189" t="s">
        <v>43</v>
      </c>
      <c r="O144" s="67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275</v>
      </c>
      <c r="AT144" s="192" t="s">
        <v>170</v>
      </c>
      <c r="AU144" s="192" t="s">
        <v>188</v>
      </c>
      <c r="AY144" s="20" t="s">
        <v>168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0" t="s">
        <v>79</v>
      </c>
      <c r="BK144" s="193">
        <f t="shared" si="19"/>
        <v>0</v>
      </c>
      <c r="BL144" s="20" t="s">
        <v>275</v>
      </c>
      <c r="BM144" s="192" t="s">
        <v>2169</v>
      </c>
    </row>
    <row r="145" spans="1:65" s="2" customFormat="1" ht="16.5" customHeight="1">
      <c r="A145" s="37"/>
      <c r="B145" s="38"/>
      <c r="C145" s="181" t="s">
        <v>587</v>
      </c>
      <c r="D145" s="181" t="s">
        <v>170</v>
      </c>
      <c r="E145" s="182" t="s">
        <v>2170</v>
      </c>
      <c r="F145" s="183" t="s">
        <v>2171</v>
      </c>
      <c r="G145" s="184" t="s">
        <v>444</v>
      </c>
      <c r="H145" s="185">
        <v>1674</v>
      </c>
      <c r="I145" s="186"/>
      <c r="J145" s="187">
        <f t="shared" si="10"/>
        <v>0</v>
      </c>
      <c r="K145" s="183" t="s">
        <v>19</v>
      </c>
      <c r="L145" s="42"/>
      <c r="M145" s="188" t="s">
        <v>19</v>
      </c>
      <c r="N145" s="189" t="s">
        <v>43</v>
      </c>
      <c r="O145" s="67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275</v>
      </c>
      <c r="AT145" s="192" t="s">
        <v>170</v>
      </c>
      <c r="AU145" s="192" t="s">
        <v>188</v>
      </c>
      <c r="AY145" s="20" t="s">
        <v>168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0" t="s">
        <v>79</v>
      </c>
      <c r="BK145" s="193">
        <f t="shared" si="19"/>
        <v>0</v>
      </c>
      <c r="BL145" s="20" t="s">
        <v>275</v>
      </c>
      <c r="BM145" s="192" t="s">
        <v>2172</v>
      </c>
    </row>
    <row r="146" spans="1:65" s="2" customFormat="1" ht="24">
      <c r="A146" s="37"/>
      <c r="B146" s="38"/>
      <c r="C146" s="181" t="s">
        <v>821</v>
      </c>
      <c r="D146" s="181" t="s">
        <v>170</v>
      </c>
      <c r="E146" s="182" t="s">
        <v>2173</v>
      </c>
      <c r="F146" s="183" t="s">
        <v>2174</v>
      </c>
      <c r="G146" s="184" t="s">
        <v>274</v>
      </c>
      <c r="H146" s="185">
        <v>72</v>
      </c>
      <c r="I146" s="186"/>
      <c r="J146" s="187">
        <f t="shared" si="10"/>
        <v>0</v>
      </c>
      <c r="K146" s="183" t="s">
        <v>19</v>
      </c>
      <c r="L146" s="42"/>
      <c r="M146" s="188" t="s">
        <v>19</v>
      </c>
      <c r="N146" s="189" t="s">
        <v>43</v>
      </c>
      <c r="O146" s="67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275</v>
      </c>
      <c r="AT146" s="192" t="s">
        <v>170</v>
      </c>
      <c r="AU146" s="192" t="s">
        <v>188</v>
      </c>
      <c r="AY146" s="20" t="s">
        <v>168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0" t="s">
        <v>79</v>
      </c>
      <c r="BK146" s="193">
        <f t="shared" si="19"/>
        <v>0</v>
      </c>
      <c r="BL146" s="20" t="s">
        <v>275</v>
      </c>
      <c r="BM146" s="192" t="s">
        <v>2175</v>
      </c>
    </row>
    <row r="147" spans="1:65" s="2" customFormat="1" ht="24">
      <c r="A147" s="37"/>
      <c r="B147" s="38"/>
      <c r="C147" s="181" t="s">
        <v>1240</v>
      </c>
      <c r="D147" s="181" t="s">
        <v>170</v>
      </c>
      <c r="E147" s="182" t="s">
        <v>287</v>
      </c>
      <c r="F147" s="183" t="s">
        <v>2176</v>
      </c>
      <c r="G147" s="184" t="s">
        <v>274</v>
      </c>
      <c r="H147" s="185">
        <v>60</v>
      </c>
      <c r="I147" s="186"/>
      <c r="J147" s="187">
        <f t="shared" si="10"/>
        <v>0</v>
      </c>
      <c r="K147" s="183" t="s">
        <v>19</v>
      </c>
      <c r="L147" s="42"/>
      <c r="M147" s="188" t="s">
        <v>19</v>
      </c>
      <c r="N147" s="189" t="s">
        <v>43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275</v>
      </c>
      <c r="AT147" s="192" t="s">
        <v>170</v>
      </c>
      <c r="AU147" s="192" t="s">
        <v>188</v>
      </c>
      <c r="AY147" s="20" t="s">
        <v>168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79</v>
      </c>
      <c r="BK147" s="193">
        <f t="shared" si="19"/>
        <v>0</v>
      </c>
      <c r="BL147" s="20" t="s">
        <v>275</v>
      </c>
      <c r="BM147" s="192" t="s">
        <v>2177</v>
      </c>
    </row>
    <row r="148" spans="1:65" s="2" customFormat="1" ht="16.5" customHeight="1">
      <c r="A148" s="37"/>
      <c r="B148" s="38"/>
      <c r="C148" s="181" t="s">
        <v>825</v>
      </c>
      <c r="D148" s="181" t="s">
        <v>170</v>
      </c>
      <c r="E148" s="182" t="s">
        <v>291</v>
      </c>
      <c r="F148" s="183" t="s">
        <v>2178</v>
      </c>
      <c r="G148" s="184" t="s">
        <v>444</v>
      </c>
      <c r="H148" s="185">
        <v>70</v>
      </c>
      <c r="I148" s="186"/>
      <c r="J148" s="187">
        <f t="shared" si="10"/>
        <v>0</v>
      </c>
      <c r="K148" s="183" t="s">
        <v>19</v>
      </c>
      <c r="L148" s="42"/>
      <c r="M148" s="188" t="s">
        <v>19</v>
      </c>
      <c r="N148" s="189" t="s">
        <v>43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275</v>
      </c>
      <c r="AT148" s="192" t="s">
        <v>170</v>
      </c>
      <c r="AU148" s="192" t="s">
        <v>188</v>
      </c>
      <c r="AY148" s="20" t="s">
        <v>168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79</v>
      </c>
      <c r="BK148" s="193">
        <f t="shared" si="19"/>
        <v>0</v>
      </c>
      <c r="BL148" s="20" t="s">
        <v>275</v>
      </c>
      <c r="BM148" s="192" t="s">
        <v>2179</v>
      </c>
    </row>
    <row r="149" spans="1:65" s="2" customFormat="1" ht="16.5" customHeight="1">
      <c r="A149" s="37"/>
      <c r="B149" s="38"/>
      <c r="C149" s="181" t="s">
        <v>829</v>
      </c>
      <c r="D149" s="181" t="s">
        <v>170</v>
      </c>
      <c r="E149" s="182" t="s">
        <v>2180</v>
      </c>
      <c r="F149" s="183" t="s">
        <v>2181</v>
      </c>
      <c r="G149" s="184" t="s">
        <v>274</v>
      </c>
      <c r="H149" s="185">
        <v>35</v>
      </c>
      <c r="I149" s="186"/>
      <c r="J149" s="187">
        <f t="shared" si="10"/>
        <v>0</v>
      </c>
      <c r="K149" s="183" t="s">
        <v>19</v>
      </c>
      <c r="L149" s="42"/>
      <c r="M149" s="188" t="s">
        <v>19</v>
      </c>
      <c r="N149" s="189" t="s">
        <v>43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275</v>
      </c>
      <c r="AT149" s="192" t="s">
        <v>170</v>
      </c>
      <c r="AU149" s="192" t="s">
        <v>188</v>
      </c>
      <c r="AY149" s="20" t="s">
        <v>168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79</v>
      </c>
      <c r="BK149" s="193">
        <f t="shared" si="19"/>
        <v>0</v>
      </c>
      <c r="BL149" s="20" t="s">
        <v>275</v>
      </c>
      <c r="BM149" s="192" t="s">
        <v>2182</v>
      </c>
    </row>
    <row r="150" spans="1:65" s="2" customFormat="1" ht="16.5" customHeight="1">
      <c r="A150" s="37"/>
      <c r="B150" s="38"/>
      <c r="C150" s="181" t="s">
        <v>833</v>
      </c>
      <c r="D150" s="181" t="s">
        <v>170</v>
      </c>
      <c r="E150" s="182" t="s">
        <v>2183</v>
      </c>
      <c r="F150" s="183" t="s">
        <v>2184</v>
      </c>
      <c r="G150" s="184" t="s">
        <v>274</v>
      </c>
      <c r="H150" s="185">
        <v>33</v>
      </c>
      <c r="I150" s="186"/>
      <c r="J150" s="187">
        <f t="shared" si="10"/>
        <v>0</v>
      </c>
      <c r="K150" s="183" t="s">
        <v>19</v>
      </c>
      <c r="L150" s="42"/>
      <c r="M150" s="188" t="s">
        <v>19</v>
      </c>
      <c r="N150" s="189" t="s">
        <v>43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275</v>
      </c>
      <c r="AT150" s="192" t="s">
        <v>170</v>
      </c>
      <c r="AU150" s="192" t="s">
        <v>188</v>
      </c>
      <c r="AY150" s="20" t="s">
        <v>168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79</v>
      </c>
      <c r="BK150" s="193">
        <f t="shared" si="19"/>
        <v>0</v>
      </c>
      <c r="BL150" s="20" t="s">
        <v>275</v>
      </c>
      <c r="BM150" s="192" t="s">
        <v>2185</v>
      </c>
    </row>
    <row r="151" spans="1:65" s="2" customFormat="1" ht="21.75" customHeight="1">
      <c r="A151" s="37"/>
      <c r="B151" s="38"/>
      <c r="C151" s="181" t="s">
        <v>837</v>
      </c>
      <c r="D151" s="181" t="s">
        <v>170</v>
      </c>
      <c r="E151" s="182" t="s">
        <v>2186</v>
      </c>
      <c r="F151" s="183" t="s">
        <v>2187</v>
      </c>
      <c r="G151" s="184" t="s">
        <v>444</v>
      </c>
      <c r="H151" s="185">
        <v>927</v>
      </c>
      <c r="I151" s="186"/>
      <c r="J151" s="187">
        <f t="shared" si="10"/>
        <v>0</v>
      </c>
      <c r="K151" s="183" t="s">
        <v>19</v>
      </c>
      <c r="L151" s="42"/>
      <c r="M151" s="188" t="s">
        <v>19</v>
      </c>
      <c r="N151" s="189" t="s">
        <v>43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275</v>
      </c>
      <c r="AT151" s="192" t="s">
        <v>170</v>
      </c>
      <c r="AU151" s="192" t="s">
        <v>188</v>
      </c>
      <c r="AY151" s="20" t="s">
        <v>168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79</v>
      </c>
      <c r="BK151" s="193">
        <f t="shared" si="19"/>
        <v>0</v>
      </c>
      <c r="BL151" s="20" t="s">
        <v>275</v>
      </c>
      <c r="BM151" s="192" t="s">
        <v>2188</v>
      </c>
    </row>
    <row r="152" spans="1:65" s="2" customFormat="1" ht="21.75" customHeight="1">
      <c r="A152" s="37"/>
      <c r="B152" s="38"/>
      <c r="C152" s="181" t="s">
        <v>841</v>
      </c>
      <c r="D152" s="181" t="s">
        <v>170</v>
      </c>
      <c r="E152" s="182" t="s">
        <v>2186</v>
      </c>
      <c r="F152" s="183" t="s">
        <v>2187</v>
      </c>
      <c r="G152" s="184" t="s">
        <v>444</v>
      </c>
      <c r="H152" s="185">
        <v>60</v>
      </c>
      <c r="I152" s="186"/>
      <c r="J152" s="187">
        <f t="shared" si="10"/>
        <v>0</v>
      </c>
      <c r="K152" s="183" t="s">
        <v>19</v>
      </c>
      <c r="L152" s="42"/>
      <c r="M152" s="188" t="s">
        <v>19</v>
      </c>
      <c r="N152" s="189" t="s">
        <v>43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275</v>
      </c>
      <c r="AT152" s="192" t="s">
        <v>170</v>
      </c>
      <c r="AU152" s="192" t="s">
        <v>188</v>
      </c>
      <c r="AY152" s="20" t="s">
        <v>168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79</v>
      </c>
      <c r="BK152" s="193">
        <f t="shared" si="19"/>
        <v>0</v>
      </c>
      <c r="BL152" s="20" t="s">
        <v>275</v>
      </c>
      <c r="BM152" s="192" t="s">
        <v>2189</v>
      </c>
    </row>
    <row r="153" spans="1:65" s="2" customFormat="1" ht="16.5" customHeight="1">
      <c r="A153" s="37"/>
      <c r="B153" s="38"/>
      <c r="C153" s="181" t="s">
        <v>845</v>
      </c>
      <c r="D153" s="181" t="s">
        <v>170</v>
      </c>
      <c r="E153" s="182" t="s">
        <v>2190</v>
      </c>
      <c r="F153" s="183" t="s">
        <v>2191</v>
      </c>
      <c r="G153" s="184" t="s">
        <v>293</v>
      </c>
      <c r="H153" s="185">
        <v>60</v>
      </c>
      <c r="I153" s="186"/>
      <c r="J153" s="187">
        <f t="shared" si="10"/>
        <v>0</v>
      </c>
      <c r="K153" s="183" t="s">
        <v>19</v>
      </c>
      <c r="L153" s="42"/>
      <c r="M153" s="188" t="s">
        <v>19</v>
      </c>
      <c r="N153" s="189" t="s">
        <v>43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275</v>
      </c>
      <c r="AT153" s="192" t="s">
        <v>170</v>
      </c>
      <c r="AU153" s="192" t="s">
        <v>188</v>
      </c>
      <c r="AY153" s="20" t="s">
        <v>168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79</v>
      </c>
      <c r="BK153" s="193">
        <f t="shared" si="19"/>
        <v>0</v>
      </c>
      <c r="BL153" s="20" t="s">
        <v>275</v>
      </c>
      <c r="BM153" s="192" t="s">
        <v>2192</v>
      </c>
    </row>
    <row r="154" spans="1:65" s="2" customFormat="1" ht="16.5" customHeight="1">
      <c r="A154" s="37"/>
      <c r="B154" s="38"/>
      <c r="C154" s="181" t="s">
        <v>859</v>
      </c>
      <c r="D154" s="181" t="s">
        <v>170</v>
      </c>
      <c r="E154" s="182" t="s">
        <v>2193</v>
      </c>
      <c r="F154" s="183" t="s">
        <v>2194</v>
      </c>
      <c r="G154" s="184" t="s">
        <v>293</v>
      </c>
      <c r="H154" s="185">
        <v>33</v>
      </c>
      <c r="I154" s="186"/>
      <c r="J154" s="187">
        <f t="shared" si="10"/>
        <v>0</v>
      </c>
      <c r="K154" s="183" t="s">
        <v>19</v>
      </c>
      <c r="L154" s="42"/>
      <c r="M154" s="188" t="s">
        <v>19</v>
      </c>
      <c r="N154" s="189" t="s">
        <v>43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275</v>
      </c>
      <c r="AT154" s="192" t="s">
        <v>170</v>
      </c>
      <c r="AU154" s="192" t="s">
        <v>188</v>
      </c>
      <c r="AY154" s="20" t="s">
        <v>168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79</v>
      </c>
      <c r="BK154" s="193">
        <f t="shared" si="19"/>
        <v>0</v>
      </c>
      <c r="BL154" s="20" t="s">
        <v>275</v>
      </c>
      <c r="BM154" s="192" t="s">
        <v>2195</v>
      </c>
    </row>
    <row r="155" spans="1:65" s="2" customFormat="1" ht="16.5" customHeight="1">
      <c r="A155" s="37"/>
      <c r="B155" s="38"/>
      <c r="C155" s="181" t="s">
        <v>864</v>
      </c>
      <c r="D155" s="181" t="s">
        <v>170</v>
      </c>
      <c r="E155" s="182" t="s">
        <v>2196</v>
      </c>
      <c r="F155" s="183" t="s">
        <v>2197</v>
      </c>
      <c r="G155" s="184" t="s">
        <v>283</v>
      </c>
      <c r="H155" s="185">
        <v>1</v>
      </c>
      <c r="I155" s="186"/>
      <c r="J155" s="187">
        <f t="shared" si="10"/>
        <v>0</v>
      </c>
      <c r="K155" s="183" t="s">
        <v>19</v>
      </c>
      <c r="L155" s="42"/>
      <c r="M155" s="188" t="s">
        <v>19</v>
      </c>
      <c r="N155" s="189" t="s">
        <v>43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275</v>
      </c>
      <c r="AT155" s="192" t="s">
        <v>170</v>
      </c>
      <c r="AU155" s="192" t="s">
        <v>188</v>
      </c>
      <c r="AY155" s="20" t="s">
        <v>168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79</v>
      </c>
      <c r="BK155" s="193">
        <f t="shared" si="19"/>
        <v>0</v>
      </c>
      <c r="BL155" s="20" t="s">
        <v>275</v>
      </c>
      <c r="BM155" s="192" t="s">
        <v>2198</v>
      </c>
    </row>
    <row r="156" spans="1:65" s="2" customFormat="1" ht="16.5" customHeight="1">
      <c r="A156" s="37"/>
      <c r="B156" s="38"/>
      <c r="C156" s="181" t="s">
        <v>849</v>
      </c>
      <c r="D156" s="181" t="s">
        <v>170</v>
      </c>
      <c r="E156" s="182" t="s">
        <v>2199</v>
      </c>
      <c r="F156" s="183" t="s">
        <v>2200</v>
      </c>
      <c r="G156" s="184" t="s">
        <v>283</v>
      </c>
      <c r="H156" s="185">
        <v>1</v>
      </c>
      <c r="I156" s="186"/>
      <c r="J156" s="187">
        <f t="shared" si="10"/>
        <v>0</v>
      </c>
      <c r="K156" s="183" t="s">
        <v>19</v>
      </c>
      <c r="L156" s="42"/>
      <c r="M156" s="188" t="s">
        <v>19</v>
      </c>
      <c r="N156" s="189" t="s">
        <v>43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275</v>
      </c>
      <c r="AT156" s="192" t="s">
        <v>170</v>
      </c>
      <c r="AU156" s="192" t="s">
        <v>188</v>
      </c>
      <c r="AY156" s="20" t="s">
        <v>168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79</v>
      </c>
      <c r="BK156" s="193">
        <f t="shared" si="19"/>
        <v>0</v>
      </c>
      <c r="BL156" s="20" t="s">
        <v>275</v>
      </c>
      <c r="BM156" s="192" t="s">
        <v>2201</v>
      </c>
    </row>
    <row r="157" spans="1:65" s="2" customFormat="1" ht="16.5" customHeight="1">
      <c r="A157" s="37"/>
      <c r="B157" s="38"/>
      <c r="C157" s="181" t="s">
        <v>868</v>
      </c>
      <c r="D157" s="181" t="s">
        <v>170</v>
      </c>
      <c r="E157" s="182" t="s">
        <v>2202</v>
      </c>
      <c r="F157" s="183" t="s">
        <v>2203</v>
      </c>
      <c r="G157" s="184" t="s">
        <v>283</v>
      </c>
      <c r="H157" s="185">
        <v>1</v>
      </c>
      <c r="I157" s="186"/>
      <c r="J157" s="187">
        <f t="shared" si="10"/>
        <v>0</v>
      </c>
      <c r="K157" s="183" t="s">
        <v>19</v>
      </c>
      <c r="L157" s="42"/>
      <c r="M157" s="188" t="s">
        <v>19</v>
      </c>
      <c r="N157" s="189" t="s">
        <v>43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275</v>
      </c>
      <c r="AT157" s="192" t="s">
        <v>170</v>
      </c>
      <c r="AU157" s="192" t="s">
        <v>188</v>
      </c>
      <c r="AY157" s="20" t="s">
        <v>168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79</v>
      </c>
      <c r="BK157" s="193">
        <f t="shared" si="19"/>
        <v>0</v>
      </c>
      <c r="BL157" s="20" t="s">
        <v>275</v>
      </c>
      <c r="BM157" s="192" t="s">
        <v>2204</v>
      </c>
    </row>
    <row r="158" spans="1:65" s="2" customFormat="1" ht="16.5" customHeight="1">
      <c r="A158" s="37"/>
      <c r="B158" s="38"/>
      <c r="C158" s="181" t="s">
        <v>874</v>
      </c>
      <c r="D158" s="181" t="s">
        <v>170</v>
      </c>
      <c r="E158" s="182" t="s">
        <v>2205</v>
      </c>
      <c r="F158" s="183" t="s">
        <v>2206</v>
      </c>
      <c r="G158" s="184" t="s">
        <v>283</v>
      </c>
      <c r="H158" s="185">
        <v>1</v>
      </c>
      <c r="I158" s="186"/>
      <c r="J158" s="187">
        <f t="shared" si="10"/>
        <v>0</v>
      </c>
      <c r="K158" s="183" t="s">
        <v>19</v>
      </c>
      <c r="L158" s="42"/>
      <c r="M158" s="188" t="s">
        <v>19</v>
      </c>
      <c r="N158" s="189" t="s">
        <v>43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275</v>
      </c>
      <c r="AT158" s="192" t="s">
        <v>170</v>
      </c>
      <c r="AU158" s="192" t="s">
        <v>188</v>
      </c>
      <c r="AY158" s="20" t="s">
        <v>168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79</v>
      </c>
      <c r="BK158" s="193">
        <f t="shared" si="19"/>
        <v>0</v>
      </c>
      <c r="BL158" s="20" t="s">
        <v>275</v>
      </c>
      <c r="BM158" s="192" t="s">
        <v>2207</v>
      </c>
    </row>
    <row r="159" spans="1:65" s="12" customFormat="1" ht="20.85" customHeight="1">
      <c r="B159" s="165"/>
      <c r="C159" s="166"/>
      <c r="D159" s="167" t="s">
        <v>71</v>
      </c>
      <c r="E159" s="179" t="s">
        <v>2208</v>
      </c>
      <c r="F159" s="179" t="s">
        <v>2209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SUM(P160:P167)</f>
        <v>0</v>
      </c>
      <c r="Q159" s="173"/>
      <c r="R159" s="174">
        <f>SUM(R160:R167)</f>
        <v>0</v>
      </c>
      <c r="S159" s="173"/>
      <c r="T159" s="175">
        <f>SUM(T160:T167)</f>
        <v>0</v>
      </c>
      <c r="AR159" s="176" t="s">
        <v>188</v>
      </c>
      <c r="AT159" s="177" t="s">
        <v>71</v>
      </c>
      <c r="AU159" s="177" t="s">
        <v>81</v>
      </c>
      <c r="AY159" s="176" t="s">
        <v>168</v>
      </c>
      <c r="BK159" s="178">
        <f>SUM(BK160:BK167)</f>
        <v>0</v>
      </c>
    </row>
    <row r="160" spans="1:65" s="2" customFormat="1" ht="16.5" customHeight="1">
      <c r="A160" s="37"/>
      <c r="B160" s="38"/>
      <c r="C160" s="181" t="s">
        <v>880</v>
      </c>
      <c r="D160" s="181" t="s">
        <v>170</v>
      </c>
      <c r="E160" s="182" t="s">
        <v>2210</v>
      </c>
      <c r="F160" s="183" t="s">
        <v>2211</v>
      </c>
      <c r="G160" s="184" t="s">
        <v>289</v>
      </c>
      <c r="H160" s="185">
        <v>1</v>
      </c>
      <c r="I160" s="186"/>
      <c r="J160" s="187">
        <f t="shared" ref="J160:J167" si="20">ROUND(I160*H160,2)</f>
        <v>0</v>
      </c>
      <c r="K160" s="183" t="s">
        <v>19</v>
      </c>
      <c r="L160" s="42"/>
      <c r="M160" s="188" t="s">
        <v>19</v>
      </c>
      <c r="N160" s="189" t="s">
        <v>43</v>
      </c>
      <c r="O160" s="67"/>
      <c r="P160" s="190">
        <f t="shared" ref="P160:P167" si="21">O160*H160</f>
        <v>0</v>
      </c>
      <c r="Q160" s="190">
        <v>0</v>
      </c>
      <c r="R160" s="190">
        <f t="shared" ref="R160:R167" si="22">Q160*H160</f>
        <v>0</v>
      </c>
      <c r="S160" s="190">
        <v>0</v>
      </c>
      <c r="T160" s="191">
        <f t="shared" ref="T160:T167" si="2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275</v>
      </c>
      <c r="AT160" s="192" t="s">
        <v>170</v>
      </c>
      <c r="AU160" s="192" t="s">
        <v>188</v>
      </c>
      <c r="AY160" s="20" t="s">
        <v>168</v>
      </c>
      <c r="BE160" s="193">
        <f t="shared" ref="BE160:BE167" si="24">IF(N160="základní",J160,0)</f>
        <v>0</v>
      </c>
      <c r="BF160" s="193">
        <f t="shared" ref="BF160:BF167" si="25">IF(N160="snížená",J160,0)</f>
        <v>0</v>
      </c>
      <c r="BG160" s="193">
        <f t="shared" ref="BG160:BG167" si="26">IF(N160="zákl. přenesená",J160,0)</f>
        <v>0</v>
      </c>
      <c r="BH160" s="193">
        <f t="shared" ref="BH160:BH167" si="27">IF(N160="sníž. přenesená",J160,0)</f>
        <v>0</v>
      </c>
      <c r="BI160" s="193">
        <f t="shared" ref="BI160:BI167" si="28">IF(N160="nulová",J160,0)</f>
        <v>0</v>
      </c>
      <c r="BJ160" s="20" t="s">
        <v>79</v>
      </c>
      <c r="BK160" s="193">
        <f t="shared" ref="BK160:BK167" si="29">ROUND(I160*H160,2)</f>
        <v>0</v>
      </c>
      <c r="BL160" s="20" t="s">
        <v>275</v>
      </c>
      <c r="BM160" s="192" t="s">
        <v>2212</v>
      </c>
    </row>
    <row r="161" spans="1:65" s="2" customFormat="1" ht="16.5" customHeight="1">
      <c r="A161" s="37"/>
      <c r="B161" s="38"/>
      <c r="C161" s="181" t="s">
        <v>885</v>
      </c>
      <c r="D161" s="181" t="s">
        <v>170</v>
      </c>
      <c r="E161" s="182" t="s">
        <v>2213</v>
      </c>
      <c r="F161" s="183" t="s">
        <v>2214</v>
      </c>
      <c r="G161" s="184" t="s">
        <v>289</v>
      </c>
      <c r="H161" s="185">
        <v>1</v>
      </c>
      <c r="I161" s="186"/>
      <c r="J161" s="187">
        <f t="shared" si="20"/>
        <v>0</v>
      </c>
      <c r="K161" s="183" t="s">
        <v>19</v>
      </c>
      <c r="L161" s="42"/>
      <c r="M161" s="188" t="s">
        <v>19</v>
      </c>
      <c r="N161" s="189" t="s">
        <v>43</v>
      </c>
      <c r="O161" s="67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275</v>
      </c>
      <c r="AT161" s="192" t="s">
        <v>170</v>
      </c>
      <c r="AU161" s="192" t="s">
        <v>188</v>
      </c>
      <c r="AY161" s="20" t="s">
        <v>168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20" t="s">
        <v>79</v>
      </c>
      <c r="BK161" s="193">
        <f t="shared" si="29"/>
        <v>0</v>
      </c>
      <c r="BL161" s="20" t="s">
        <v>275</v>
      </c>
      <c r="BM161" s="192" t="s">
        <v>2215</v>
      </c>
    </row>
    <row r="162" spans="1:65" s="2" customFormat="1" ht="21.75" customHeight="1">
      <c r="A162" s="37"/>
      <c r="B162" s="38"/>
      <c r="C162" s="181" t="s">
        <v>820</v>
      </c>
      <c r="D162" s="181" t="s">
        <v>170</v>
      </c>
      <c r="E162" s="182" t="s">
        <v>2216</v>
      </c>
      <c r="F162" s="183" t="s">
        <v>2217</v>
      </c>
      <c r="G162" s="184" t="s">
        <v>274</v>
      </c>
      <c r="H162" s="185">
        <v>35</v>
      </c>
      <c r="I162" s="186"/>
      <c r="J162" s="187">
        <f t="shared" si="20"/>
        <v>0</v>
      </c>
      <c r="K162" s="183" t="s">
        <v>19</v>
      </c>
      <c r="L162" s="42"/>
      <c r="M162" s="188" t="s">
        <v>19</v>
      </c>
      <c r="N162" s="189" t="s">
        <v>43</v>
      </c>
      <c r="O162" s="67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275</v>
      </c>
      <c r="AT162" s="192" t="s">
        <v>170</v>
      </c>
      <c r="AU162" s="192" t="s">
        <v>188</v>
      </c>
      <c r="AY162" s="20" t="s">
        <v>168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20" t="s">
        <v>79</v>
      </c>
      <c r="BK162" s="193">
        <f t="shared" si="29"/>
        <v>0</v>
      </c>
      <c r="BL162" s="20" t="s">
        <v>275</v>
      </c>
      <c r="BM162" s="192" t="s">
        <v>2218</v>
      </c>
    </row>
    <row r="163" spans="1:65" s="2" customFormat="1" ht="16.5" customHeight="1">
      <c r="A163" s="37"/>
      <c r="B163" s="38"/>
      <c r="C163" s="181" t="s">
        <v>894</v>
      </c>
      <c r="D163" s="181" t="s">
        <v>170</v>
      </c>
      <c r="E163" s="182" t="s">
        <v>2219</v>
      </c>
      <c r="F163" s="183" t="s">
        <v>2220</v>
      </c>
      <c r="G163" s="184" t="s">
        <v>283</v>
      </c>
      <c r="H163" s="185">
        <v>1</v>
      </c>
      <c r="I163" s="186"/>
      <c r="J163" s="187">
        <f t="shared" si="20"/>
        <v>0</v>
      </c>
      <c r="K163" s="183" t="s">
        <v>19</v>
      </c>
      <c r="L163" s="42"/>
      <c r="M163" s="188" t="s">
        <v>19</v>
      </c>
      <c r="N163" s="189" t="s">
        <v>43</v>
      </c>
      <c r="O163" s="67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275</v>
      </c>
      <c r="AT163" s="192" t="s">
        <v>170</v>
      </c>
      <c r="AU163" s="192" t="s">
        <v>188</v>
      </c>
      <c r="AY163" s="20" t="s">
        <v>168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20" t="s">
        <v>79</v>
      </c>
      <c r="BK163" s="193">
        <f t="shared" si="29"/>
        <v>0</v>
      </c>
      <c r="BL163" s="20" t="s">
        <v>275</v>
      </c>
      <c r="BM163" s="192" t="s">
        <v>2221</v>
      </c>
    </row>
    <row r="164" spans="1:65" s="2" customFormat="1" ht="16.5" customHeight="1">
      <c r="A164" s="37"/>
      <c r="B164" s="38"/>
      <c r="C164" s="181" t="s">
        <v>898</v>
      </c>
      <c r="D164" s="181" t="s">
        <v>170</v>
      </c>
      <c r="E164" s="182" t="s">
        <v>2222</v>
      </c>
      <c r="F164" s="183" t="s">
        <v>2223</v>
      </c>
      <c r="G164" s="184" t="s">
        <v>289</v>
      </c>
      <c r="H164" s="185">
        <v>1</v>
      </c>
      <c r="I164" s="186"/>
      <c r="J164" s="187">
        <f t="shared" si="20"/>
        <v>0</v>
      </c>
      <c r="K164" s="183" t="s">
        <v>19</v>
      </c>
      <c r="L164" s="42"/>
      <c r="M164" s="188" t="s">
        <v>19</v>
      </c>
      <c r="N164" s="189" t="s">
        <v>43</v>
      </c>
      <c r="O164" s="67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275</v>
      </c>
      <c r="AT164" s="192" t="s">
        <v>170</v>
      </c>
      <c r="AU164" s="192" t="s">
        <v>188</v>
      </c>
      <c r="AY164" s="20" t="s">
        <v>168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20" t="s">
        <v>79</v>
      </c>
      <c r="BK164" s="193">
        <f t="shared" si="29"/>
        <v>0</v>
      </c>
      <c r="BL164" s="20" t="s">
        <v>275</v>
      </c>
      <c r="BM164" s="192" t="s">
        <v>2224</v>
      </c>
    </row>
    <row r="165" spans="1:65" s="2" customFormat="1" ht="16.5" customHeight="1">
      <c r="A165" s="37"/>
      <c r="B165" s="38"/>
      <c r="C165" s="181" t="s">
        <v>902</v>
      </c>
      <c r="D165" s="181" t="s">
        <v>170</v>
      </c>
      <c r="E165" s="182" t="s">
        <v>2225</v>
      </c>
      <c r="F165" s="183" t="s">
        <v>2226</v>
      </c>
      <c r="G165" s="184" t="s">
        <v>293</v>
      </c>
      <c r="H165" s="185">
        <v>56</v>
      </c>
      <c r="I165" s="186"/>
      <c r="J165" s="187">
        <f t="shared" si="20"/>
        <v>0</v>
      </c>
      <c r="K165" s="183" t="s">
        <v>19</v>
      </c>
      <c r="L165" s="42"/>
      <c r="M165" s="188" t="s">
        <v>19</v>
      </c>
      <c r="N165" s="189" t="s">
        <v>43</v>
      </c>
      <c r="O165" s="67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275</v>
      </c>
      <c r="AT165" s="192" t="s">
        <v>170</v>
      </c>
      <c r="AU165" s="192" t="s">
        <v>188</v>
      </c>
      <c r="AY165" s="20" t="s">
        <v>168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20" t="s">
        <v>79</v>
      </c>
      <c r="BK165" s="193">
        <f t="shared" si="29"/>
        <v>0</v>
      </c>
      <c r="BL165" s="20" t="s">
        <v>275</v>
      </c>
      <c r="BM165" s="192" t="s">
        <v>2227</v>
      </c>
    </row>
    <row r="166" spans="1:65" s="2" customFormat="1" ht="16.5" customHeight="1">
      <c r="A166" s="37"/>
      <c r="B166" s="38"/>
      <c r="C166" s="181" t="s">
        <v>275</v>
      </c>
      <c r="D166" s="181" t="s">
        <v>170</v>
      </c>
      <c r="E166" s="182" t="s">
        <v>2228</v>
      </c>
      <c r="F166" s="183" t="s">
        <v>2229</v>
      </c>
      <c r="G166" s="184" t="s">
        <v>293</v>
      </c>
      <c r="H166" s="185">
        <v>44</v>
      </c>
      <c r="I166" s="186"/>
      <c r="J166" s="187">
        <f t="shared" si="20"/>
        <v>0</v>
      </c>
      <c r="K166" s="183" t="s">
        <v>19</v>
      </c>
      <c r="L166" s="42"/>
      <c r="M166" s="188" t="s">
        <v>19</v>
      </c>
      <c r="N166" s="189" t="s">
        <v>43</v>
      </c>
      <c r="O166" s="67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275</v>
      </c>
      <c r="AT166" s="192" t="s">
        <v>170</v>
      </c>
      <c r="AU166" s="192" t="s">
        <v>188</v>
      </c>
      <c r="AY166" s="20" t="s">
        <v>168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20" t="s">
        <v>79</v>
      </c>
      <c r="BK166" s="193">
        <f t="shared" si="29"/>
        <v>0</v>
      </c>
      <c r="BL166" s="20" t="s">
        <v>275</v>
      </c>
      <c r="BM166" s="192" t="s">
        <v>2230</v>
      </c>
    </row>
    <row r="167" spans="1:65" s="2" customFormat="1" ht="16.5" customHeight="1">
      <c r="A167" s="37"/>
      <c r="B167" s="38"/>
      <c r="C167" s="181" t="s">
        <v>911</v>
      </c>
      <c r="D167" s="181" t="s">
        <v>170</v>
      </c>
      <c r="E167" s="182" t="s">
        <v>2231</v>
      </c>
      <c r="F167" s="183" t="s">
        <v>2232</v>
      </c>
      <c r="G167" s="184" t="s">
        <v>283</v>
      </c>
      <c r="H167" s="185">
        <v>1</v>
      </c>
      <c r="I167" s="186"/>
      <c r="J167" s="187">
        <f t="shared" si="20"/>
        <v>0</v>
      </c>
      <c r="K167" s="183" t="s">
        <v>19</v>
      </c>
      <c r="L167" s="42"/>
      <c r="M167" s="188" t="s">
        <v>19</v>
      </c>
      <c r="N167" s="189" t="s">
        <v>43</v>
      </c>
      <c r="O167" s="67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275</v>
      </c>
      <c r="AT167" s="192" t="s">
        <v>170</v>
      </c>
      <c r="AU167" s="192" t="s">
        <v>188</v>
      </c>
      <c r="AY167" s="20" t="s">
        <v>168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20" t="s">
        <v>79</v>
      </c>
      <c r="BK167" s="193">
        <f t="shared" si="29"/>
        <v>0</v>
      </c>
      <c r="BL167" s="20" t="s">
        <v>275</v>
      </c>
      <c r="BM167" s="192" t="s">
        <v>2233</v>
      </c>
    </row>
    <row r="168" spans="1:65" s="12" customFormat="1" ht="22.9" customHeight="1">
      <c r="B168" s="165"/>
      <c r="C168" s="166"/>
      <c r="D168" s="167" t="s">
        <v>71</v>
      </c>
      <c r="E168" s="179" t="s">
        <v>2234</v>
      </c>
      <c r="F168" s="179" t="s">
        <v>2235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SUM(P169:P201)</f>
        <v>0</v>
      </c>
      <c r="Q168" s="173"/>
      <c r="R168" s="174">
        <f>SUM(R169:R201)</f>
        <v>99.137409999999988</v>
      </c>
      <c r="S168" s="173"/>
      <c r="T168" s="175">
        <f>SUM(T169:T201)</f>
        <v>1.58</v>
      </c>
      <c r="AR168" s="176" t="s">
        <v>188</v>
      </c>
      <c r="AT168" s="177" t="s">
        <v>71</v>
      </c>
      <c r="AU168" s="177" t="s">
        <v>79</v>
      </c>
      <c r="AY168" s="176" t="s">
        <v>168</v>
      </c>
      <c r="BK168" s="178">
        <f>SUM(BK169:BK201)</f>
        <v>0</v>
      </c>
    </row>
    <row r="169" spans="1:65" s="2" customFormat="1" ht="36">
      <c r="A169" s="37"/>
      <c r="B169" s="38"/>
      <c r="C169" s="181" t="s">
        <v>915</v>
      </c>
      <c r="D169" s="181" t="s">
        <v>170</v>
      </c>
      <c r="E169" s="182" t="s">
        <v>2236</v>
      </c>
      <c r="F169" s="183" t="s">
        <v>2237</v>
      </c>
      <c r="G169" s="184" t="s">
        <v>206</v>
      </c>
      <c r="H169" s="185">
        <v>2</v>
      </c>
      <c r="I169" s="186"/>
      <c r="J169" s="187">
        <f>ROUND(I169*H169,2)</f>
        <v>0</v>
      </c>
      <c r="K169" s="183" t="s">
        <v>174</v>
      </c>
      <c r="L169" s="42"/>
      <c r="M169" s="188" t="s">
        <v>19</v>
      </c>
      <c r="N169" s="189" t="s">
        <v>43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275</v>
      </c>
      <c r="AT169" s="192" t="s">
        <v>170</v>
      </c>
      <c r="AU169" s="192" t="s">
        <v>81</v>
      </c>
      <c r="AY169" s="20" t="s">
        <v>168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275</v>
      </c>
      <c r="BM169" s="192" t="s">
        <v>2238</v>
      </c>
    </row>
    <row r="170" spans="1:65" s="2" customFormat="1" ht="24">
      <c r="A170" s="37"/>
      <c r="B170" s="38"/>
      <c r="C170" s="181" t="s">
        <v>923</v>
      </c>
      <c r="D170" s="181" t="s">
        <v>170</v>
      </c>
      <c r="E170" s="182" t="s">
        <v>2239</v>
      </c>
      <c r="F170" s="183" t="s">
        <v>2240</v>
      </c>
      <c r="G170" s="184" t="s">
        <v>173</v>
      </c>
      <c r="H170" s="185">
        <v>21</v>
      </c>
      <c r="I170" s="186"/>
      <c r="J170" s="187">
        <f>ROUND(I170*H170,2)</f>
        <v>0</v>
      </c>
      <c r="K170" s="183" t="s">
        <v>174</v>
      </c>
      <c r="L170" s="42"/>
      <c r="M170" s="188" t="s">
        <v>19</v>
      </c>
      <c r="N170" s="189" t="s">
        <v>43</v>
      </c>
      <c r="O170" s="67"/>
      <c r="P170" s="190">
        <f>O170*H170</f>
        <v>0</v>
      </c>
      <c r="Q170" s="190">
        <v>1.7430000000000001E-2</v>
      </c>
      <c r="R170" s="190">
        <f>Q170*H170</f>
        <v>0.36603000000000002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275</v>
      </c>
      <c r="AT170" s="192" t="s">
        <v>170</v>
      </c>
      <c r="AU170" s="192" t="s">
        <v>81</v>
      </c>
      <c r="AY170" s="20" t="s">
        <v>168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275</v>
      </c>
      <c r="BM170" s="192" t="s">
        <v>2241</v>
      </c>
    </row>
    <row r="171" spans="1:65" s="14" customFormat="1">
      <c r="B171" s="205"/>
      <c r="C171" s="206"/>
      <c r="D171" s="196" t="s">
        <v>177</v>
      </c>
      <c r="E171" s="207" t="s">
        <v>19</v>
      </c>
      <c r="F171" s="208" t="s">
        <v>2242</v>
      </c>
      <c r="G171" s="206"/>
      <c r="H171" s="209">
        <v>21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177</v>
      </c>
      <c r="AU171" s="215" t="s">
        <v>81</v>
      </c>
      <c r="AV171" s="14" t="s">
        <v>81</v>
      </c>
      <c r="AW171" s="14" t="s">
        <v>33</v>
      </c>
      <c r="AX171" s="14" t="s">
        <v>79</v>
      </c>
      <c r="AY171" s="215" t="s">
        <v>168</v>
      </c>
    </row>
    <row r="172" spans="1:65" s="2" customFormat="1" ht="24">
      <c r="A172" s="37"/>
      <c r="B172" s="38"/>
      <c r="C172" s="181" t="s">
        <v>928</v>
      </c>
      <c r="D172" s="181" t="s">
        <v>170</v>
      </c>
      <c r="E172" s="182" t="s">
        <v>2243</v>
      </c>
      <c r="F172" s="183" t="s">
        <v>2244</v>
      </c>
      <c r="G172" s="184" t="s">
        <v>206</v>
      </c>
      <c r="H172" s="185">
        <v>10.5</v>
      </c>
      <c r="I172" s="186"/>
      <c r="J172" s="187">
        <f>ROUND(I172*H172,2)</f>
        <v>0</v>
      </c>
      <c r="K172" s="183" t="s">
        <v>174</v>
      </c>
      <c r="L172" s="42"/>
      <c r="M172" s="188" t="s">
        <v>19</v>
      </c>
      <c r="N172" s="189" t="s">
        <v>43</v>
      </c>
      <c r="O172" s="67"/>
      <c r="P172" s="190">
        <f>O172*H172</f>
        <v>0</v>
      </c>
      <c r="Q172" s="190">
        <v>2.2563399999999998</v>
      </c>
      <c r="R172" s="190">
        <f>Q172*H172</f>
        <v>23.691569999999999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275</v>
      </c>
      <c r="AT172" s="192" t="s">
        <v>170</v>
      </c>
      <c r="AU172" s="192" t="s">
        <v>81</v>
      </c>
      <c r="AY172" s="20" t="s">
        <v>168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275</v>
      </c>
      <c r="BM172" s="192" t="s">
        <v>2245</v>
      </c>
    </row>
    <row r="173" spans="1:65" s="14" customFormat="1">
      <c r="B173" s="205"/>
      <c r="C173" s="206"/>
      <c r="D173" s="196" t="s">
        <v>177</v>
      </c>
      <c r="E173" s="207" t="s">
        <v>19</v>
      </c>
      <c r="F173" s="208" t="s">
        <v>2246</v>
      </c>
      <c r="G173" s="206"/>
      <c r="H173" s="209">
        <v>10.5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81</v>
      </c>
      <c r="AV173" s="14" t="s">
        <v>81</v>
      </c>
      <c r="AW173" s="14" t="s">
        <v>33</v>
      </c>
      <c r="AX173" s="14" t="s">
        <v>79</v>
      </c>
      <c r="AY173" s="215" t="s">
        <v>168</v>
      </c>
    </row>
    <row r="174" spans="1:65" s="2" customFormat="1" ht="60">
      <c r="A174" s="37"/>
      <c r="B174" s="38"/>
      <c r="C174" s="181" t="s">
        <v>933</v>
      </c>
      <c r="D174" s="181" t="s">
        <v>170</v>
      </c>
      <c r="E174" s="182" t="s">
        <v>2247</v>
      </c>
      <c r="F174" s="183" t="s">
        <v>2248</v>
      </c>
      <c r="G174" s="184" t="s">
        <v>173</v>
      </c>
      <c r="H174" s="185">
        <v>5</v>
      </c>
      <c r="I174" s="186"/>
      <c r="J174" s="187">
        <f>ROUND(I174*H174,2)</f>
        <v>0</v>
      </c>
      <c r="K174" s="183" t="s">
        <v>174</v>
      </c>
      <c r="L174" s="42"/>
      <c r="M174" s="188" t="s">
        <v>19</v>
      </c>
      <c r="N174" s="189" t="s">
        <v>43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0.316</v>
      </c>
      <c r="T174" s="191">
        <f>S174*H174</f>
        <v>1.58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175</v>
      </c>
      <c r="AT174" s="192" t="s">
        <v>170</v>
      </c>
      <c r="AU174" s="192" t="s">
        <v>81</v>
      </c>
      <c r="AY174" s="20" t="s">
        <v>168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175</v>
      </c>
      <c r="BM174" s="192" t="s">
        <v>2249</v>
      </c>
    </row>
    <row r="175" spans="1:65" s="2" customFormat="1" ht="48">
      <c r="A175" s="37"/>
      <c r="B175" s="38"/>
      <c r="C175" s="181" t="s">
        <v>938</v>
      </c>
      <c r="D175" s="181" t="s">
        <v>170</v>
      </c>
      <c r="E175" s="182" t="s">
        <v>2250</v>
      </c>
      <c r="F175" s="183" t="s">
        <v>2251</v>
      </c>
      <c r="G175" s="184" t="s">
        <v>444</v>
      </c>
      <c r="H175" s="185">
        <v>823</v>
      </c>
      <c r="I175" s="186"/>
      <c r="J175" s="187">
        <f>ROUND(I175*H175,2)</f>
        <v>0</v>
      </c>
      <c r="K175" s="183" t="s">
        <v>174</v>
      </c>
      <c r="L175" s="42"/>
      <c r="M175" s="188" t="s">
        <v>19</v>
      </c>
      <c r="N175" s="189" t="s">
        <v>43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175</v>
      </c>
      <c r="AT175" s="192" t="s">
        <v>170</v>
      </c>
      <c r="AU175" s="192" t="s">
        <v>81</v>
      </c>
      <c r="AY175" s="20" t="s">
        <v>168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175</v>
      </c>
      <c r="BM175" s="192" t="s">
        <v>2252</v>
      </c>
    </row>
    <row r="176" spans="1:65" s="2" customFormat="1" ht="48">
      <c r="A176" s="37"/>
      <c r="B176" s="38"/>
      <c r="C176" s="181" t="s">
        <v>944</v>
      </c>
      <c r="D176" s="181" t="s">
        <v>170</v>
      </c>
      <c r="E176" s="182" t="s">
        <v>2253</v>
      </c>
      <c r="F176" s="183" t="s">
        <v>2254</v>
      </c>
      <c r="G176" s="184" t="s">
        <v>444</v>
      </c>
      <c r="H176" s="185">
        <v>70</v>
      </c>
      <c r="I176" s="186"/>
      <c r="J176" s="187">
        <f>ROUND(I176*H176,2)</f>
        <v>0</v>
      </c>
      <c r="K176" s="183" t="s">
        <v>174</v>
      </c>
      <c r="L176" s="42"/>
      <c r="M176" s="188" t="s">
        <v>19</v>
      </c>
      <c r="N176" s="189" t="s">
        <v>43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175</v>
      </c>
      <c r="AT176" s="192" t="s">
        <v>170</v>
      </c>
      <c r="AU176" s="192" t="s">
        <v>81</v>
      </c>
      <c r="AY176" s="20" t="s">
        <v>168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79</v>
      </c>
      <c r="BK176" s="193">
        <f>ROUND(I176*H176,2)</f>
        <v>0</v>
      </c>
      <c r="BL176" s="20" t="s">
        <v>175</v>
      </c>
      <c r="BM176" s="192" t="s">
        <v>2255</v>
      </c>
    </row>
    <row r="177" spans="1:65" s="2" customFormat="1" ht="44.25" customHeight="1">
      <c r="A177" s="37"/>
      <c r="B177" s="38"/>
      <c r="C177" s="181" t="s">
        <v>948</v>
      </c>
      <c r="D177" s="181" t="s">
        <v>170</v>
      </c>
      <c r="E177" s="182" t="s">
        <v>2256</v>
      </c>
      <c r="F177" s="183" t="s">
        <v>2257</v>
      </c>
      <c r="G177" s="184" t="s">
        <v>444</v>
      </c>
      <c r="H177" s="185">
        <v>893</v>
      </c>
      <c r="I177" s="186"/>
      <c r="J177" s="187">
        <f>ROUND(I177*H177,2)</f>
        <v>0</v>
      </c>
      <c r="K177" s="183" t="s">
        <v>174</v>
      </c>
      <c r="L177" s="42"/>
      <c r="M177" s="188" t="s">
        <v>19</v>
      </c>
      <c r="N177" s="189" t="s">
        <v>43</v>
      </c>
      <c r="O177" s="67"/>
      <c r="P177" s="190">
        <f>O177*H177</f>
        <v>0</v>
      </c>
      <c r="Q177" s="190">
        <v>7.8070000000000001E-2</v>
      </c>
      <c r="R177" s="190">
        <f>Q177*H177</f>
        <v>69.71651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275</v>
      </c>
      <c r="AT177" s="192" t="s">
        <v>170</v>
      </c>
      <c r="AU177" s="192" t="s">
        <v>81</v>
      </c>
      <c r="AY177" s="20" t="s">
        <v>168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275</v>
      </c>
      <c r="BM177" s="192" t="s">
        <v>2258</v>
      </c>
    </row>
    <row r="178" spans="1:65" s="14" customFormat="1">
      <c r="B178" s="205"/>
      <c r="C178" s="206"/>
      <c r="D178" s="196" t="s">
        <v>177</v>
      </c>
      <c r="E178" s="207" t="s">
        <v>19</v>
      </c>
      <c r="F178" s="208" t="s">
        <v>2259</v>
      </c>
      <c r="G178" s="206"/>
      <c r="H178" s="209">
        <v>893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177</v>
      </c>
      <c r="AU178" s="215" t="s">
        <v>81</v>
      </c>
      <c r="AV178" s="14" t="s">
        <v>81</v>
      </c>
      <c r="AW178" s="14" t="s">
        <v>33</v>
      </c>
      <c r="AX178" s="14" t="s">
        <v>79</v>
      </c>
      <c r="AY178" s="215" t="s">
        <v>168</v>
      </c>
    </row>
    <row r="179" spans="1:65" s="2" customFormat="1" ht="36">
      <c r="A179" s="37"/>
      <c r="B179" s="38"/>
      <c r="C179" s="181" t="s">
        <v>953</v>
      </c>
      <c r="D179" s="181" t="s">
        <v>170</v>
      </c>
      <c r="E179" s="182" t="s">
        <v>2260</v>
      </c>
      <c r="F179" s="183" t="s">
        <v>2261</v>
      </c>
      <c r="G179" s="184" t="s">
        <v>206</v>
      </c>
      <c r="H179" s="185">
        <v>259.83999999999997</v>
      </c>
      <c r="I179" s="186"/>
      <c r="J179" s="187">
        <f>ROUND(I179*H179,2)</f>
        <v>0</v>
      </c>
      <c r="K179" s="183" t="s">
        <v>174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175</v>
      </c>
      <c r="AT179" s="192" t="s">
        <v>170</v>
      </c>
      <c r="AU179" s="192" t="s">
        <v>81</v>
      </c>
      <c r="AY179" s="20" t="s">
        <v>168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175</v>
      </c>
      <c r="BM179" s="192" t="s">
        <v>2262</v>
      </c>
    </row>
    <row r="180" spans="1:65" s="14" customFormat="1">
      <c r="B180" s="205"/>
      <c r="C180" s="206"/>
      <c r="D180" s="196" t="s">
        <v>177</v>
      </c>
      <c r="E180" s="207" t="s">
        <v>19</v>
      </c>
      <c r="F180" s="208" t="s">
        <v>2263</v>
      </c>
      <c r="G180" s="206"/>
      <c r="H180" s="209">
        <v>230.44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81</v>
      </c>
      <c r="AV180" s="14" t="s">
        <v>81</v>
      </c>
      <c r="AW180" s="14" t="s">
        <v>33</v>
      </c>
      <c r="AX180" s="14" t="s">
        <v>72</v>
      </c>
      <c r="AY180" s="215" t="s">
        <v>168</v>
      </c>
    </row>
    <row r="181" spans="1:65" s="14" customFormat="1">
      <c r="B181" s="205"/>
      <c r="C181" s="206"/>
      <c r="D181" s="196" t="s">
        <v>177</v>
      </c>
      <c r="E181" s="207" t="s">
        <v>19</v>
      </c>
      <c r="F181" s="208" t="s">
        <v>2264</v>
      </c>
      <c r="G181" s="206"/>
      <c r="H181" s="209">
        <v>29.4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81</v>
      </c>
      <c r="AV181" s="14" t="s">
        <v>81</v>
      </c>
      <c r="AW181" s="14" t="s">
        <v>33</v>
      </c>
      <c r="AX181" s="14" t="s">
        <v>72</v>
      </c>
      <c r="AY181" s="215" t="s">
        <v>168</v>
      </c>
    </row>
    <row r="182" spans="1:65" s="15" customFormat="1">
      <c r="B182" s="216"/>
      <c r="C182" s="217"/>
      <c r="D182" s="196" t="s">
        <v>177</v>
      </c>
      <c r="E182" s="218" t="s">
        <v>19</v>
      </c>
      <c r="F182" s="219" t="s">
        <v>182</v>
      </c>
      <c r="G182" s="217"/>
      <c r="H182" s="220">
        <v>259.83999999999997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81</v>
      </c>
      <c r="AV182" s="15" t="s">
        <v>175</v>
      </c>
      <c r="AW182" s="15" t="s">
        <v>33</v>
      </c>
      <c r="AX182" s="15" t="s">
        <v>79</v>
      </c>
      <c r="AY182" s="226" t="s">
        <v>168</v>
      </c>
    </row>
    <row r="183" spans="1:65" s="2" customFormat="1" ht="48">
      <c r="A183" s="37"/>
      <c r="B183" s="38"/>
      <c r="C183" s="181" t="s">
        <v>957</v>
      </c>
      <c r="D183" s="181" t="s">
        <v>170</v>
      </c>
      <c r="E183" s="182" t="s">
        <v>2265</v>
      </c>
      <c r="F183" s="183" t="s">
        <v>2266</v>
      </c>
      <c r="G183" s="184" t="s">
        <v>206</v>
      </c>
      <c r="H183" s="185">
        <v>22</v>
      </c>
      <c r="I183" s="186"/>
      <c r="J183" s="187">
        <f>ROUND(I183*H183,2)</f>
        <v>0</v>
      </c>
      <c r="K183" s="183" t="s">
        <v>174</v>
      </c>
      <c r="L183" s="42"/>
      <c r="M183" s="188" t="s">
        <v>19</v>
      </c>
      <c r="N183" s="189" t="s">
        <v>43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175</v>
      </c>
      <c r="AT183" s="192" t="s">
        <v>170</v>
      </c>
      <c r="AU183" s="192" t="s">
        <v>81</v>
      </c>
      <c r="AY183" s="20" t="s">
        <v>168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175</v>
      </c>
      <c r="BM183" s="192" t="s">
        <v>2267</v>
      </c>
    </row>
    <row r="184" spans="1:65" s="2" customFormat="1" ht="60">
      <c r="A184" s="37"/>
      <c r="B184" s="38"/>
      <c r="C184" s="181" t="s">
        <v>961</v>
      </c>
      <c r="D184" s="181" t="s">
        <v>170</v>
      </c>
      <c r="E184" s="182" t="s">
        <v>2268</v>
      </c>
      <c r="F184" s="183" t="s">
        <v>2269</v>
      </c>
      <c r="G184" s="184" t="s">
        <v>206</v>
      </c>
      <c r="H184" s="185">
        <v>220</v>
      </c>
      <c r="I184" s="186"/>
      <c r="J184" s="187">
        <f>ROUND(I184*H184,2)</f>
        <v>0</v>
      </c>
      <c r="K184" s="183" t="s">
        <v>174</v>
      </c>
      <c r="L184" s="42"/>
      <c r="M184" s="188" t="s">
        <v>19</v>
      </c>
      <c r="N184" s="189" t="s">
        <v>43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275</v>
      </c>
      <c r="AT184" s="192" t="s">
        <v>170</v>
      </c>
      <c r="AU184" s="192" t="s">
        <v>81</v>
      </c>
      <c r="AY184" s="20" t="s">
        <v>168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275</v>
      </c>
      <c r="BM184" s="192" t="s">
        <v>2270</v>
      </c>
    </row>
    <row r="185" spans="1:65" s="14" customFormat="1">
      <c r="B185" s="205"/>
      <c r="C185" s="206"/>
      <c r="D185" s="196" t="s">
        <v>177</v>
      </c>
      <c r="E185" s="207" t="s">
        <v>19</v>
      </c>
      <c r="F185" s="208" t="s">
        <v>2271</v>
      </c>
      <c r="G185" s="206"/>
      <c r="H185" s="209">
        <v>220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177</v>
      </c>
      <c r="AU185" s="215" t="s">
        <v>81</v>
      </c>
      <c r="AV185" s="14" t="s">
        <v>81</v>
      </c>
      <c r="AW185" s="14" t="s">
        <v>33</v>
      </c>
      <c r="AX185" s="14" t="s">
        <v>79</v>
      </c>
      <c r="AY185" s="215" t="s">
        <v>168</v>
      </c>
    </row>
    <row r="186" spans="1:65" s="2" customFormat="1" ht="33" customHeight="1">
      <c r="A186" s="37"/>
      <c r="B186" s="38"/>
      <c r="C186" s="181" t="s">
        <v>968</v>
      </c>
      <c r="D186" s="181" t="s">
        <v>170</v>
      </c>
      <c r="E186" s="182" t="s">
        <v>2272</v>
      </c>
      <c r="F186" s="183" t="s">
        <v>2273</v>
      </c>
      <c r="G186" s="184" t="s">
        <v>206</v>
      </c>
      <c r="H186" s="185">
        <v>22</v>
      </c>
      <c r="I186" s="186"/>
      <c r="J186" s="187">
        <f>ROUND(I186*H186,2)</f>
        <v>0</v>
      </c>
      <c r="K186" s="183" t="s">
        <v>174</v>
      </c>
      <c r="L186" s="42"/>
      <c r="M186" s="188" t="s">
        <v>19</v>
      </c>
      <c r="N186" s="189" t="s">
        <v>43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175</v>
      </c>
      <c r="AT186" s="192" t="s">
        <v>170</v>
      </c>
      <c r="AU186" s="192" t="s">
        <v>81</v>
      </c>
      <c r="AY186" s="20" t="s">
        <v>168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79</v>
      </c>
      <c r="BK186" s="193">
        <f>ROUND(I186*H186,2)</f>
        <v>0</v>
      </c>
      <c r="BL186" s="20" t="s">
        <v>175</v>
      </c>
      <c r="BM186" s="192" t="s">
        <v>2274</v>
      </c>
    </row>
    <row r="187" spans="1:65" s="2" customFormat="1" ht="44.25" customHeight="1">
      <c r="A187" s="37"/>
      <c r="B187" s="38"/>
      <c r="C187" s="181" t="s">
        <v>973</v>
      </c>
      <c r="D187" s="181" t="s">
        <v>170</v>
      </c>
      <c r="E187" s="182" t="s">
        <v>647</v>
      </c>
      <c r="F187" s="183" t="s">
        <v>648</v>
      </c>
      <c r="G187" s="184" t="s">
        <v>233</v>
      </c>
      <c r="H187" s="185">
        <v>44</v>
      </c>
      <c r="I187" s="186"/>
      <c r="J187" s="187">
        <f>ROUND(I187*H187,2)</f>
        <v>0</v>
      </c>
      <c r="K187" s="183" t="s">
        <v>174</v>
      </c>
      <c r="L187" s="42"/>
      <c r="M187" s="188" t="s">
        <v>19</v>
      </c>
      <c r="N187" s="189" t="s">
        <v>43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175</v>
      </c>
      <c r="AT187" s="192" t="s">
        <v>170</v>
      </c>
      <c r="AU187" s="192" t="s">
        <v>81</v>
      </c>
      <c r="AY187" s="20" t="s">
        <v>168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175</v>
      </c>
      <c r="BM187" s="192" t="s">
        <v>2275</v>
      </c>
    </row>
    <row r="188" spans="1:65" s="14" customFormat="1">
      <c r="B188" s="205"/>
      <c r="C188" s="206"/>
      <c r="D188" s="196" t="s">
        <v>177</v>
      </c>
      <c r="E188" s="207" t="s">
        <v>19</v>
      </c>
      <c r="F188" s="208" t="s">
        <v>2276</v>
      </c>
      <c r="G188" s="206"/>
      <c r="H188" s="209">
        <v>44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177</v>
      </c>
      <c r="AU188" s="215" t="s">
        <v>81</v>
      </c>
      <c r="AV188" s="14" t="s">
        <v>81</v>
      </c>
      <c r="AW188" s="14" t="s">
        <v>33</v>
      </c>
      <c r="AX188" s="14" t="s">
        <v>79</v>
      </c>
      <c r="AY188" s="215" t="s">
        <v>168</v>
      </c>
    </row>
    <row r="189" spans="1:65" s="2" customFormat="1" ht="24">
      <c r="A189" s="37"/>
      <c r="B189" s="38"/>
      <c r="C189" s="181" t="s">
        <v>978</v>
      </c>
      <c r="D189" s="181" t="s">
        <v>170</v>
      </c>
      <c r="E189" s="182" t="s">
        <v>2277</v>
      </c>
      <c r="F189" s="183" t="s">
        <v>2278</v>
      </c>
      <c r="G189" s="184" t="s">
        <v>444</v>
      </c>
      <c r="H189" s="185">
        <v>20</v>
      </c>
      <c r="I189" s="186"/>
      <c r="J189" s="187">
        <f>ROUND(I189*H189,2)</f>
        <v>0</v>
      </c>
      <c r="K189" s="183" t="s">
        <v>174</v>
      </c>
      <c r="L189" s="42"/>
      <c r="M189" s="188" t="s">
        <v>19</v>
      </c>
      <c r="N189" s="189" t="s">
        <v>43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175</v>
      </c>
      <c r="AT189" s="192" t="s">
        <v>170</v>
      </c>
      <c r="AU189" s="192" t="s">
        <v>81</v>
      </c>
      <c r="AY189" s="20" t="s">
        <v>168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175</v>
      </c>
      <c r="BM189" s="192" t="s">
        <v>2279</v>
      </c>
    </row>
    <row r="190" spans="1:65" s="2" customFormat="1" ht="33" customHeight="1">
      <c r="A190" s="37"/>
      <c r="B190" s="38"/>
      <c r="C190" s="181" t="s">
        <v>983</v>
      </c>
      <c r="D190" s="181" t="s">
        <v>170</v>
      </c>
      <c r="E190" s="182" t="s">
        <v>1171</v>
      </c>
      <c r="F190" s="183" t="s">
        <v>1172</v>
      </c>
      <c r="G190" s="184" t="s">
        <v>173</v>
      </c>
      <c r="H190" s="185">
        <v>312.55</v>
      </c>
      <c r="I190" s="186"/>
      <c r="J190" s="187">
        <f>ROUND(I190*H190,2)</f>
        <v>0</v>
      </c>
      <c r="K190" s="183" t="s">
        <v>174</v>
      </c>
      <c r="L190" s="42"/>
      <c r="M190" s="188" t="s">
        <v>19</v>
      </c>
      <c r="N190" s="189" t="s">
        <v>43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175</v>
      </c>
      <c r="AT190" s="192" t="s">
        <v>170</v>
      </c>
      <c r="AU190" s="192" t="s">
        <v>81</v>
      </c>
      <c r="AY190" s="20" t="s">
        <v>168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175</v>
      </c>
      <c r="BM190" s="192" t="s">
        <v>2280</v>
      </c>
    </row>
    <row r="191" spans="1:65" s="14" customFormat="1">
      <c r="B191" s="205"/>
      <c r="C191" s="206"/>
      <c r="D191" s="196" t="s">
        <v>177</v>
      </c>
      <c r="E191" s="207" t="s">
        <v>19</v>
      </c>
      <c r="F191" s="208" t="s">
        <v>2281</v>
      </c>
      <c r="G191" s="206"/>
      <c r="H191" s="209">
        <v>312.55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81</v>
      </c>
      <c r="AV191" s="14" t="s">
        <v>81</v>
      </c>
      <c r="AW191" s="14" t="s">
        <v>33</v>
      </c>
      <c r="AX191" s="14" t="s">
        <v>79</v>
      </c>
      <c r="AY191" s="215" t="s">
        <v>168</v>
      </c>
    </row>
    <row r="192" spans="1:65" s="2" customFormat="1" ht="16.5" customHeight="1">
      <c r="A192" s="37"/>
      <c r="B192" s="38"/>
      <c r="C192" s="181" t="s">
        <v>987</v>
      </c>
      <c r="D192" s="181" t="s">
        <v>170</v>
      </c>
      <c r="E192" s="182" t="s">
        <v>2282</v>
      </c>
      <c r="F192" s="183" t="s">
        <v>2283</v>
      </c>
      <c r="G192" s="184" t="s">
        <v>274</v>
      </c>
      <c r="H192" s="185">
        <v>33</v>
      </c>
      <c r="I192" s="186"/>
      <c r="J192" s="187">
        <f t="shared" ref="J192:J197" si="30">ROUND(I192*H192,2)</f>
        <v>0</v>
      </c>
      <c r="K192" s="183" t="s">
        <v>19</v>
      </c>
      <c r="L192" s="42"/>
      <c r="M192" s="188" t="s">
        <v>19</v>
      </c>
      <c r="N192" s="189" t="s">
        <v>43</v>
      </c>
      <c r="O192" s="67"/>
      <c r="P192" s="190">
        <f t="shared" ref="P192:P197" si="31">O192*H192</f>
        <v>0</v>
      </c>
      <c r="Q192" s="190">
        <v>0</v>
      </c>
      <c r="R192" s="190">
        <f t="shared" ref="R192:R197" si="32">Q192*H192</f>
        <v>0</v>
      </c>
      <c r="S192" s="190">
        <v>0</v>
      </c>
      <c r="T192" s="191">
        <f t="shared" ref="T192:T197" si="33"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175</v>
      </c>
      <c r="AT192" s="192" t="s">
        <v>170</v>
      </c>
      <c r="AU192" s="192" t="s">
        <v>81</v>
      </c>
      <c r="AY192" s="20" t="s">
        <v>168</v>
      </c>
      <c r="BE192" s="193">
        <f t="shared" ref="BE192:BE197" si="34">IF(N192="základní",J192,0)</f>
        <v>0</v>
      </c>
      <c r="BF192" s="193">
        <f t="shared" ref="BF192:BF197" si="35">IF(N192="snížená",J192,0)</f>
        <v>0</v>
      </c>
      <c r="BG192" s="193">
        <f t="shared" ref="BG192:BG197" si="36">IF(N192="zákl. přenesená",J192,0)</f>
        <v>0</v>
      </c>
      <c r="BH192" s="193">
        <f t="shared" ref="BH192:BH197" si="37">IF(N192="sníž. přenesená",J192,0)</f>
        <v>0</v>
      </c>
      <c r="BI192" s="193">
        <f t="shared" ref="BI192:BI197" si="38">IF(N192="nulová",J192,0)</f>
        <v>0</v>
      </c>
      <c r="BJ192" s="20" t="s">
        <v>79</v>
      </c>
      <c r="BK192" s="193">
        <f t="shared" ref="BK192:BK197" si="39">ROUND(I192*H192,2)</f>
        <v>0</v>
      </c>
      <c r="BL192" s="20" t="s">
        <v>175</v>
      </c>
      <c r="BM192" s="192" t="s">
        <v>2284</v>
      </c>
    </row>
    <row r="193" spans="1:65" s="2" customFormat="1" ht="16.5" customHeight="1">
      <c r="A193" s="37"/>
      <c r="B193" s="38"/>
      <c r="C193" s="181" t="s">
        <v>992</v>
      </c>
      <c r="D193" s="181" t="s">
        <v>170</v>
      </c>
      <c r="E193" s="182" t="s">
        <v>2285</v>
      </c>
      <c r="F193" s="183" t="s">
        <v>2286</v>
      </c>
      <c r="G193" s="184" t="s">
        <v>274</v>
      </c>
      <c r="H193" s="185">
        <v>2</v>
      </c>
      <c r="I193" s="186"/>
      <c r="J193" s="187">
        <f t="shared" si="30"/>
        <v>0</v>
      </c>
      <c r="K193" s="183" t="s">
        <v>19</v>
      </c>
      <c r="L193" s="42"/>
      <c r="M193" s="188" t="s">
        <v>19</v>
      </c>
      <c r="N193" s="189" t="s">
        <v>43</v>
      </c>
      <c r="O193" s="67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175</v>
      </c>
      <c r="AT193" s="192" t="s">
        <v>170</v>
      </c>
      <c r="AU193" s="192" t="s">
        <v>81</v>
      </c>
      <c r="AY193" s="20" t="s">
        <v>168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20" t="s">
        <v>79</v>
      </c>
      <c r="BK193" s="193">
        <f t="shared" si="39"/>
        <v>0</v>
      </c>
      <c r="BL193" s="20" t="s">
        <v>175</v>
      </c>
      <c r="BM193" s="192" t="s">
        <v>2287</v>
      </c>
    </row>
    <row r="194" spans="1:65" s="2" customFormat="1" ht="16.5" customHeight="1">
      <c r="A194" s="37"/>
      <c r="B194" s="38"/>
      <c r="C194" s="259" t="s">
        <v>997</v>
      </c>
      <c r="D194" s="259" t="s">
        <v>636</v>
      </c>
      <c r="E194" s="260" t="s">
        <v>2288</v>
      </c>
      <c r="F194" s="261" t="s">
        <v>2289</v>
      </c>
      <c r="G194" s="262" t="s">
        <v>185</v>
      </c>
      <c r="H194" s="263">
        <v>30</v>
      </c>
      <c r="I194" s="264"/>
      <c r="J194" s="265">
        <f t="shared" si="30"/>
        <v>0</v>
      </c>
      <c r="K194" s="261" t="s">
        <v>19</v>
      </c>
      <c r="L194" s="266"/>
      <c r="M194" s="267" t="s">
        <v>19</v>
      </c>
      <c r="N194" s="268" t="s">
        <v>43</v>
      </c>
      <c r="O194" s="67"/>
      <c r="P194" s="190">
        <f t="shared" si="31"/>
        <v>0</v>
      </c>
      <c r="Q194" s="190">
        <v>1.3100000000000001E-2</v>
      </c>
      <c r="R194" s="190">
        <f t="shared" si="32"/>
        <v>0.39300000000000002</v>
      </c>
      <c r="S194" s="190">
        <v>0</v>
      </c>
      <c r="T194" s="191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209</v>
      </c>
      <c r="AT194" s="192" t="s">
        <v>636</v>
      </c>
      <c r="AU194" s="192" t="s">
        <v>81</v>
      </c>
      <c r="AY194" s="20" t="s">
        <v>168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20" t="s">
        <v>79</v>
      </c>
      <c r="BK194" s="193">
        <f t="shared" si="39"/>
        <v>0</v>
      </c>
      <c r="BL194" s="20" t="s">
        <v>175</v>
      </c>
      <c r="BM194" s="192" t="s">
        <v>2290</v>
      </c>
    </row>
    <row r="195" spans="1:65" s="2" customFormat="1" ht="16.5" customHeight="1">
      <c r="A195" s="37"/>
      <c r="B195" s="38"/>
      <c r="C195" s="259" t="s">
        <v>1003</v>
      </c>
      <c r="D195" s="259" t="s">
        <v>636</v>
      </c>
      <c r="E195" s="260" t="s">
        <v>2291</v>
      </c>
      <c r="F195" s="261" t="s">
        <v>2292</v>
      </c>
      <c r="G195" s="262" t="s">
        <v>185</v>
      </c>
      <c r="H195" s="263">
        <v>3</v>
      </c>
      <c r="I195" s="264"/>
      <c r="J195" s="265">
        <f t="shared" si="30"/>
        <v>0</v>
      </c>
      <c r="K195" s="261" t="s">
        <v>19</v>
      </c>
      <c r="L195" s="266"/>
      <c r="M195" s="267" t="s">
        <v>19</v>
      </c>
      <c r="N195" s="268" t="s">
        <v>43</v>
      </c>
      <c r="O195" s="67"/>
      <c r="P195" s="190">
        <f t="shared" si="31"/>
        <v>0</v>
      </c>
      <c r="Q195" s="190">
        <v>8.0999999999999996E-3</v>
      </c>
      <c r="R195" s="190">
        <f t="shared" si="32"/>
        <v>2.4299999999999999E-2</v>
      </c>
      <c r="S195" s="190">
        <v>0</v>
      </c>
      <c r="T195" s="191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209</v>
      </c>
      <c r="AT195" s="192" t="s">
        <v>636</v>
      </c>
      <c r="AU195" s="192" t="s">
        <v>81</v>
      </c>
      <c r="AY195" s="20" t="s">
        <v>168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20" t="s">
        <v>79</v>
      </c>
      <c r="BK195" s="193">
        <f t="shared" si="39"/>
        <v>0</v>
      </c>
      <c r="BL195" s="20" t="s">
        <v>175</v>
      </c>
      <c r="BM195" s="192" t="s">
        <v>2293</v>
      </c>
    </row>
    <row r="196" spans="1:65" s="2" customFormat="1" ht="24">
      <c r="A196" s="37"/>
      <c r="B196" s="38"/>
      <c r="C196" s="259" t="s">
        <v>1009</v>
      </c>
      <c r="D196" s="259" t="s">
        <v>636</v>
      </c>
      <c r="E196" s="260" t="s">
        <v>2294</v>
      </c>
      <c r="F196" s="261" t="s">
        <v>2295</v>
      </c>
      <c r="G196" s="262" t="s">
        <v>206</v>
      </c>
      <c r="H196" s="263">
        <v>2</v>
      </c>
      <c r="I196" s="264"/>
      <c r="J196" s="265">
        <f t="shared" si="30"/>
        <v>0</v>
      </c>
      <c r="K196" s="261" t="s">
        <v>19</v>
      </c>
      <c r="L196" s="266"/>
      <c r="M196" s="267" t="s">
        <v>19</v>
      </c>
      <c r="N196" s="268" t="s">
        <v>43</v>
      </c>
      <c r="O196" s="67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209</v>
      </c>
      <c r="AT196" s="192" t="s">
        <v>636</v>
      </c>
      <c r="AU196" s="192" t="s">
        <v>81</v>
      </c>
      <c r="AY196" s="20" t="s">
        <v>168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20" t="s">
        <v>79</v>
      </c>
      <c r="BK196" s="193">
        <f t="shared" si="39"/>
        <v>0</v>
      </c>
      <c r="BL196" s="20" t="s">
        <v>175</v>
      </c>
      <c r="BM196" s="192" t="s">
        <v>2296</v>
      </c>
    </row>
    <row r="197" spans="1:65" s="2" customFormat="1" ht="66.75" customHeight="1">
      <c r="A197" s="37"/>
      <c r="B197" s="38"/>
      <c r="C197" s="181" t="s">
        <v>1015</v>
      </c>
      <c r="D197" s="181" t="s">
        <v>170</v>
      </c>
      <c r="E197" s="182" t="s">
        <v>2297</v>
      </c>
      <c r="F197" s="183" t="s">
        <v>2298</v>
      </c>
      <c r="G197" s="184" t="s">
        <v>206</v>
      </c>
      <c r="H197" s="185">
        <v>2.4729999999999999</v>
      </c>
      <c r="I197" s="186"/>
      <c r="J197" s="187">
        <f t="shared" si="30"/>
        <v>0</v>
      </c>
      <c r="K197" s="183" t="s">
        <v>174</v>
      </c>
      <c r="L197" s="42"/>
      <c r="M197" s="188" t="s">
        <v>19</v>
      </c>
      <c r="N197" s="189" t="s">
        <v>43</v>
      </c>
      <c r="O197" s="67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175</v>
      </c>
      <c r="AT197" s="192" t="s">
        <v>170</v>
      </c>
      <c r="AU197" s="192" t="s">
        <v>81</v>
      </c>
      <c r="AY197" s="20" t="s">
        <v>168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20" t="s">
        <v>79</v>
      </c>
      <c r="BK197" s="193">
        <f t="shared" si="39"/>
        <v>0</v>
      </c>
      <c r="BL197" s="20" t="s">
        <v>175</v>
      </c>
      <c r="BM197" s="192" t="s">
        <v>2299</v>
      </c>
    </row>
    <row r="198" spans="1:65" s="14" customFormat="1">
      <c r="B198" s="205"/>
      <c r="C198" s="206"/>
      <c r="D198" s="196" t="s">
        <v>177</v>
      </c>
      <c r="E198" s="207" t="s">
        <v>19</v>
      </c>
      <c r="F198" s="208" t="s">
        <v>2300</v>
      </c>
      <c r="G198" s="206"/>
      <c r="H198" s="209">
        <v>2.4729999999999999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177</v>
      </c>
      <c r="AU198" s="215" t="s">
        <v>81</v>
      </c>
      <c r="AV198" s="14" t="s">
        <v>81</v>
      </c>
      <c r="AW198" s="14" t="s">
        <v>33</v>
      </c>
      <c r="AX198" s="14" t="s">
        <v>79</v>
      </c>
      <c r="AY198" s="215" t="s">
        <v>168</v>
      </c>
    </row>
    <row r="199" spans="1:65" s="2" customFormat="1" ht="16.5" customHeight="1">
      <c r="A199" s="37"/>
      <c r="B199" s="38"/>
      <c r="C199" s="259" t="s">
        <v>1020</v>
      </c>
      <c r="D199" s="259" t="s">
        <v>636</v>
      </c>
      <c r="E199" s="260" t="s">
        <v>2301</v>
      </c>
      <c r="F199" s="261" t="s">
        <v>2302</v>
      </c>
      <c r="G199" s="262" t="s">
        <v>233</v>
      </c>
      <c r="H199" s="263">
        <v>4.9459999999999997</v>
      </c>
      <c r="I199" s="264"/>
      <c r="J199" s="265">
        <f>ROUND(I199*H199,2)</f>
        <v>0</v>
      </c>
      <c r="K199" s="261" t="s">
        <v>174</v>
      </c>
      <c r="L199" s="266"/>
      <c r="M199" s="267" t="s">
        <v>19</v>
      </c>
      <c r="N199" s="268" t="s">
        <v>43</v>
      </c>
      <c r="O199" s="67"/>
      <c r="P199" s="190">
        <f>O199*H199</f>
        <v>0</v>
      </c>
      <c r="Q199" s="190">
        <v>1</v>
      </c>
      <c r="R199" s="190">
        <f>Q199*H199</f>
        <v>4.9459999999999997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209</v>
      </c>
      <c r="AT199" s="192" t="s">
        <v>636</v>
      </c>
      <c r="AU199" s="192" t="s">
        <v>81</v>
      </c>
      <c r="AY199" s="20" t="s">
        <v>168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175</v>
      </c>
      <c r="BM199" s="192" t="s">
        <v>2303</v>
      </c>
    </row>
    <row r="200" spans="1:65" s="14" customFormat="1">
      <c r="B200" s="205"/>
      <c r="C200" s="206"/>
      <c r="D200" s="196" t="s">
        <v>177</v>
      </c>
      <c r="E200" s="207" t="s">
        <v>19</v>
      </c>
      <c r="F200" s="208" t="s">
        <v>2304</v>
      </c>
      <c r="G200" s="206"/>
      <c r="H200" s="209">
        <v>4.9459999999999997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177</v>
      </c>
      <c r="AU200" s="215" t="s">
        <v>81</v>
      </c>
      <c r="AV200" s="14" t="s">
        <v>81</v>
      </c>
      <c r="AW200" s="14" t="s">
        <v>33</v>
      </c>
      <c r="AX200" s="14" t="s">
        <v>79</v>
      </c>
      <c r="AY200" s="215" t="s">
        <v>168</v>
      </c>
    </row>
    <row r="201" spans="1:65" s="2" customFormat="1" ht="16.5" customHeight="1">
      <c r="A201" s="37"/>
      <c r="B201" s="38"/>
      <c r="C201" s="181" t="s">
        <v>1027</v>
      </c>
      <c r="D201" s="181" t="s">
        <v>170</v>
      </c>
      <c r="E201" s="182" t="s">
        <v>2305</v>
      </c>
      <c r="F201" s="183" t="s">
        <v>2232</v>
      </c>
      <c r="G201" s="184" t="s">
        <v>283</v>
      </c>
      <c r="H201" s="185">
        <v>1</v>
      </c>
      <c r="I201" s="186"/>
      <c r="J201" s="187">
        <f>ROUND(I201*H201,2)</f>
        <v>0</v>
      </c>
      <c r="K201" s="183" t="s">
        <v>19</v>
      </c>
      <c r="L201" s="42"/>
      <c r="M201" s="240" t="s">
        <v>19</v>
      </c>
      <c r="N201" s="241" t="s">
        <v>43</v>
      </c>
      <c r="O201" s="242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175</v>
      </c>
      <c r="AT201" s="192" t="s">
        <v>170</v>
      </c>
      <c r="AU201" s="192" t="s">
        <v>81</v>
      </c>
      <c r="AY201" s="20" t="s">
        <v>168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79</v>
      </c>
      <c r="BK201" s="193">
        <f>ROUND(I201*H201,2)</f>
        <v>0</v>
      </c>
      <c r="BL201" s="20" t="s">
        <v>175</v>
      </c>
      <c r="BM201" s="192" t="s">
        <v>2306</v>
      </c>
    </row>
    <row r="202" spans="1:65" s="2" customFormat="1" ht="6.95" customHeight="1">
      <c r="A202" s="37"/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42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algorithmName="SHA-512" hashValue="e7I5o91ao0GWc6jptSOvTeIIJtioTsfLWV03TtUIDWDj2lijfar4F0pr6oKob4LoI2sreroV8M0yqMUwcyAWkw==" saltValue="3XehMD//CJV6FfGl2EkVFfcTLXwvvPipINkc5+BZoMeRRCpCXunaxHNVp2DbjPFcaW1ONrtpiiyx2CVBLxpwdw==" spinCount="100000" sheet="1" objects="1" scenarios="1" formatColumns="0" formatRows="0" autoFilter="0"/>
  <autoFilter ref="C93:K201" xr:uid="{00000000-0009-0000-0000-00000A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2307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2308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ROUND((SUM(BE87:BE189)),  2)</f>
        <v>0</v>
      </c>
      <c r="G35" s="37"/>
      <c r="H35" s="37"/>
      <c r="I35" s="127">
        <v>0.21</v>
      </c>
      <c r="J35" s="126">
        <f>ROUND(((SUM(BE87:BE189))*I35),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ROUND((SUM(BF87:BF189)),  2)</f>
        <v>0</v>
      </c>
      <c r="G36" s="37"/>
      <c r="H36" s="37"/>
      <c r="I36" s="127">
        <v>0.15</v>
      </c>
      <c r="J36" s="126">
        <f>ROUND(((SUM(BF87:BF189))*I36),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ROUND((SUM(BG87:BG189)),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ROUND((SUM(BH87:BH189)),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ROUND((SUM(BI87:BI189)),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2307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801 - Vegetační úpravy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J89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153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01" t="str">
        <f>E7</f>
        <v>KRÁLŮV DVŮR - OBCHVAT - II. část - PDPS</v>
      </c>
      <c r="F75" s="402"/>
      <c r="G75" s="402"/>
      <c r="H75" s="402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139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01" t="s">
        <v>2307</v>
      </c>
      <c r="F77" s="400"/>
      <c r="G77" s="400"/>
      <c r="H77" s="400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141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6" t="str">
        <f>E11</f>
        <v>SO 801 - Vegetační úpravy</v>
      </c>
      <c r="F79" s="400"/>
      <c r="G79" s="400"/>
      <c r="H79" s="400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>Králův Dvůr</v>
      </c>
      <c r="G81" s="39"/>
      <c r="H81" s="39"/>
      <c r="I81" s="32" t="s">
        <v>23</v>
      </c>
      <c r="J81" s="62">
        <f>IF(J14="","",J14)</f>
        <v>44267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40.15" customHeight="1">
      <c r="A83" s="37"/>
      <c r="B83" s="38"/>
      <c r="C83" s="32" t="s">
        <v>24</v>
      </c>
      <c r="D83" s="39"/>
      <c r="E83" s="39"/>
      <c r="F83" s="30" t="str">
        <f>E17</f>
        <v>Město Králův Dvůr,Nám.Míru 139,26701 Králův Dvůr</v>
      </c>
      <c r="G83" s="39"/>
      <c r="H83" s="39"/>
      <c r="I83" s="32" t="s">
        <v>30</v>
      </c>
      <c r="J83" s="35" t="str">
        <f>E23</f>
        <v>SPEKTRA PRO s.r.o.,V Hlinkách 1548,26601 Beroun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28</v>
      </c>
      <c r="D84" s="39"/>
      <c r="E84" s="39"/>
      <c r="F84" s="30" t="str">
        <f>IF(E20="","",E20)</f>
        <v>Vyplň údaj</v>
      </c>
      <c r="G84" s="39"/>
      <c r="H84" s="39"/>
      <c r="I84" s="32" t="s">
        <v>34</v>
      </c>
      <c r="J84" s="35" t="str">
        <f>E26</f>
        <v>p. Lenka Dejdarová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154</v>
      </c>
      <c r="D86" s="157" t="s">
        <v>57</v>
      </c>
      <c r="E86" s="157" t="s">
        <v>53</v>
      </c>
      <c r="F86" s="157" t="s">
        <v>54</v>
      </c>
      <c r="G86" s="157" t="s">
        <v>155</v>
      </c>
      <c r="H86" s="157" t="s">
        <v>156</v>
      </c>
      <c r="I86" s="157" t="s">
        <v>157</v>
      </c>
      <c r="J86" s="157" t="s">
        <v>146</v>
      </c>
      <c r="K86" s="158" t="s">
        <v>158</v>
      </c>
      <c r="L86" s="159"/>
      <c r="M86" s="71" t="s">
        <v>19</v>
      </c>
      <c r="N86" s="72" t="s">
        <v>42</v>
      </c>
      <c r="O86" s="72" t="s">
        <v>159</v>
      </c>
      <c r="P86" s="72" t="s">
        <v>160</v>
      </c>
      <c r="Q86" s="72" t="s">
        <v>161</v>
      </c>
      <c r="R86" s="72" t="s">
        <v>162</v>
      </c>
      <c r="S86" s="72" t="s">
        <v>163</v>
      </c>
      <c r="T86" s="73" t="s">
        <v>164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165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1282.7963610000002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71</v>
      </c>
      <c r="AU87" s="20" t="s">
        <v>147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71</v>
      </c>
      <c r="E88" s="168" t="s">
        <v>166</v>
      </c>
      <c r="F88" s="168" t="s">
        <v>167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1282.7963610000002</v>
      </c>
      <c r="S88" s="173"/>
      <c r="T88" s="175">
        <f>T89</f>
        <v>0</v>
      </c>
      <c r="AR88" s="176" t="s">
        <v>79</v>
      </c>
      <c r="AT88" s="177" t="s">
        <v>71</v>
      </c>
      <c r="AU88" s="177" t="s">
        <v>72</v>
      </c>
      <c r="AY88" s="176" t="s">
        <v>168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71</v>
      </c>
      <c r="E89" s="179" t="s">
        <v>79</v>
      </c>
      <c r="F89" s="179" t="s">
        <v>169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SUM(P90:P189)</f>
        <v>0</v>
      </c>
      <c r="Q89" s="173"/>
      <c r="R89" s="174">
        <f>SUM(R90:R189)</f>
        <v>1282.7963610000002</v>
      </c>
      <c r="S89" s="173"/>
      <c r="T89" s="175">
        <f>SUM(T90:T189)</f>
        <v>0</v>
      </c>
      <c r="AR89" s="176" t="s">
        <v>79</v>
      </c>
      <c r="AT89" s="177" t="s">
        <v>71</v>
      </c>
      <c r="AU89" s="177" t="s">
        <v>79</v>
      </c>
      <c r="AY89" s="176" t="s">
        <v>168</v>
      </c>
      <c r="BK89" s="178">
        <f>SUM(BK90:BK189)</f>
        <v>0</v>
      </c>
    </row>
    <row r="90" spans="1:65" s="2" customFormat="1" ht="44.25" customHeight="1">
      <c r="A90" s="37"/>
      <c r="B90" s="38"/>
      <c r="C90" s="181" t="s">
        <v>79</v>
      </c>
      <c r="D90" s="181" t="s">
        <v>170</v>
      </c>
      <c r="E90" s="182" t="s">
        <v>2309</v>
      </c>
      <c r="F90" s="183" t="s">
        <v>2310</v>
      </c>
      <c r="G90" s="184" t="s">
        <v>206</v>
      </c>
      <c r="H90" s="185">
        <v>636.74</v>
      </c>
      <c r="I90" s="186"/>
      <c r="J90" s="187">
        <f>ROUND(I90*H90,2)</f>
        <v>0</v>
      </c>
      <c r="K90" s="183" t="s">
        <v>174</v>
      </c>
      <c r="L90" s="42"/>
      <c r="M90" s="188" t="s">
        <v>19</v>
      </c>
      <c r="N90" s="189" t="s">
        <v>43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175</v>
      </c>
      <c r="AT90" s="192" t="s">
        <v>170</v>
      </c>
      <c r="AU90" s="192" t="s">
        <v>81</v>
      </c>
      <c r="AY90" s="20" t="s">
        <v>168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175</v>
      </c>
      <c r="BM90" s="192" t="s">
        <v>2311</v>
      </c>
    </row>
    <row r="91" spans="1:65" s="13" customFormat="1" ht="33.75">
      <c r="B91" s="194"/>
      <c r="C91" s="195"/>
      <c r="D91" s="196" t="s">
        <v>177</v>
      </c>
      <c r="E91" s="197" t="s">
        <v>19</v>
      </c>
      <c r="F91" s="198" t="s">
        <v>2312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177</v>
      </c>
      <c r="AU91" s="204" t="s">
        <v>81</v>
      </c>
      <c r="AV91" s="13" t="s">
        <v>79</v>
      </c>
      <c r="AW91" s="13" t="s">
        <v>33</v>
      </c>
      <c r="AX91" s="13" t="s">
        <v>72</v>
      </c>
      <c r="AY91" s="204" t="s">
        <v>168</v>
      </c>
    </row>
    <row r="92" spans="1:65" s="14" customFormat="1">
      <c r="B92" s="205"/>
      <c r="C92" s="206"/>
      <c r="D92" s="196" t="s">
        <v>177</v>
      </c>
      <c r="E92" s="207" t="s">
        <v>19</v>
      </c>
      <c r="F92" s="208" t="s">
        <v>2313</v>
      </c>
      <c r="G92" s="206"/>
      <c r="H92" s="209">
        <v>636.74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177</v>
      </c>
      <c r="AU92" s="215" t="s">
        <v>81</v>
      </c>
      <c r="AV92" s="14" t="s">
        <v>81</v>
      </c>
      <c r="AW92" s="14" t="s">
        <v>33</v>
      </c>
      <c r="AX92" s="14" t="s">
        <v>79</v>
      </c>
      <c r="AY92" s="215" t="s">
        <v>168</v>
      </c>
    </row>
    <row r="93" spans="1:65" s="2" customFormat="1" ht="66.75" customHeight="1">
      <c r="A93" s="37"/>
      <c r="B93" s="38"/>
      <c r="C93" s="181" t="s">
        <v>81</v>
      </c>
      <c r="D93" s="181" t="s">
        <v>170</v>
      </c>
      <c r="E93" s="182" t="s">
        <v>618</v>
      </c>
      <c r="F93" s="183" t="s">
        <v>2314</v>
      </c>
      <c r="G93" s="184" t="s">
        <v>206</v>
      </c>
      <c r="H93" s="185">
        <v>310</v>
      </c>
      <c r="I93" s="186"/>
      <c r="J93" s="187">
        <f>ROUND(I93*H93,2)</f>
        <v>0</v>
      </c>
      <c r="K93" s="183" t="s">
        <v>174</v>
      </c>
      <c r="L93" s="42"/>
      <c r="M93" s="188" t="s">
        <v>19</v>
      </c>
      <c r="N93" s="189" t="s">
        <v>43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175</v>
      </c>
      <c r="AT93" s="192" t="s">
        <v>170</v>
      </c>
      <c r="AU93" s="192" t="s">
        <v>81</v>
      </c>
      <c r="AY93" s="20" t="s">
        <v>168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175</v>
      </c>
      <c r="BM93" s="192" t="s">
        <v>2315</v>
      </c>
    </row>
    <row r="94" spans="1:65" s="13" customFormat="1" ht="33.75">
      <c r="B94" s="194"/>
      <c r="C94" s="195"/>
      <c r="D94" s="196" t="s">
        <v>177</v>
      </c>
      <c r="E94" s="197" t="s">
        <v>19</v>
      </c>
      <c r="F94" s="198" t="s">
        <v>2312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177</v>
      </c>
      <c r="AU94" s="204" t="s">
        <v>81</v>
      </c>
      <c r="AV94" s="13" t="s">
        <v>79</v>
      </c>
      <c r="AW94" s="13" t="s">
        <v>33</v>
      </c>
      <c r="AX94" s="13" t="s">
        <v>72</v>
      </c>
      <c r="AY94" s="204" t="s">
        <v>168</v>
      </c>
    </row>
    <row r="95" spans="1:65" s="14" customFormat="1">
      <c r="B95" s="205"/>
      <c r="C95" s="206"/>
      <c r="D95" s="196" t="s">
        <v>177</v>
      </c>
      <c r="E95" s="207" t="s">
        <v>19</v>
      </c>
      <c r="F95" s="208" t="s">
        <v>2316</v>
      </c>
      <c r="G95" s="206"/>
      <c r="H95" s="209">
        <v>310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81</v>
      </c>
      <c r="AV95" s="14" t="s">
        <v>81</v>
      </c>
      <c r="AW95" s="14" t="s">
        <v>33</v>
      </c>
      <c r="AX95" s="14" t="s">
        <v>79</v>
      </c>
      <c r="AY95" s="215" t="s">
        <v>168</v>
      </c>
    </row>
    <row r="96" spans="1:65" s="2" customFormat="1" ht="16.5" customHeight="1">
      <c r="A96" s="37"/>
      <c r="B96" s="38"/>
      <c r="C96" s="181" t="s">
        <v>188</v>
      </c>
      <c r="D96" s="181" t="s">
        <v>170</v>
      </c>
      <c r="E96" s="182" t="s">
        <v>227</v>
      </c>
      <c r="F96" s="183" t="s">
        <v>228</v>
      </c>
      <c r="G96" s="184" t="s">
        <v>206</v>
      </c>
      <c r="H96" s="185">
        <v>310</v>
      </c>
      <c r="I96" s="186"/>
      <c r="J96" s="187">
        <f>ROUND(I96*H96,2)</f>
        <v>0</v>
      </c>
      <c r="K96" s="183" t="s">
        <v>174</v>
      </c>
      <c r="L96" s="42"/>
      <c r="M96" s="188" t="s">
        <v>19</v>
      </c>
      <c r="N96" s="189" t="s">
        <v>43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175</v>
      </c>
      <c r="AT96" s="192" t="s">
        <v>170</v>
      </c>
      <c r="AU96" s="192" t="s">
        <v>81</v>
      </c>
      <c r="AY96" s="20" t="s">
        <v>168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175</v>
      </c>
      <c r="BM96" s="192" t="s">
        <v>2317</v>
      </c>
    </row>
    <row r="97" spans="1:65" s="2" customFormat="1" ht="55.5" customHeight="1">
      <c r="A97" s="37"/>
      <c r="B97" s="38"/>
      <c r="C97" s="181" t="s">
        <v>175</v>
      </c>
      <c r="D97" s="181" t="s">
        <v>170</v>
      </c>
      <c r="E97" s="182" t="s">
        <v>627</v>
      </c>
      <c r="F97" s="183" t="s">
        <v>2318</v>
      </c>
      <c r="G97" s="184" t="s">
        <v>206</v>
      </c>
      <c r="H97" s="185">
        <v>310</v>
      </c>
      <c r="I97" s="186"/>
      <c r="J97" s="187">
        <f>ROUND(I97*H97,2)</f>
        <v>0</v>
      </c>
      <c r="K97" s="183" t="s">
        <v>174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175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175</v>
      </c>
      <c r="BM97" s="192" t="s">
        <v>2319</v>
      </c>
    </row>
    <row r="98" spans="1:65" s="2" customFormat="1" ht="60">
      <c r="A98" s="37"/>
      <c r="B98" s="38"/>
      <c r="C98" s="181" t="s">
        <v>195</v>
      </c>
      <c r="D98" s="181" t="s">
        <v>170</v>
      </c>
      <c r="E98" s="182" t="s">
        <v>2320</v>
      </c>
      <c r="F98" s="183" t="s">
        <v>2321</v>
      </c>
      <c r="G98" s="184" t="s">
        <v>206</v>
      </c>
      <c r="H98" s="185">
        <v>636.74</v>
      </c>
      <c r="I98" s="186"/>
      <c r="J98" s="187">
        <f>ROUND(I98*H98,2)</f>
        <v>0</v>
      </c>
      <c r="K98" s="183" t="s">
        <v>174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175</v>
      </c>
      <c r="AT98" s="192" t="s">
        <v>170</v>
      </c>
      <c r="AU98" s="192" t="s">
        <v>81</v>
      </c>
      <c r="AY98" s="20" t="s">
        <v>168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175</v>
      </c>
      <c r="BM98" s="192" t="s">
        <v>2322</v>
      </c>
    </row>
    <row r="99" spans="1:65" s="13" customFormat="1" ht="33.75">
      <c r="B99" s="194"/>
      <c r="C99" s="195"/>
      <c r="D99" s="196" t="s">
        <v>177</v>
      </c>
      <c r="E99" s="197" t="s">
        <v>19</v>
      </c>
      <c r="F99" s="198" t="s">
        <v>2312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177</v>
      </c>
      <c r="AU99" s="204" t="s">
        <v>81</v>
      </c>
      <c r="AV99" s="13" t="s">
        <v>79</v>
      </c>
      <c r="AW99" s="13" t="s">
        <v>33</v>
      </c>
      <c r="AX99" s="13" t="s">
        <v>72</v>
      </c>
      <c r="AY99" s="204" t="s">
        <v>168</v>
      </c>
    </row>
    <row r="100" spans="1:65" s="14" customFormat="1">
      <c r="B100" s="205"/>
      <c r="C100" s="206"/>
      <c r="D100" s="196" t="s">
        <v>177</v>
      </c>
      <c r="E100" s="207" t="s">
        <v>19</v>
      </c>
      <c r="F100" s="208" t="s">
        <v>2313</v>
      </c>
      <c r="G100" s="206"/>
      <c r="H100" s="209">
        <v>636.74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81</v>
      </c>
      <c r="AV100" s="14" t="s">
        <v>81</v>
      </c>
      <c r="AW100" s="14" t="s">
        <v>33</v>
      </c>
      <c r="AX100" s="14" t="s">
        <v>79</v>
      </c>
      <c r="AY100" s="215" t="s">
        <v>168</v>
      </c>
    </row>
    <row r="101" spans="1:65" s="2" customFormat="1" ht="16.5" customHeight="1">
      <c r="A101" s="37"/>
      <c r="B101" s="38"/>
      <c r="C101" s="259" t="s">
        <v>199</v>
      </c>
      <c r="D101" s="259" t="s">
        <v>636</v>
      </c>
      <c r="E101" s="260" t="s">
        <v>2323</v>
      </c>
      <c r="F101" s="261" t="s">
        <v>2324</v>
      </c>
      <c r="G101" s="262" t="s">
        <v>233</v>
      </c>
      <c r="H101" s="263">
        <v>1273.48</v>
      </c>
      <c r="I101" s="264"/>
      <c r="J101" s="265">
        <f>ROUND(I101*H101,2)</f>
        <v>0</v>
      </c>
      <c r="K101" s="261" t="s">
        <v>174</v>
      </c>
      <c r="L101" s="266"/>
      <c r="M101" s="267" t="s">
        <v>19</v>
      </c>
      <c r="N101" s="268" t="s">
        <v>43</v>
      </c>
      <c r="O101" s="67"/>
      <c r="P101" s="190">
        <f>O101*H101</f>
        <v>0</v>
      </c>
      <c r="Q101" s="190">
        <v>1</v>
      </c>
      <c r="R101" s="190">
        <f>Q101*H101</f>
        <v>1273.48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209</v>
      </c>
      <c r="AT101" s="192" t="s">
        <v>636</v>
      </c>
      <c r="AU101" s="192" t="s">
        <v>81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175</v>
      </c>
      <c r="BM101" s="192" t="s">
        <v>2325</v>
      </c>
    </row>
    <row r="102" spans="1:65" s="14" customFormat="1">
      <c r="B102" s="205"/>
      <c r="C102" s="206"/>
      <c r="D102" s="196" t="s">
        <v>177</v>
      </c>
      <c r="E102" s="207" t="s">
        <v>19</v>
      </c>
      <c r="F102" s="208" t="s">
        <v>2326</v>
      </c>
      <c r="G102" s="206"/>
      <c r="H102" s="209">
        <v>1273.48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81</v>
      </c>
      <c r="AV102" s="14" t="s">
        <v>81</v>
      </c>
      <c r="AW102" s="14" t="s">
        <v>33</v>
      </c>
      <c r="AX102" s="14" t="s">
        <v>79</v>
      </c>
      <c r="AY102" s="215" t="s">
        <v>168</v>
      </c>
    </row>
    <row r="103" spans="1:65" s="2" customFormat="1" ht="36">
      <c r="A103" s="37"/>
      <c r="B103" s="38"/>
      <c r="C103" s="181" t="s">
        <v>203</v>
      </c>
      <c r="D103" s="181" t="s">
        <v>170</v>
      </c>
      <c r="E103" s="182" t="s">
        <v>2327</v>
      </c>
      <c r="F103" s="183" t="s">
        <v>2328</v>
      </c>
      <c r="G103" s="184" t="s">
        <v>173</v>
      </c>
      <c r="H103" s="185">
        <v>4373.4799999999996</v>
      </c>
      <c r="I103" s="186"/>
      <c r="J103" s="187">
        <f>ROUND(I103*H103,2)</f>
        <v>0</v>
      </c>
      <c r="K103" s="183" t="s">
        <v>174</v>
      </c>
      <c r="L103" s="42"/>
      <c r="M103" s="188" t="s">
        <v>19</v>
      </c>
      <c r="N103" s="189" t="s">
        <v>43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175</v>
      </c>
      <c r="AT103" s="192" t="s">
        <v>170</v>
      </c>
      <c r="AU103" s="192" t="s">
        <v>81</v>
      </c>
      <c r="AY103" s="20" t="s">
        <v>168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175</v>
      </c>
      <c r="BM103" s="192" t="s">
        <v>2329</v>
      </c>
    </row>
    <row r="104" spans="1:65" s="13" customFormat="1" ht="33.75">
      <c r="B104" s="194"/>
      <c r="C104" s="195"/>
      <c r="D104" s="196" t="s">
        <v>177</v>
      </c>
      <c r="E104" s="197" t="s">
        <v>19</v>
      </c>
      <c r="F104" s="198" t="s">
        <v>2312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177</v>
      </c>
      <c r="AU104" s="204" t="s">
        <v>81</v>
      </c>
      <c r="AV104" s="13" t="s">
        <v>79</v>
      </c>
      <c r="AW104" s="13" t="s">
        <v>33</v>
      </c>
      <c r="AX104" s="13" t="s">
        <v>72</v>
      </c>
      <c r="AY104" s="204" t="s">
        <v>168</v>
      </c>
    </row>
    <row r="105" spans="1:65" s="14" customFormat="1">
      <c r="B105" s="205"/>
      <c r="C105" s="206"/>
      <c r="D105" s="196" t="s">
        <v>177</v>
      </c>
      <c r="E105" s="207" t="s">
        <v>19</v>
      </c>
      <c r="F105" s="208" t="s">
        <v>2330</v>
      </c>
      <c r="G105" s="206"/>
      <c r="H105" s="209">
        <v>3100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81</v>
      </c>
      <c r="AV105" s="14" t="s">
        <v>81</v>
      </c>
      <c r="AW105" s="14" t="s">
        <v>33</v>
      </c>
      <c r="AX105" s="14" t="s">
        <v>72</v>
      </c>
      <c r="AY105" s="215" t="s">
        <v>168</v>
      </c>
    </row>
    <row r="106" spans="1:65" s="14" customFormat="1">
      <c r="B106" s="205"/>
      <c r="C106" s="206"/>
      <c r="D106" s="196" t="s">
        <v>177</v>
      </c>
      <c r="E106" s="207" t="s">
        <v>19</v>
      </c>
      <c r="F106" s="208" t="s">
        <v>2331</v>
      </c>
      <c r="G106" s="206"/>
      <c r="H106" s="209">
        <v>1273.48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81</v>
      </c>
      <c r="AV106" s="14" t="s">
        <v>81</v>
      </c>
      <c r="AW106" s="14" t="s">
        <v>33</v>
      </c>
      <c r="AX106" s="14" t="s">
        <v>72</v>
      </c>
      <c r="AY106" s="215" t="s">
        <v>168</v>
      </c>
    </row>
    <row r="107" spans="1:65" s="15" customFormat="1">
      <c r="B107" s="216"/>
      <c r="C107" s="217"/>
      <c r="D107" s="196" t="s">
        <v>177</v>
      </c>
      <c r="E107" s="218" t="s">
        <v>19</v>
      </c>
      <c r="F107" s="219" t="s">
        <v>182</v>
      </c>
      <c r="G107" s="217"/>
      <c r="H107" s="220">
        <v>4373.4799999999996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81</v>
      </c>
      <c r="AV107" s="15" t="s">
        <v>175</v>
      </c>
      <c r="AW107" s="15" t="s">
        <v>33</v>
      </c>
      <c r="AX107" s="15" t="s">
        <v>79</v>
      </c>
      <c r="AY107" s="226" t="s">
        <v>168</v>
      </c>
    </row>
    <row r="108" spans="1:65" s="2" customFormat="1" ht="55.5" customHeight="1">
      <c r="A108" s="37"/>
      <c r="B108" s="38"/>
      <c r="C108" s="181" t="s">
        <v>209</v>
      </c>
      <c r="D108" s="181" t="s">
        <v>170</v>
      </c>
      <c r="E108" s="182" t="s">
        <v>2332</v>
      </c>
      <c r="F108" s="183" t="s">
        <v>2333</v>
      </c>
      <c r="G108" s="184" t="s">
        <v>173</v>
      </c>
      <c r="H108" s="185">
        <v>4373.4799999999996</v>
      </c>
      <c r="I108" s="186"/>
      <c r="J108" s="187">
        <f t="shared" ref="J108:J114" si="0">ROUND(I108*H108,2)</f>
        <v>0</v>
      </c>
      <c r="K108" s="183" t="s">
        <v>174</v>
      </c>
      <c r="L108" s="42"/>
      <c r="M108" s="188" t="s">
        <v>19</v>
      </c>
      <c r="N108" s="189" t="s">
        <v>43</v>
      </c>
      <c r="O108" s="67"/>
      <c r="P108" s="190">
        <f t="shared" ref="P108:P114" si="1">O108*H108</f>
        <v>0</v>
      </c>
      <c r="Q108" s="190">
        <v>0</v>
      </c>
      <c r="R108" s="190">
        <f t="shared" ref="R108:R114" si="2">Q108*H108</f>
        <v>0</v>
      </c>
      <c r="S108" s="190">
        <v>0</v>
      </c>
      <c r="T108" s="191">
        <f t="shared" ref="T108:T114" si="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175</v>
      </c>
      <c r="AT108" s="192" t="s">
        <v>170</v>
      </c>
      <c r="AU108" s="192" t="s">
        <v>81</v>
      </c>
      <c r="AY108" s="20" t="s">
        <v>168</v>
      </c>
      <c r="BE108" s="193">
        <f t="shared" ref="BE108:BE114" si="4">IF(N108="základní",J108,0)</f>
        <v>0</v>
      </c>
      <c r="BF108" s="193">
        <f t="shared" ref="BF108:BF114" si="5">IF(N108="snížená",J108,0)</f>
        <v>0</v>
      </c>
      <c r="BG108" s="193">
        <f t="shared" ref="BG108:BG114" si="6">IF(N108="zákl. přenesená",J108,0)</f>
        <v>0</v>
      </c>
      <c r="BH108" s="193">
        <f t="shared" ref="BH108:BH114" si="7">IF(N108="sníž. přenesená",J108,0)</f>
        <v>0</v>
      </c>
      <c r="BI108" s="193">
        <f t="shared" ref="BI108:BI114" si="8">IF(N108="nulová",J108,0)</f>
        <v>0</v>
      </c>
      <c r="BJ108" s="20" t="s">
        <v>79</v>
      </c>
      <c r="BK108" s="193">
        <f t="shared" ref="BK108:BK114" si="9">ROUND(I108*H108,2)</f>
        <v>0</v>
      </c>
      <c r="BL108" s="20" t="s">
        <v>175</v>
      </c>
      <c r="BM108" s="192" t="s">
        <v>2334</v>
      </c>
    </row>
    <row r="109" spans="1:65" s="2" customFormat="1" ht="24">
      <c r="A109" s="37"/>
      <c r="B109" s="38"/>
      <c r="C109" s="181" t="s">
        <v>215</v>
      </c>
      <c r="D109" s="181" t="s">
        <v>170</v>
      </c>
      <c r="E109" s="182" t="s">
        <v>2335</v>
      </c>
      <c r="F109" s="183" t="s">
        <v>2336</v>
      </c>
      <c r="G109" s="184" t="s">
        <v>173</v>
      </c>
      <c r="H109" s="185">
        <v>4373</v>
      </c>
      <c r="I109" s="186"/>
      <c r="J109" s="187">
        <f t="shared" si="0"/>
        <v>0</v>
      </c>
      <c r="K109" s="183" t="s">
        <v>174</v>
      </c>
      <c r="L109" s="42"/>
      <c r="M109" s="188" t="s">
        <v>19</v>
      </c>
      <c r="N109" s="189" t="s">
        <v>43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175</v>
      </c>
      <c r="AT109" s="192" t="s">
        <v>170</v>
      </c>
      <c r="AU109" s="192" t="s">
        <v>81</v>
      </c>
      <c r="AY109" s="20" t="s">
        <v>168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79</v>
      </c>
      <c r="BK109" s="193">
        <f t="shared" si="9"/>
        <v>0</v>
      </c>
      <c r="BL109" s="20" t="s">
        <v>175</v>
      </c>
      <c r="BM109" s="192" t="s">
        <v>2337</v>
      </c>
    </row>
    <row r="110" spans="1:65" s="2" customFormat="1" ht="24">
      <c r="A110" s="37"/>
      <c r="B110" s="38"/>
      <c r="C110" s="181" t="s">
        <v>221</v>
      </c>
      <c r="D110" s="181" t="s">
        <v>170</v>
      </c>
      <c r="E110" s="182" t="s">
        <v>2338</v>
      </c>
      <c r="F110" s="183" t="s">
        <v>2339</v>
      </c>
      <c r="G110" s="184" t="s">
        <v>173</v>
      </c>
      <c r="H110" s="185">
        <v>4373</v>
      </c>
      <c r="I110" s="186"/>
      <c r="J110" s="187">
        <f t="shared" si="0"/>
        <v>0</v>
      </c>
      <c r="K110" s="183" t="s">
        <v>174</v>
      </c>
      <c r="L110" s="42"/>
      <c r="M110" s="188" t="s">
        <v>19</v>
      </c>
      <c r="N110" s="189" t="s">
        <v>43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175</v>
      </c>
      <c r="AT110" s="192" t="s">
        <v>170</v>
      </c>
      <c r="AU110" s="192" t="s">
        <v>81</v>
      </c>
      <c r="AY110" s="20" t="s">
        <v>168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79</v>
      </c>
      <c r="BK110" s="193">
        <f t="shared" si="9"/>
        <v>0</v>
      </c>
      <c r="BL110" s="20" t="s">
        <v>175</v>
      </c>
      <c r="BM110" s="192" t="s">
        <v>2340</v>
      </c>
    </row>
    <row r="111" spans="1:65" s="2" customFormat="1" ht="21.75" customHeight="1">
      <c r="A111" s="37"/>
      <c r="B111" s="38"/>
      <c r="C111" s="181" t="s">
        <v>230</v>
      </c>
      <c r="D111" s="181" t="s">
        <v>170</v>
      </c>
      <c r="E111" s="182" t="s">
        <v>2341</v>
      </c>
      <c r="F111" s="183" t="s">
        <v>2342</v>
      </c>
      <c r="G111" s="184" t="s">
        <v>173</v>
      </c>
      <c r="H111" s="185">
        <v>4373</v>
      </c>
      <c r="I111" s="186"/>
      <c r="J111" s="187">
        <f t="shared" si="0"/>
        <v>0</v>
      </c>
      <c r="K111" s="183" t="s">
        <v>174</v>
      </c>
      <c r="L111" s="42"/>
      <c r="M111" s="188" t="s">
        <v>19</v>
      </c>
      <c r="N111" s="189" t="s">
        <v>43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175</v>
      </c>
      <c r="AT111" s="192" t="s">
        <v>170</v>
      </c>
      <c r="AU111" s="192" t="s">
        <v>81</v>
      </c>
      <c r="AY111" s="20" t="s">
        <v>168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79</v>
      </c>
      <c r="BK111" s="193">
        <f t="shared" si="9"/>
        <v>0</v>
      </c>
      <c r="BL111" s="20" t="s">
        <v>175</v>
      </c>
      <c r="BM111" s="192" t="s">
        <v>2343</v>
      </c>
    </row>
    <row r="112" spans="1:65" s="2" customFormat="1" ht="21.75" customHeight="1">
      <c r="A112" s="37"/>
      <c r="B112" s="38"/>
      <c r="C112" s="181" t="s">
        <v>236</v>
      </c>
      <c r="D112" s="181" t="s">
        <v>170</v>
      </c>
      <c r="E112" s="182" t="s">
        <v>2344</v>
      </c>
      <c r="F112" s="183" t="s">
        <v>2345</v>
      </c>
      <c r="G112" s="184" t="s">
        <v>173</v>
      </c>
      <c r="H112" s="185">
        <v>4373</v>
      </c>
      <c r="I112" s="186"/>
      <c r="J112" s="187">
        <f t="shared" si="0"/>
        <v>0</v>
      </c>
      <c r="K112" s="183" t="s">
        <v>174</v>
      </c>
      <c r="L112" s="42"/>
      <c r="M112" s="188" t="s">
        <v>19</v>
      </c>
      <c r="N112" s="189" t="s">
        <v>43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175</v>
      </c>
      <c r="AT112" s="192" t="s">
        <v>170</v>
      </c>
      <c r="AU112" s="192" t="s">
        <v>81</v>
      </c>
      <c r="AY112" s="20" t="s">
        <v>168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79</v>
      </c>
      <c r="BK112" s="193">
        <f t="shared" si="9"/>
        <v>0</v>
      </c>
      <c r="BL112" s="20" t="s">
        <v>175</v>
      </c>
      <c r="BM112" s="192" t="s">
        <v>2346</v>
      </c>
    </row>
    <row r="113" spans="1:65" s="2" customFormat="1" ht="48">
      <c r="A113" s="37"/>
      <c r="B113" s="38"/>
      <c r="C113" s="181" t="s">
        <v>246</v>
      </c>
      <c r="D113" s="181" t="s">
        <v>170</v>
      </c>
      <c r="E113" s="182" t="s">
        <v>2347</v>
      </c>
      <c r="F113" s="183" t="s">
        <v>2348</v>
      </c>
      <c r="G113" s="184" t="s">
        <v>173</v>
      </c>
      <c r="H113" s="185">
        <v>4373</v>
      </c>
      <c r="I113" s="186"/>
      <c r="J113" s="187">
        <f t="shared" si="0"/>
        <v>0</v>
      </c>
      <c r="K113" s="183" t="s">
        <v>174</v>
      </c>
      <c r="L113" s="42"/>
      <c r="M113" s="188" t="s">
        <v>19</v>
      </c>
      <c r="N113" s="189" t="s">
        <v>43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175</v>
      </c>
      <c r="AT113" s="192" t="s">
        <v>170</v>
      </c>
      <c r="AU113" s="192" t="s">
        <v>81</v>
      </c>
      <c r="AY113" s="20" t="s">
        <v>168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79</v>
      </c>
      <c r="BK113" s="193">
        <f t="shared" si="9"/>
        <v>0</v>
      </c>
      <c r="BL113" s="20" t="s">
        <v>175</v>
      </c>
      <c r="BM113" s="192" t="s">
        <v>2349</v>
      </c>
    </row>
    <row r="114" spans="1:65" s="2" customFormat="1" ht="24">
      <c r="A114" s="37"/>
      <c r="B114" s="38"/>
      <c r="C114" s="181" t="s">
        <v>250</v>
      </c>
      <c r="D114" s="181" t="s">
        <v>170</v>
      </c>
      <c r="E114" s="182" t="s">
        <v>2350</v>
      </c>
      <c r="F114" s="183" t="s">
        <v>2351</v>
      </c>
      <c r="G114" s="184" t="s">
        <v>233</v>
      </c>
      <c r="H114" s="185">
        <v>3.2000000000000001E-2</v>
      </c>
      <c r="I114" s="186"/>
      <c r="J114" s="187">
        <f t="shared" si="0"/>
        <v>0</v>
      </c>
      <c r="K114" s="183" t="s">
        <v>174</v>
      </c>
      <c r="L114" s="42"/>
      <c r="M114" s="188" t="s">
        <v>19</v>
      </c>
      <c r="N114" s="189" t="s">
        <v>43</v>
      </c>
      <c r="O114" s="67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175</v>
      </c>
      <c r="AT114" s="192" t="s">
        <v>170</v>
      </c>
      <c r="AU114" s="192" t="s">
        <v>81</v>
      </c>
      <c r="AY114" s="20" t="s">
        <v>168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0" t="s">
        <v>79</v>
      </c>
      <c r="BK114" s="193">
        <f t="shared" si="9"/>
        <v>0</v>
      </c>
      <c r="BL114" s="20" t="s">
        <v>175</v>
      </c>
      <c r="BM114" s="192" t="s">
        <v>2352</v>
      </c>
    </row>
    <row r="115" spans="1:65" s="14" customFormat="1">
      <c r="B115" s="205"/>
      <c r="C115" s="206"/>
      <c r="D115" s="196" t="s">
        <v>177</v>
      </c>
      <c r="E115" s="206"/>
      <c r="F115" s="208" t="s">
        <v>2353</v>
      </c>
      <c r="G115" s="206"/>
      <c r="H115" s="209">
        <v>3.2000000000000001E-2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81</v>
      </c>
      <c r="AV115" s="14" t="s">
        <v>81</v>
      </c>
      <c r="AW115" s="14" t="s">
        <v>4</v>
      </c>
      <c r="AX115" s="14" t="s">
        <v>79</v>
      </c>
      <c r="AY115" s="215" t="s">
        <v>168</v>
      </c>
    </row>
    <row r="116" spans="1:65" s="2" customFormat="1" ht="16.5" customHeight="1">
      <c r="A116" s="37"/>
      <c r="B116" s="38"/>
      <c r="C116" s="259" t="s">
        <v>8</v>
      </c>
      <c r="D116" s="259" t="s">
        <v>636</v>
      </c>
      <c r="E116" s="260" t="s">
        <v>2354</v>
      </c>
      <c r="F116" s="261" t="s">
        <v>2355</v>
      </c>
      <c r="G116" s="262" t="s">
        <v>2356</v>
      </c>
      <c r="H116" s="263">
        <v>31.837</v>
      </c>
      <c r="I116" s="264"/>
      <c r="J116" s="265">
        <f>ROUND(I116*H116,2)</f>
        <v>0</v>
      </c>
      <c r="K116" s="261" t="s">
        <v>174</v>
      </c>
      <c r="L116" s="266"/>
      <c r="M116" s="267" t="s">
        <v>19</v>
      </c>
      <c r="N116" s="268" t="s">
        <v>43</v>
      </c>
      <c r="O116" s="67"/>
      <c r="P116" s="190">
        <f>O116*H116</f>
        <v>0</v>
      </c>
      <c r="Q116" s="190">
        <v>1E-3</v>
      </c>
      <c r="R116" s="190">
        <f>Q116*H116</f>
        <v>3.1836999999999997E-2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209</v>
      </c>
      <c r="AT116" s="192" t="s">
        <v>636</v>
      </c>
      <c r="AU116" s="192" t="s">
        <v>81</v>
      </c>
      <c r="AY116" s="20" t="s">
        <v>168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175</v>
      </c>
      <c r="BM116" s="192" t="s">
        <v>2357</v>
      </c>
    </row>
    <row r="117" spans="1:65" s="13" customFormat="1">
      <c r="B117" s="194"/>
      <c r="C117" s="195"/>
      <c r="D117" s="196" t="s">
        <v>177</v>
      </c>
      <c r="E117" s="197" t="s">
        <v>19</v>
      </c>
      <c r="F117" s="198" t="s">
        <v>2358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177</v>
      </c>
      <c r="AU117" s="204" t="s">
        <v>81</v>
      </c>
      <c r="AV117" s="13" t="s">
        <v>79</v>
      </c>
      <c r="AW117" s="13" t="s">
        <v>33</v>
      </c>
      <c r="AX117" s="13" t="s">
        <v>72</v>
      </c>
      <c r="AY117" s="204" t="s">
        <v>168</v>
      </c>
    </row>
    <row r="118" spans="1:65" s="13" customFormat="1" ht="33.75">
      <c r="B118" s="194"/>
      <c r="C118" s="195"/>
      <c r="D118" s="196" t="s">
        <v>177</v>
      </c>
      <c r="E118" s="197" t="s">
        <v>19</v>
      </c>
      <c r="F118" s="198" t="s">
        <v>2312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4" customFormat="1" ht="22.5">
      <c r="B119" s="205"/>
      <c r="C119" s="206"/>
      <c r="D119" s="196" t="s">
        <v>177</v>
      </c>
      <c r="E119" s="207" t="s">
        <v>19</v>
      </c>
      <c r="F119" s="208" t="s">
        <v>2359</v>
      </c>
      <c r="G119" s="206"/>
      <c r="H119" s="209">
        <v>31.837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81</v>
      </c>
      <c r="AV119" s="14" t="s">
        <v>81</v>
      </c>
      <c r="AW119" s="14" t="s">
        <v>33</v>
      </c>
      <c r="AX119" s="14" t="s">
        <v>79</v>
      </c>
      <c r="AY119" s="215" t="s">
        <v>168</v>
      </c>
    </row>
    <row r="120" spans="1:65" s="2" customFormat="1" ht="16.5" customHeight="1">
      <c r="A120" s="37"/>
      <c r="B120" s="38"/>
      <c r="C120" s="181" t="s">
        <v>226</v>
      </c>
      <c r="D120" s="181" t="s">
        <v>170</v>
      </c>
      <c r="E120" s="182" t="s">
        <v>2360</v>
      </c>
      <c r="F120" s="183" t="s">
        <v>2361</v>
      </c>
      <c r="G120" s="184" t="s">
        <v>173</v>
      </c>
      <c r="H120" s="185">
        <v>4373.4799999999996</v>
      </c>
      <c r="I120" s="186"/>
      <c r="J120" s="187">
        <f>ROUND(I120*H120,2)</f>
        <v>0</v>
      </c>
      <c r="K120" s="183" t="s">
        <v>174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1.2700000000000001E-3</v>
      </c>
      <c r="R120" s="190">
        <f>Q120*H120</f>
        <v>5.5543195999999995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175</v>
      </c>
      <c r="AT120" s="192" t="s">
        <v>170</v>
      </c>
      <c r="AU120" s="192" t="s">
        <v>81</v>
      </c>
      <c r="AY120" s="20" t="s">
        <v>168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175</v>
      </c>
      <c r="BM120" s="192" t="s">
        <v>2362</v>
      </c>
    </row>
    <row r="121" spans="1:65" s="13" customFormat="1" ht="33.75">
      <c r="B121" s="194"/>
      <c r="C121" s="195"/>
      <c r="D121" s="196" t="s">
        <v>177</v>
      </c>
      <c r="E121" s="197" t="s">
        <v>19</v>
      </c>
      <c r="F121" s="198" t="s">
        <v>2312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177</v>
      </c>
      <c r="AU121" s="204" t="s">
        <v>81</v>
      </c>
      <c r="AV121" s="13" t="s">
        <v>79</v>
      </c>
      <c r="AW121" s="13" t="s">
        <v>33</v>
      </c>
      <c r="AX121" s="13" t="s">
        <v>72</v>
      </c>
      <c r="AY121" s="204" t="s">
        <v>168</v>
      </c>
    </row>
    <row r="122" spans="1:65" s="14" customFormat="1">
      <c r="B122" s="205"/>
      <c r="C122" s="206"/>
      <c r="D122" s="196" t="s">
        <v>177</v>
      </c>
      <c r="E122" s="207" t="s">
        <v>19</v>
      </c>
      <c r="F122" s="208" t="s">
        <v>2363</v>
      </c>
      <c r="G122" s="206"/>
      <c r="H122" s="209">
        <v>3100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177</v>
      </c>
      <c r="AU122" s="215" t="s">
        <v>81</v>
      </c>
      <c r="AV122" s="14" t="s">
        <v>81</v>
      </c>
      <c r="AW122" s="14" t="s">
        <v>33</v>
      </c>
      <c r="AX122" s="14" t="s">
        <v>72</v>
      </c>
      <c r="AY122" s="215" t="s">
        <v>168</v>
      </c>
    </row>
    <row r="123" spans="1:65" s="14" customFormat="1" ht="22.5">
      <c r="B123" s="205"/>
      <c r="C123" s="206"/>
      <c r="D123" s="196" t="s">
        <v>177</v>
      </c>
      <c r="E123" s="207" t="s">
        <v>19</v>
      </c>
      <c r="F123" s="208" t="s">
        <v>2364</v>
      </c>
      <c r="G123" s="206"/>
      <c r="H123" s="209">
        <v>1273.48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177</v>
      </c>
      <c r="AU123" s="215" t="s">
        <v>81</v>
      </c>
      <c r="AV123" s="14" t="s">
        <v>81</v>
      </c>
      <c r="AW123" s="14" t="s">
        <v>33</v>
      </c>
      <c r="AX123" s="14" t="s">
        <v>72</v>
      </c>
      <c r="AY123" s="215" t="s">
        <v>168</v>
      </c>
    </row>
    <row r="124" spans="1:65" s="15" customFormat="1">
      <c r="B124" s="216"/>
      <c r="C124" s="217"/>
      <c r="D124" s="196" t="s">
        <v>177</v>
      </c>
      <c r="E124" s="218" t="s">
        <v>19</v>
      </c>
      <c r="F124" s="219" t="s">
        <v>182</v>
      </c>
      <c r="G124" s="217"/>
      <c r="H124" s="220">
        <v>4373.4799999999996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177</v>
      </c>
      <c r="AU124" s="226" t="s">
        <v>81</v>
      </c>
      <c r="AV124" s="15" t="s">
        <v>175</v>
      </c>
      <c r="AW124" s="15" t="s">
        <v>33</v>
      </c>
      <c r="AX124" s="15" t="s">
        <v>79</v>
      </c>
      <c r="AY124" s="226" t="s">
        <v>168</v>
      </c>
    </row>
    <row r="125" spans="1:65" s="2" customFormat="1" ht="16.5" customHeight="1">
      <c r="A125" s="37"/>
      <c r="B125" s="38"/>
      <c r="C125" s="259" t="s">
        <v>423</v>
      </c>
      <c r="D125" s="259" t="s">
        <v>636</v>
      </c>
      <c r="E125" s="260" t="s">
        <v>2365</v>
      </c>
      <c r="F125" s="261" t="s">
        <v>2366</v>
      </c>
      <c r="G125" s="262" t="s">
        <v>2356</v>
      </c>
      <c r="H125" s="263">
        <v>37.200000000000003</v>
      </c>
      <c r="I125" s="264"/>
      <c r="J125" s="265">
        <f>ROUND(I125*H125,2)</f>
        <v>0</v>
      </c>
      <c r="K125" s="261" t="s">
        <v>174</v>
      </c>
      <c r="L125" s="266"/>
      <c r="M125" s="267" t="s">
        <v>19</v>
      </c>
      <c r="N125" s="268" t="s">
        <v>43</v>
      </c>
      <c r="O125" s="67"/>
      <c r="P125" s="190">
        <f>O125*H125</f>
        <v>0</v>
      </c>
      <c r="Q125" s="190">
        <v>2.5000000000000001E-3</v>
      </c>
      <c r="R125" s="190">
        <f>Q125*H125</f>
        <v>9.3000000000000013E-2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209</v>
      </c>
      <c r="AT125" s="192" t="s">
        <v>636</v>
      </c>
      <c r="AU125" s="192" t="s">
        <v>81</v>
      </c>
      <c r="AY125" s="20" t="s">
        <v>168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175</v>
      </c>
      <c r="BM125" s="192" t="s">
        <v>2367</v>
      </c>
    </row>
    <row r="126" spans="1:65" s="13" customFormat="1" ht="33.75">
      <c r="B126" s="194"/>
      <c r="C126" s="195"/>
      <c r="D126" s="196" t="s">
        <v>177</v>
      </c>
      <c r="E126" s="197" t="s">
        <v>19</v>
      </c>
      <c r="F126" s="198" t="s">
        <v>2312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177</v>
      </c>
      <c r="AU126" s="204" t="s">
        <v>81</v>
      </c>
      <c r="AV126" s="13" t="s">
        <v>79</v>
      </c>
      <c r="AW126" s="13" t="s">
        <v>33</v>
      </c>
      <c r="AX126" s="13" t="s">
        <v>72</v>
      </c>
      <c r="AY126" s="204" t="s">
        <v>168</v>
      </c>
    </row>
    <row r="127" spans="1:65" s="14" customFormat="1">
      <c r="B127" s="205"/>
      <c r="C127" s="206"/>
      <c r="D127" s="196" t="s">
        <v>177</v>
      </c>
      <c r="E127" s="207" t="s">
        <v>19</v>
      </c>
      <c r="F127" s="208" t="s">
        <v>2330</v>
      </c>
      <c r="G127" s="206"/>
      <c r="H127" s="209">
        <v>3100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81</v>
      </c>
      <c r="AV127" s="14" t="s">
        <v>81</v>
      </c>
      <c r="AW127" s="14" t="s">
        <v>33</v>
      </c>
      <c r="AX127" s="14" t="s">
        <v>79</v>
      </c>
      <c r="AY127" s="215" t="s">
        <v>168</v>
      </c>
    </row>
    <row r="128" spans="1:65" s="14" customFormat="1">
      <c r="B128" s="205"/>
      <c r="C128" s="206"/>
      <c r="D128" s="196" t="s">
        <v>177</v>
      </c>
      <c r="E128" s="206"/>
      <c r="F128" s="208" t="s">
        <v>2368</v>
      </c>
      <c r="G128" s="206"/>
      <c r="H128" s="209">
        <v>37.200000000000003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81</v>
      </c>
      <c r="AV128" s="14" t="s">
        <v>81</v>
      </c>
      <c r="AW128" s="14" t="s">
        <v>4</v>
      </c>
      <c r="AX128" s="14" t="s">
        <v>79</v>
      </c>
      <c r="AY128" s="215" t="s">
        <v>168</v>
      </c>
    </row>
    <row r="129" spans="1:65" s="2" customFormat="1" ht="16.5" customHeight="1">
      <c r="A129" s="37"/>
      <c r="B129" s="38"/>
      <c r="C129" s="259" t="s">
        <v>428</v>
      </c>
      <c r="D129" s="259" t="s">
        <v>636</v>
      </c>
      <c r="E129" s="260" t="s">
        <v>2369</v>
      </c>
      <c r="F129" s="261" t="s">
        <v>2370</v>
      </c>
      <c r="G129" s="262" t="s">
        <v>2356</v>
      </c>
      <c r="H129" s="263">
        <v>31.837</v>
      </c>
      <c r="I129" s="264"/>
      <c r="J129" s="265">
        <f>ROUND(I129*H129,2)</f>
        <v>0</v>
      </c>
      <c r="K129" s="261" t="s">
        <v>174</v>
      </c>
      <c r="L129" s="266"/>
      <c r="M129" s="267" t="s">
        <v>19</v>
      </c>
      <c r="N129" s="268" t="s">
        <v>43</v>
      </c>
      <c r="O129" s="67"/>
      <c r="P129" s="190">
        <f>O129*H129</f>
        <v>0</v>
      </c>
      <c r="Q129" s="190">
        <v>1.1999999999999999E-3</v>
      </c>
      <c r="R129" s="190">
        <f>Q129*H129</f>
        <v>3.8204399999999999E-2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209</v>
      </c>
      <c r="AT129" s="192" t="s">
        <v>636</v>
      </c>
      <c r="AU129" s="192" t="s">
        <v>81</v>
      </c>
      <c r="AY129" s="20" t="s">
        <v>168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175</v>
      </c>
      <c r="BM129" s="192" t="s">
        <v>2371</v>
      </c>
    </row>
    <row r="130" spans="1:65" s="13" customFormat="1" ht="33.75">
      <c r="B130" s="194"/>
      <c r="C130" s="195"/>
      <c r="D130" s="196" t="s">
        <v>177</v>
      </c>
      <c r="E130" s="197" t="s">
        <v>19</v>
      </c>
      <c r="F130" s="198" t="s">
        <v>2312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177</v>
      </c>
      <c r="AU130" s="204" t="s">
        <v>81</v>
      </c>
      <c r="AV130" s="13" t="s">
        <v>79</v>
      </c>
      <c r="AW130" s="13" t="s">
        <v>33</v>
      </c>
      <c r="AX130" s="13" t="s">
        <v>72</v>
      </c>
      <c r="AY130" s="204" t="s">
        <v>168</v>
      </c>
    </row>
    <row r="131" spans="1:65" s="14" customFormat="1" ht="22.5">
      <c r="B131" s="205"/>
      <c r="C131" s="206"/>
      <c r="D131" s="196" t="s">
        <v>177</v>
      </c>
      <c r="E131" s="207" t="s">
        <v>19</v>
      </c>
      <c r="F131" s="208" t="s">
        <v>2372</v>
      </c>
      <c r="G131" s="206"/>
      <c r="H131" s="209">
        <v>1273.48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79</v>
      </c>
      <c r="AY131" s="215" t="s">
        <v>168</v>
      </c>
    </row>
    <row r="132" spans="1:65" s="14" customFormat="1">
      <c r="B132" s="205"/>
      <c r="C132" s="206"/>
      <c r="D132" s="196" t="s">
        <v>177</v>
      </c>
      <c r="E132" s="206"/>
      <c r="F132" s="208" t="s">
        <v>2373</v>
      </c>
      <c r="G132" s="206"/>
      <c r="H132" s="209">
        <v>31.837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177</v>
      </c>
      <c r="AU132" s="215" t="s">
        <v>81</v>
      </c>
      <c r="AV132" s="14" t="s">
        <v>81</v>
      </c>
      <c r="AW132" s="14" t="s">
        <v>4</v>
      </c>
      <c r="AX132" s="14" t="s">
        <v>79</v>
      </c>
      <c r="AY132" s="215" t="s">
        <v>168</v>
      </c>
    </row>
    <row r="133" spans="1:65" s="2" customFormat="1" ht="33" customHeight="1">
      <c r="A133" s="37"/>
      <c r="B133" s="38"/>
      <c r="C133" s="181" t="s">
        <v>435</v>
      </c>
      <c r="D133" s="181" t="s">
        <v>170</v>
      </c>
      <c r="E133" s="182" t="s">
        <v>2374</v>
      </c>
      <c r="F133" s="183" t="s">
        <v>2375</v>
      </c>
      <c r="G133" s="184" t="s">
        <v>185</v>
      </c>
      <c r="H133" s="185">
        <v>486</v>
      </c>
      <c r="I133" s="186"/>
      <c r="J133" s="187">
        <f>ROUND(I133*H133,2)</f>
        <v>0</v>
      </c>
      <c r="K133" s="183" t="s">
        <v>174</v>
      </c>
      <c r="L133" s="42"/>
      <c r="M133" s="188" t="s">
        <v>19</v>
      </c>
      <c r="N133" s="189" t="s">
        <v>43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175</v>
      </c>
      <c r="AT133" s="192" t="s">
        <v>170</v>
      </c>
      <c r="AU133" s="192" t="s">
        <v>81</v>
      </c>
      <c r="AY133" s="20" t="s">
        <v>168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175</v>
      </c>
      <c r="BM133" s="192" t="s">
        <v>2376</v>
      </c>
    </row>
    <row r="134" spans="1:65" s="14" customFormat="1">
      <c r="B134" s="205"/>
      <c r="C134" s="206"/>
      <c r="D134" s="196" t="s">
        <v>177</v>
      </c>
      <c r="E134" s="207" t="s">
        <v>19</v>
      </c>
      <c r="F134" s="208" t="s">
        <v>2377</v>
      </c>
      <c r="G134" s="206"/>
      <c r="H134" s="209">
        <v>363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81</v>
      </c>
      <c r="AV134" s="14" t="s">
        <v>81</v>
      </c>
      <c r="AW134" s="14" t="s">
        <v>33</v>
      </c>
      <c r="AX134" s="14" t="s">
        <v>72</v>
      </c>
      <c r="AY134" s="215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2378</v>
      </c>
      <c r="G135" s="206"/>
      <c r="H135" s="209">
        <v>109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72</v>
      </c>
      <c r="AY135" s="215" t="s">
        <v>168</v>
      </c>
    </row>
    <row r="136" spans="1:65" s="14" customFormat="1">
      <c r="B136" s="205"/>
      <c r="C136" s="206"/>
      <c r="D136" s="196" t="s">
        <v>177</v>
      </c>
      <c r="E136" s="207" t="s">
        <v>19</v>
      </c>
      <c r="F136" s="208" t="s">
        <v>2379</v>
      </c>
      <c r="G136" s="206"/>
      <c r="H136" s="209">
        <v>14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177</v>
      </c>
      <c r="AU136" s="215" t="s">
        <v>81</v>
      </c>
      <c r="AV136" s="14" t="s">
        <v>81</v>
      </c>
      <c r="AW136" s="14" t="s">
        <v>33</v>
      </c>
      <c r="AX136" s="14" t="s">
        <v>72</v>
      </c>
      <c r="AY136" s="215" t="s">
        <v>168</v>
      </c>
    </row>
    <row r="137" spans="1:65" s="15" customFormat="1">
      <c r="B137" s="216"/>
      <c r="C137" s="217"/>
      <c r="D137" s="196" t="s">
        <v>177</v>
      </c>
      <c r="E137" s="218" t="s">
        <v>19</v>
      </c>
      <c r="F137" s="219" t="s">
        <v>182</v>
      </c>
      <c r="G137" s="217"/>
      <c r="H137" s="220">
        <v>486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177</v>
      </c>
      <c r="AU137" s="226" t="s">
        <v>81</v>
      </c>
      <c r="AV137" s="15" t="s">
        <v>175</v>
      </c>
      <c r="AW137" s="15" t="s">
        <v>33</v>
      </c>
      <c r="AX137" s="15" t="s">
        <v>79</v>
      </c>
      <c r="AY137" s="226" t="s">
        <v>168</v>
      </c>
    </row>
    <row r="138" spans="1:65" s="2" customFormat="1" ht="16.5" customHeight="1">
      <c r="A138" s="37"/>
      <c r="B138" s="38"/>
      <c r="C138" s="259" t="s">
        <v>441</v>
      </c>
      <c r="D138" s="259" t="s">
        <v>636</v>
      </c>
      <c r="E138" s="260" t="s">
        <v>2380</v>
      </c>
      <c r="F138" s="261" t="s">
        <v>2381</v>
      </c>
      <c r="G138" s="262" t="s">
        <v>206</v>
      </c>
      <c r="H138" s="263">
        <v>6.37</v>
      </c>
      <c r="I138" s="264"/>
      <c r="J138" s="265">
        <f>ROUND(I138*H138,2)</f>
        <v>0</v>
      </c>
      <c r="K138" s="261" t="s">
        <v>174</v>
      </c>
      <c r="L138" s="266"/>
      <c r="M138" s="267" t="s">
        <v>19</v>
      </c>
      <c r="N138" s="268" t="s">
        <v>43</v>
      </c>
      <c r="O138" s="67"/>
      <c r="P138" s="190">
        <f>O138*H138</f>
        <v>0</v>
      </c>
      <c r="Q138" s="190">
        <v>0.22</v>
      </c>
      <c r="R138" s="190">
        <f>Q138*H138</f>
        <v>1.4014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209</v>
      </c>
      <c r="AT138" s="192" t="s">
        <v>636</v>
      </c>
      <c r="AU138" s="192" t="s">
        <v>81</v>
      </c>
      <c r="AY138" s="20" t="s">
        <v>168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175</v>
      </c>
      <c r="BM138" s="192" t="s">
        <v>2382</v>
      </c>
    </row>
    <row r="139" spans="1:65" s="14" customFormat="1">
      <c r="B139" s="205"/>
      <c r="C139" s="206"/>
      <c r="D139" s="196" t="s">
        <v>177</v>
      </c>
      <c r="E139" s="207" t="s">
        <v>19</v>
      </c>
      <c r="F139" s="208" t="s">
        <v>2383</v>
      </c>
      <c r="G139" s="206"/>
      <c r="H139" s="209">
        <v>3.63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81</v>
      </c>
      <c r="AV139" s="14" t="s">
        <v>81</v>
      </c>
      <c r="AW139" s="14" t="s">
        <v>33</v>
      </c>
      <c r="AX139" s="14" t="s">
        <v>72</v>
      </c>
      <c r="AY139" s="215" t="s">
        <v>168</v>
      </c>
    </row>
    <row r="140" spans="1:65" s="14" customFormat="1">
      <c r="B140" s="205"/>
      <c r="C140" s="206"/>
      <c r="D140" s="196" t="s">
        <v>177</v>
      </c>
      <c r="E140" s="207" t="s">
        <v>19</v>
      </c>
      <c r="F140" s="208" t="s">
        <v>2384</v>
      </c>
      <c r="G140" s="206"/>
      <c r="H140" s="209">
        <v>2.1800000000000002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177</v>
      </c>
      <c r="AU140" s="215" t="s">
        <v>81</v>
      </c>
      <c r="AV140" s="14" t="s">
        <v>81</v>
      </c>
      <c r="AW140" s="14" t="s">
        <v>33</v>
      </c>
      <c r="AX140" s="14" t="s">
        <v>72</v>
      </c>
      <c r="AY140" s="215" t="s">
        <v>168</v>
      </c>
    </row>
    <row r="141" spans="1:65" s="14" customFormat="1">
      <c r="B141" s="205"/>
      <c r="C141" s="206"/>
      <c r="D141" s="196" t="s">
        <v>177</v>
      </c>
      <c r="E141" s="207" t="s">
        <v>19</v>
      </c>
      <c r="F141" s="208" t="s">
        <v>2385</v>
      </c>
      <c r="G141" s="206"/>
      <c r="H141" s="209">
        <v>0.56000000000000005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81</v>
      </c>
      <c r="AV141" s="14" t="s">
        <v>81</v>
      </c>
      <c r="AW141" s="14" t="s">
        <v>33</v>
      </c>
      <c r="AX141" s="14" t="s">
        <v>72</v>
      </c>
      <c r="AY141" s="215" t="s">
        <v>168</v>
      </c>
    </row>
    <row r="142" spans="1:65" s="15" customFormat="1">
      <c r="B142" s="216"/>
      <c r="C142" s="217"/>
      <c r="D142" s="196" t="s">
        <v>177</v>
      </c>
      <c r="E142" s="218" t="s">
        <v>19</v>
      </c>
      <c r="F142" s="219" t="s">
        <v>182</v>
      </c>
      <c r="G142" s="217"/>
      <c r="H142" s="220">
        <v>6.370000000000001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177</v>
      </c>
      <c r="AU142" s="226" t="s">
        <v>81</v>
      </c>
      <c r="AV142" s="15" t="s">
        <v>175</v>
      </c>
      <c r="AW142" s="15" t="s">
        <v>33</v>
      </c>
      <c r="AX142" s="15" t="s">
        <v>79</v>
      </c>
      <c r="AY142" s="226" t="s">
        <v>168</v>
      </c>
    </row>
    <row r="143" spans="1:65" s="2" customFormat="1" ht="36">
      <c r="A143" s="37"/>
      <c r="B143" s="38"/>
      <c r="C143" s="181" t="s">
        <v>7</v>
      </c>
      <c r="D143" s="181" t="s">
        <v>170</v>
      </c>
      <c r="E143" s="182" t="s">
        <v>2386</v>
      </c>
      <c r="F143" s="183" t="s">
        <v>2387</v>
      </c>
      <c r="G143" s="184" t="s">
        <v>185</v>
      </c>
      <c r="H143" s="185">
        <v>363</v>
      </c>
      <c r="I143" s="186"/>
      <c r="J143" s="187">
        <f>ROUND(I143*H143,2)</f>
        <v>0</v>
      </c>
      <c r="K143" s="183" t="s">
        <v>174</v>
      </c>
      <c r="L143" s="42"/>
      <c r="M143" s="188" t="s">
        <v>19</v>
      </c>
      <c r="N143" s="189" t="s">
        <v>43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175</v>
      </c>
      <c r="AT143" s="192" t="s">
        <v>170</v>
      </c>
      <c r="AU143" s="192" t="s">
        <v>81</v>
      </c>
      <c r="AY143" s="20" t="s">
        <v>168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175</v>
      </c>
      <c r="BM143" s="192" t="s">
        <v>2388</v>
      </c>
    </row>
    <row r="144" spans="1:65" s="14" customFormat="1">
      <c r="B144" s="205"/>
      <c r="C144" s="206"/>
      <c r="D144" s="196" t="s">
        <v>177</v>
      </c>
      <c r="E144" s="207" t="s">
        <v>19</v>
      </c>
      <c r="F144" s="208" t="s">
        <v>2389</v>
      </c>
      <c r="G144" s="206"/>
      <c r="H144" s="209">
        <v>363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81</v>
      </c>
      <c r="AV144" s="14" t="s">
        <v>81</v>
      </c>
      <c r="AW144" s="14" t="s">
        <v>33</v>
      </c>
      <c r="AX144" s="14" t="s">
        <v>79</v>
      </c>
      <c r="AY144" s="215" t="s">
        <v>168</v>
      </c>
    </row>
    <row r="145" spans="1:65" s="2" customFormat="1" ht="36">
      <c r="A145" s="37"/>
      <c r="B145" s="38"/>
      <c r="C145" s="181" t="s">
        <v>449</v>
      </c>
      <c r="D145" s="181" t="s">
        <v>170</v>
      </c>
      <c r="E145" s="182" t="s">
        <v>2390</v>
      </c>
      <c r="F145" s="183" t="s">
        <v>2391</v>
      </c>
      <c r="G145" s="184" t="s">
        <v>185</v>
      </c>
      <c r="H145" s="185">
        <v>363</v>
      </c>
      <c r="I145" s="186"/>
      <c r="J145" s="187">
        <f>ROUND(I145*H145,2)</f>
        <v>0</v>
      </c>
      <c r="K145" s="183" t="s">
        <v>174</v>
      </c>
      <c r="L145" s="42"/>
      <c r="M145" s="188" t="s">
        <v>19</v>
      </c>
      <c r="N145" s="189" t="s">
        <v>43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175</v>
      </c>
      <c r="AT145" s="192" t="s">
        <v>170</v>
      </c>
      <c r="AU145" s="192" t="s">
        <v>81</v>
      </c>
      <c r="AY145" s="20" t="s">
        <v>168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175</v>
      </c>
      <c r="BM145" s="192" t="s">
        <v>2392</v>
      </c>
    </row>
    <row r="146" spans="1:65" s="14" customFormat="1">
      <c r="B146" s="205"/>
      <c r="C146" s="206"/>
      <c r="D146" s="196" t="s">
        <v>177</v>
      </c>
      <c r="E146" s="207" t="s">
        <v>19</v>
      </c>
      <c r="F146" s="208" t="s">
        <v>2389</v>
      </c>
      <c r="G146" s="206"/>
      <c r="H146" s="209">
        <v>363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177</v>
      </c>
      <c r="AU146" s="215" t="s">
        <v>81</v>
      </c>
      <c r="AV146" s="14" t="s">
        <v>81</v>
      </c>
      <c r="AW146" s="14" t="s">
        <v>33</v>
      </c>
      <c r="AX146" s="14" t="s">
        <v>79</v>
      </c>
      <c r="AY146" s="215" t="s">
        <v>168</v>
      </c>
    </row>
    <row r="147" spans="1:65" s="2" customFormat="1" ht="24">
      <c r="A147" s="37"/>
      <c r="B147" s="38"/>
      <c r="C147" s="259" t="s">
        <v>453</v>
      </c>
      <c r="D147" s="259" t="s">
        <v>636</v>
      </c>
      <c r="E147" s="260" t="s">
        <v>2393</v>
      </c>
      <c r="F147" s="261" t="s">
        <v>2394</v>
      </c>
      <c r="G147" s="262" t="s">
        <v>274</v>
      </c>
      <c r="H147" s="263">
        <v>68</v>
      </c>
      <c r="I147" s="264"/>
      <c r="J147" s="265">
        <f>ROUND(I147*H147,2)</f>
        <v>0</v>
      </c>
      <c r="K147" s="261" t="s">
        <v>19</v>
      </c>
      <c r="L147" s="266"/>
      <c r="M147" s="267" t="s">
        <v>19</v>
      </c>
      <c r="N147" s="268" t="s">
        <v>43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209</v>
      </c>
      <c r="AT147" s="192" t="s">
        <v>636</v>
      </c>
      <c r="AU147" s="192" t="s">
        <v>81</v>
      </c>
      <c r="AY147" s="20" t="s">
        <v>168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79</v>
      </c>
      <c r="BK147" s="193">
        <f>ROUND(I147*H147,2)</f>
        <v>0</v>
      </c>
      <c r="BL147" s="20" t="s">
        <v>175</v>
      </c>
      <c r="BM147" s="192" t="s">
        <v>2395</v>
      </c>
    </row>
    <row r="148" spans="1:65" s="14" customFormat="1" ht="22.5">
      <c r="B148" s="205"/>
      <c r="C148" s="206"/>
      <c r="D148" s="196" t="s">
        <v>177</v>
      </c>
      <c r="E148" s="207" t="s">
        <v>19</v>
      </c>
      <c r="F148" s="208" t="s">
        <v>2396</v>
      </c>
      <c r="G148" s="206"/>
      <c r="H148" s="209">
        <v>68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177</v>
      </c>
      <c r="AU148" s="215" t="s">
        <v>81</v>
      </c>
      <c r="AV148" s="14" t="s">
        <v>81</v>
      </c>
      <c r="AW148" s="14" t="s">
        <v>33</v>
      </c>
      <c r="AX148" s="14" t="s">
        <v>79</v>
      </c>
      <c r="AY148" s="215" t="s">
        <v>168</v>
      </c>
    </row>
    <row r="149" spans="1:65" s="2" customFormat="1" ht="21.75" customHeight="1">
      <c r="A149" s="37"/>
      <c r="B149" s="38"/>
      <c r="C149" s="259" t="s">
        <v>459</v>
      </c>
      <c r="D149" s="259" t="s">
        <v>636</v>
      </c>
      <c r="E149" s="260" t="s">
        <v>2397</v>
      </c>
      <c r="F149" s="261" t="s">
        <v>2398</v>
      </c>
      <c r="G149" s="262" t="s">
        <v>274</v>
      </c>
      <c r="H149" s="263">
        <v>110</v>
      </c>
      <c r="I149" s="264"/>
      <c r="J149" s="265">
        <f>ROUND(I149*H149,2)</f>
        <v>0</v>
      </c>
      <c r="K149" s="261" t="s">
        <v>19</v>
      </c>
      <c r="L149" s="266"/>
      <c r="M149" s="267" t="s">
        <v>19</v>
      </c>
      <c r="N149" s="268" t="s">
        <v>43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209</v>
      </c>
      <c r="AT149" s="192" t="s">
        <v>636</v>
      </c>
      <c r="AU149" s="192" t="s">
        <v>81</v>
      </c>
      <c r="AY149" s="20" t="s">
        <v>168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79</v>
      </c>
      <c r="BK149" s="193">
        <f>ROUND(I149*H149,2)</f>
        <v>0</v>
      </c>
      <c r="BL149" s="20" t="s">
        <v>175</v>
      </c>
      <c r="BM149" s="192" t="s">
        <v>2399</v>
      </c>
    </row>
    <row r="150" spans="1:65" s="14" customFormat="1" ht="22.5">
      <c r="B150" s="205"/>
      <c r="C150" s="206"/>
      <c r="D150" s="196" t="s">
        <v>177</v>
      </c>
      <c r="E150" s="207" t="s">
        <v>19</v>
      </c>
      <c r="F150" s="208" t="s">
        <v>2400</v>
      </c>
      <c r="G150" s="206"/>
      <c r="H150" s="209">
        <v>110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81</v>
      </c>
      <c r="AV150" s="14" t="s">
        <v>81</v>
      </c>
      <c r="AW150" s="14" t="s">
        <v>33</v>
      </c>
      <c r="AX150" s="14" t="s">
        <v>79</v>
      </c>
      <c r="AY150" s="215" t="s">
        <v>168</v>
      </c>
    </row>
    <row r="151" spans="1:65" s="2" customFormat="1" ht="21.75" customHeight="1">
      <c r="A151" s="37"/>
      <c r="B151" s="38"/>
      <c r="C151" s="259" t="s">
        <v>464</v>
      </c>
      <c r="D151" s="259" t="s">
        <v>636</v>
      </c>
      <c r="E151" s="260" t="s">
        <v>2401</v>
      </c>
      <c r="F151" s="261" t="s">
        <v>2402</v>
      </c>
      <c r="G151" s="262" t="s">
        <v>274</v>
      </c>
      <c r="H151" s="263">
        <v>54</v>
      </c>
      <c r="I151" s="264"/>
      <c r="J151" s="265">
        <f>ROUND(I151*H151,2)</f>
        <v>0</v>
      </c>
      <c r="K151" s="261" t="s">
        <v>19</v>
      </c>
      <c r="L151" s="266"/>
      <c r="M151" s="267" t="s">
        <v>19</v>
      </c>
      <c r="N151" s="268" t="s">
        <v>43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209</v>
      </c>
      <c r="AT151" s="192" t="s">
        <v>636</v>
      </c>
      <c r="AU151" s="192" t="s">
        <v>81</v>
      </c>
      <c r="AY151" s="20" t="s">
        <v>168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175</v>
      </c>
      <c r="BM151" s="192" t="s">
        <v>2403</v>
      </c>
    </row>
    <row r="152" spans="1:65" s="14" customFormat="1" ht="22.5">
      <c r="B152" s="205"/>
      <c r="C152" s="206"/>
      <c r="D152" s="196" t="s">
        <v>177</v>
      </c>
      <c r="E152" s="207" t="s">
        <v>19</v>
      </c>
      <c r="F152" s="208" t="s">
        <v>2404</v>
      </c>
      <c r="G152" s="206"/>
      <c r="H152" s="209">
        <v>54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177</v>
      </c>
      <c r="AU152" s="215" t="s">
        <v>81</v>
      </c>
      <c r="AV152" s="14" t="s">
        <v>81</v>
      </c>
      <c r="AW152" s="14" t="s">
        <v>33</v>
      </c>
      <c r="AX152" s="14" t="s">
        <v>79</v>
      </c>
      <c r="AY152" s="215" t="s">
        <v>168</v>
      </c>
    </row>
    <row r="153" spans="1:65" s="2" customFormat="1" ht="21.75" customHeight="1">
      <c r="A153" s="37"/>
      <c r="B153" s="38"/>
      <c r="C153" s="259" t="s">
        <v>482</v>
      </c>
      <c r="D153" s="259" t="s">
        <v>636</v>
      </c>
      <c r="E153" s="260" t="s">
        <v>2405</v>
      </c>
      <c r="F153" s="261" t="s">
        <v>2406</v>
      </c>
      <c r="G153" s="262" t="s">
        <v>274</v>
      </c>
      <c r="H153" s="263">
        <v>18</v>
      </c>
      <c r="I153" s="264"/>
      <c r="J153" s="265">
        <f>ROUND(I153*H153,2)</f>
        <v>0</v>
      </c>
      <c r="K153" s="261" t="s">
        <v>19</v>
      </c>
      <c r="L153" s="266"/>
      <c r="M153" s="267" t="s">
        <v>19</v>
      </c>
      <c r="N153" s="268" t="s">
        <v>43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209</v>
      </c>
      <c r="AT153" s="192" t="s">
        <v>636</v>
      </c>
      <c r="AU153" s="192" t="s">
        <v>81</v>
      </c>
      <c r="AY153" s="20" t="s">
        <v>168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79</v>
      </c>
      <c r="BK153" s="193">
        <f>ROUND(I153*H153,2)</f>
        <v>0</v>
      </c>
      <c r="BL153" s="20" t="s">
        <v>175</v>
      </c>
      <c r="BM153" s="192" t="s">
        <v>2407</v>
      </c>
    </row>
    <row r="154" spans="1:65" s="14" customFormat="1" ht="22.5">
      <c r="B154" s="205"/>
      <c r="C154" s="206"/>
      <c r="D154" s="196" t="s">
        <v>177</v>
      </c>
      <c r="E154" s="207" t="s">
        <v>19</v>
      </c>
      <c r="F154" s="208" t="s">
        <v>2408</v>
      </c>
      <c r="G154" s="206"/>
      <c r="H154" s="209">
        <v>18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81</v>
      </c>
      <c r="AV154" s="14" t="s">
        <v>81</v>
      </c>
      <c r="AW154" s="14" t="s">
        <v>33</v>
      </c>
      <c r="AX154" s="14" t="s">
        <v>79</v>
      </c>
      <c r="AY154" s="215" t="s">
        <v>168</v>
      </c>
    </row>
    <row r="155" spans="1:65" s="2" customFormat="1" ht="16.5" customHeight="1">
      <c r="A155" s="37"/>
      <c r="B155" s="38"/>
      <c r="C155" s="259" t="s">
        <v>484</v>
      </c>
      <c r="D155" s="259" t="s">
        <v>636</v>
      </c>
      <c r="E155" s="260" t="s">
        <v>2409</v>
      </c>
      <c r="F155" s="261" t="s">
        <v>2410</v>
      </c>
      <c r="G155" s="262" t="s">
        <v>274</v>
      </c>
      <c r="H155" s="263">
        <v>29</v>
      </c>
      <c r="I155" s="264"/>
      <c r="J155" s="265">
        <f>ROUND(I155*H155,2)</f>
        <v>0</v>
      </c>
      <c r="K155" s="261" t="s">
        <v>19</v>
      </c>
      <c r="L155" s="266"/>
      <c r="M155" s="267" t="s">
        <v>19</v>
      </c>
      <c r="N155" s="268" t="s">
        <v>43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209</v>
      </c>
      <c r="AT155" s="192" t="s">
        <v>636</v>
      </c>
      <c r="AU155" s="192" t="s">
        <v>81</v>
      </c>
      <c r="AY155" s="20" t="s">
        <v>168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79</v>
      </c>
      <c r="BK155" s="193">
        <f>ROUND(I155*H155,2)</f>
        <v>0</v>
      </c>
      <c r="BL155" s="20" t="s">
        <v>175</v>
      </c>
      <c r="BM155" s="192" t="s">
        <v>2411</v>
      </c>
    </row>
    <row r="156" spans="1:65" s="14" customFormat="1" ht="22.5">
      <c r="B156" s="205"/>
      <c r="C156" s="206"/>
      <c r="D156" s="196" t="s">
        <v>177</v>
      </c>
      <c r="E156" s="207" t="s">
        <v>19</v>
      </c>
      <c r="F156" s="208" t="s">
        <v>2412</v>
      </c>
      <c r="G156" s="206"/>
      <c r="H156" s="209">
        <v>29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177</v>
      </c>
      <c r="AU156" s="215" t="s">
        <v>81</v>
      </c>
      <c r="AV156" s="14" t="s">
        <v>81</v>
      </c>
      <c r="AW156" s="14" t="s">
        <v>33</v>
      </c>
      <c r="AX156" s="14" t="s">
        <v>79</v>
      </c>
      <c r="AY156" s="215" t="s">
        <v>168</v>
      </c>
    </row>
    <row r="157" spans="1:65" s="2" customFormat="1" ht="24">
      <c r="A157" s="37"/>
      <c r="B157" s="38"/>
      <c r="C157" s="259" t="s">
        <v>488</v>
      </c>
      <c r="D157" s="259" t="s">
        <v>636</v>
      </c>
      <c r="E157" s="260" t="s">
        <v>2413</v>
      </c>
      <c r="F157" s="261" t="s">
        <v>2414</v>
      </c>
      <c r="G157" s="262" t="s">
        <v>274</v>
      </c>
      <c r="H157" s="263">
        <v>21</v>
      </c>
      <c r="I157" s="264"/>
      <c r="J157" s="265">
        <f>ROUND(I157*H157,2)</f>
        <v>0</v>
      </c>
      <c r="K157" s="261" t="s">
        <v>19</v>
      </c>
      <c r="L157" s="266"/>
      <c r="M157" s="267" t="s">
        <v>19</v>
      </c>
      <c r="N157" s="268" t="s">
        <v>43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209</v>
      </c>
      <c r="AT157" s="192" t="s">
        <v>636</v>
      </c>
      <c r="AU157" s="192" t="s">
        <v>81</v>
      </c>
      <c r="AY157" s="20" t="s">
        <v>168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175</v>
      </c>
      <c r="BM157" s="192" t="s">
        <v>2415</v>
      </c>
    </row>
    <row r="158" spans="1:65" s="14" customFormat="1" ht="22.5">
      <c r="B158" s="205"/>
      <c r="C158" s="206"/>
      <c r="D158" s="196" t="s">
        <v>177</v>
      </c>
      <c r="E158" s="207" t="s">
        <v>19</v>
      </c>
      <c r="F158" s="208" t="s">
        <v>2416</v>
      </c>
      <c r="G158" s="206"/>
      <c r="H158" s="209">
        <v>21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81</v>
      </c>
      <c r="AV158" s="14" t="s">
        <v>81</v>
      </c>
      <c r="AW158" s="14" t="s">
        <v>33</v>
      </c>
      <c r="AX158" s="14" t="s">
        <v>79</v>
      </c>
      <c r="AY158" s="215" t="s">
        <v>168</v>
      </c>
    </row>
    <row r="159" spans="1:65" s="2" customFormat="1" ht="16.5" customHeight="1">
      <c r="A159" s="37"/>
      <c r="B159" s="38"/>
      <c r="C159" s="259" t="s">
        <v>492</v>
      </c>
      <c r="D159" s="259" t="s">
        <v>636</v>
      </c>
      <c r="E159" s="260" t="s">
        <v>2417</v>
      </c>
      <c r="F159" s="261" t="s">
        <v>2418</v>
      </c>
      <c r="G159" s="262" t="s">
        <v>274</v>
      </c>
      <c r="H159" s="263">
        <v>37</v>
      </c>
      <c r="I159" s="264"/>
      <c r="J159" s="265">
        <f>ROUND(I159*H159,2)</f>
        <v>0</v>
      </c>
      <c r="K159" s="261" t="s">
        <v>19</v>
      </c>
      <c r="L159" s="266"/>
      <c r="M159" s="267" t="s">
        <v>19</v>
      </c>
      <c r="N159" s="268" t="s">
        <v>43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209</v>
      </c>
      <c r="AT159" s="192" t="s">
        <v>636</v>
      </c>
      <c r="AU159" s="192" t="s">
        <v>81</v>
      </c>
      <c r="AY159" s="20" t="s">
        <v>168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175</v>
      </c>
      <c r="BM159" s="192" t="s">
        <v>2419</v>
      </c>
    </row>
    <row r="160" spans="1:65" s="14" customFormat="1" ht="22.5">
      <c r="B160" s="205"/>
      <c r="C160" s="206"/>
      <c r="D160" s="196" t="s">
        <v>177</v>
      </c>
      <c r="E160" s="207" t="s">
        <v>19</v>
      </c>
      <c r="F160" s="208" t="s">
        <v>2420</v>
      </c>
      <c r="G160" s="206"/>
      <c r="H160" s="209">
        <v>37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81</v>
      </c>
      <c r="AV160" s="14" t="s">
        <v>81</v>
      </c>
      <c r="AW160" s="14" t="s">
        <v>33</v>
      </c>
      <c r="AX160" s="14" t="s">
        <v>79</v>
      </c>
      <c r="AY160" s="215" t="s">
        <v>168</v>
      </c>
    </row>
    <row r="161" spans="1:65" s="2" customFormat="1" ht="24">
      <c r="A161" s="37"/>
      <c r="B161" s="38"/>
      <c r="C161" s="259" t="s">
        <v>496</v>
      </c>
      <c r="D161" s="259" t="s">
        <v>636</v>
      </c>
      <c r="E161" s="260" t="s">
        <v>2421</v>
      </c>
      <c r="F161" s="261" t="s">
        <v>2422</v>
      </c>
      <c r="G161" s="262" t="s">
        <v>274</v>
      </c>
      <c r="H161" s="263">
        <v>26</v>
      </c>
      <c r="I161" s="264"/>
      <c r="J161" s="265">
        <f>ROUND(I161*H161,2)</f>
        <v>0</v>
      </c>
      <c r="K161" s="261" t="s">
        <v>19</v>
      </c>
      <c r="L161" s="266"/>
      <c r="M161" s="267" t="s">
        <v>19</v>
      </c>
      <c r="N161" s="268" t="s">
        <v>43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209</v>
      </c>
      <c r="AT161" s="192" t="s">
        <v>636</v>
      </c>
      <c r="AU161" s="192" t="s">
        <v>81</v>
      </c>
      <c r="AY161" s="20" t="s">
        <v>168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175</v>
      </c>
      <c r="BM161" s="192" t="s">
        <v>2423</v>
      </c>
    </row>
    <row r="162" spans="1:65" s="14" customFormat="1" ht="22.5">
      <c r="B162" s="205"/>
      <c r="C162" s="206"/>
      <c r="D162" s="196" t="s">
        <v>177</v>
      </c>
      <c r="E162" s="207" t="s">
        <v>19</v>
      </c>
      <c r="F162" s="208" t="s">
        <v>2424</v>
      </c>
      <c r="G162" s="206"/>
      <c r="H162" s="209">
        <v>26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81</v>
      </c>
      <c r="AV162" s="14" t="s">
        <v>81</v>
      </c>
      <c r="AW162" s="14" t="s">
        <v>33</v>
      </c>
      <c r="AX162" s="14" t="s">
        <v>79</v>
      </c>
      <c r="AY162" s="215" t="s">
        <v>168</v>
      </c>
    </row>
    <row r="163" spans="1:65" s="2" customFormat="1" ht="36">
      <c r="A163" s="37"/>
      <c r="B163" s="38"/>
      <c r="C163" s="181" t="s">
        <v>500</v>
      </c>
      <c r="D163" s="181" t="s">
        <v>170</v>
      </c>
      <c r="E163" s="182" t="s">
        <v>2425</v>
      </c>
      <c r="F163" s="183" t="s">
        <v>2426</v>
      </c>
      <c r="G163" s="184" t="s">
        <v>185</v>
      </c>
      <c r="H163" s="185">
        <v>109</v>
      </c>
      <c r="I163" s="186"/>
      <c r="J163" s="187">
        <f>ROUND(I163*H163,2)</f>
        <v>0</v>
      </c>
      <c r="K163" s="183" t="s">
        <v>174</v>
      </c>
      <c r="L163" s="42"/>
      <c r="M163" s="188" t="s">
        <v>19</v>
      </c>
      <c r="N163" s="189" t="s">
        <v>43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175</v>
      </c>
      <c r="AT163" s="192" t="s">
        <v>170</v>
      </c>
      <c r="AU163" s="192" t="s">
        <v>81</v>
      </c>
      <c r="AY163" s="20" t="s">
        <v>168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175</v>
      </c>
      <c r="BM163" s="192" t="s">
        <v>2427</v>
      </c>
    </row>
    <row r="164" spans="1:65" s="14" customFormat="1">
      <c r="B164" s="205"/>
      <c r="C164" s="206"/>
      <c r="D164" s="196" t="s">
        <v>177</v>
      </c>
      <c r="E164" s="207" t="s">
        <v>19</v>
      </c>
      <c r="F164" s="208" t="s">
        <v>2428</v>
      </c>
      <c r="G164" s="206"/>
      <c r="H164" s="209">
        <v>109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177</v>
      </c>
      <c r="AU164" s="215" t="s">
        <v>81</v>
      </c>
      <c r="AV164" s="14" t="s">
        <v>81</v>
      </c>
      <c r="AW164" s="14" t="s">
        <v>33</v>
      </c>
      <c r="AX164" s="14" t="s">
        <v>79</v>
      </c>
      <c r="AY164" s="215" t="s">
        <v>168</v>
      </c>
    </row>
    <row r="165" spans="1:65" s="2" customFormat="1" ht="36">
      <c r="A165" s="37"/>
      <c r="B165" s="38"/>
      <c r="C165" s="181" t="s">
        <v>505</v>
      </c>
      <c r="D165" s="181" t="s">
        <v>170</v>
      </c>
      <c r="E165" s="182" t="s">
        <v>2429</v>
      </c>
      <c r="F165" s="183" t="s">
        <v>2430</v>
      </c>
      <c r="G165" s="184" t="s">
        <v>185</v>
      </c>
      <c r="H165" s="185">
        <v>109</v>
      </c>
      <c r="I165" s="186"/>
      <c r="J165" s="187">
        <f>ROUND(I165*H165,2)</f>
        <v>0</v>
      </c>
      <c r="K165" s="183" t="s">
        <v>174</v>
      </c>
      <c r="L165" s="42"/>
      <c r="M165" s="188" t="s">
        <v>19</v>
      </c>
      <c r="N165" s="189" t="s">
        <v>43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175</v>
      </c>
      <c r="AT165" s="192" t="s">
        <v>170</v>
      </c>
      <c r="AU165" s="192" t="s">
        <v>81</v>
      </c>
      <c r="AY165" s="20" t="s">
        <v>168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175</v>
      </c>
      <c r="BM165" s="192" t="s">
        <v>2431</v>
      </c>
    </row>
    <row r="166" spans="1:65" s="14" customFormat="1">
      <c r="B166" s="205"/>
      <c r="C166" s="206"/>
      <c r="D166" s="196" t="s">
        <v>177</v>
      </c>
      <c r="E166" s="207" t="s">
        <v>19</v>
      </c>
      <c r="F166" s="208" t="s">
        <v>2428</v>
      </c>
      <c r="G166" s="206"/>
      <c r="H166" s="209">
        <v>109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177</v>
      </c>
      <c r="AU166" s="215" t="s">
        <v>81</v>
      </c>
      <c r="AV166" s="14" t="s">
        <v>81</v>
      </c>
      <c r="AW166" s="14" t="s">
        <v>33</v>
      </c>
      <c r="AX166" s="14" t="s">
        <v>79</v>
      </c>
      <c r="AY166" s="215" t="s">
        <v>168</v>
      </c>
    </row>
    <row r="167" spans="1:65" s="2" customFormat="1" ht="24">
      <c r="A167" s="37"/>
      <c r="B167" s="38"/>
      <c r="C167" s="259" t="s">
        <v>510</v>
      </c>
      <c r="D167" s="259" t="s">
        <v>636</v>
      </c>
      <c r="E167" s="260" t="s">
        <v>2432</v>
      </c>
      <c r="F167" s="261" t="s">
        <v>2433</v>
      </c>
      <c r="G167" s="262" t="s">
        <v>185</v>
      </c>
      <c r="H167" s="263">
        <v>60</v>
      </c>
      <c r="I167" s="264"/>
      <c r="J167" s="265">
        <f>ROUND(I167*H167,2)</f>
        <v>0</v>
      </c>
      <c r="K167" s="261" t="s">
        <v>19</v>
      </c>
      <c r="L167" s="266"/>
      <c r="M167" s="267" t="s">
        <v>19</v>
      </c>
      <c r="N167" s="268" t="s">
        <v>43</v>
      </c>
      <c r="O167" s="67"/>
      <c r="P167" s="190">
        <f>O167*H167</f>
        <v>0</v>
      </c>
      <c r="Q167" s="190">
        <v>1.7999999999999999E-2</v>
      </c>
      <c r="R167" s="190">
        <f>Q167*H167</f>
        <v>1.0799999999999998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209</v>
      </c>
      <c r="AT167" s="192" t="s">
        <v>636</v>
      </c>
      <c r="AU167" s="192" t="s">
        <v>81</v>
      </c>
      <c r="AY167" s="20" t="s">
        <v>168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175</v>
      </c>
      <c r="BM167" s="192" t="s">
        <v>2434</v>
      </c>
    </row>
    <row r="168" spans="1:65" s="14" customFormat="1" ht="22.5">
      <c r="B168" s="205"/>
      <c r="C168" s="206"/>
      <c r="D168" s="196" t="s">
        <v>177</v>
      </c>
      <c r="E168" s="207" t="s">
        <v>19</v>
      </c>
      <c r="F168" s="208" t="s">
        <v>2435</v>
      </c>
      <c r="G168" s="206"/>
      <c r="H168" s="209">
        <v>60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81</v>
      </c>
      <c r="AV168" s="14" t="s">
        <v>81</v>
      </c>
      <c r="AW168" s="14" t="s">
        <v>33</v>
      </c>
      <c r="AX168" s="14" t="s">
        <v>79</v>
      </c>
      <c r="AY168" s="215" t="s">
        <v>168</v>
      </c>
    </row>
    <row r="169" spans="1:65" s="2" customFormat="1" ht="21.75" customHeight="1">
      <c r="A169" s="37"/>
      <c r="B169" s="38"/>
      <c r="C169" s="259" t="s">
        <v>518</v>
      </c>
      <c r="D169" s="259" t="s">
        <v>636</v>
      </c>
      <c r="E169" s="260" t="s">
        <v>2436</v>
      </c>
      <c r="F169" s="261" t="s">
        <v>2437</v>
      </c>
      <c r="G169" s="262" t="s">
        <v>185</v>
      </c>
      <c r="H169" s="263">
        <v>15</v>
      </c>
      <c r="I169" s="264"/>
      <c r="J169" s="265">
        <f>ROUND(I169*H169,2)</f>
        <v>0</v>
      </c>
      <c r="K169" s="261" t="s">
        <v>174</v>
      </c>
      <c r="L169" s="266"/>
      <c r="M169" s="267" t="s">
        <v>19</v>
      </c>
      <c r="N169" s="268" t="s">
        <v>43</v>
      </c>
      <c r="O169" s="67"/>
      <c r="P169" s="190">
        <f>O169*H169</f>
        <v>0</v>
      </c>
      <c r="Q169" s="190">
        <v>1.7999999999999999E-2</v>
      </c>
      <c r="R169" s="190">
        <f>Q169*H169</f>
        <v>0.26999999999999996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209</v>
      </c>
      <c r="AT169" s="192" t="s">
        <v>636</v>
      </c>
      <c r="AU169" s="192" t="s">
        <v>81</v>
      </c>
      <c r="AY169" s="20" t="s">
        <v>168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175</v>
      </c>
      <c r="BM169" s="192" t="s">
        <v>2438</v>
      </c>
    </row>
    <row r="170" spans="1:65" s="14" customFormat="1" ht="22.5">
      <c r="B170" s="205"/>
      <c r="C170" s="206"/>
      <c r="D170" s="196" t="s">
        <v>177</v>
      </c>
      <c r="E170" s="207" t="s">
        <v>19</v>
      </c>
      <c r="F170" s="208" t="s">
        <v>2439</v>
      </c>
      <c r="G170" s="206"/>
      <c r="H170" s="209">
        <v>15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177</v>
      </c>
      <c r="AU170" s="215" t="s">
        <v>81</v>
      </c>
      <c r="AV170" s="14" t="s">
        <v>81</v>
      </c>
      <c r="AW170" s="14" t="s">
        <v>33</v>
      </c>
      <c r="AX170" s="14" t="s">
        <v>79</v>
      </c>
      <c r="AY170" s="215" t="s">
        <v>168</v>
      </c>
    </row>
    <row r="171" spans="1:65" s="2" customFormat="1" ht="16.5" customHeight="1">
      <c r="A171" s="37"/>
      <c r="B171" s="38"/>
      <c r="C171" s="259" t="s">
        <v>528</v>
      </c>
      <c r="D171" s="259" t="s">
        <v>636</v>
      </c>
      <c r="E171" s="260" t="s">
        <v>2440</v>
      </c>
      <c r="F171" s="261" t="s">
        <v>2441</v>
      </c>
      <c r="G171" s="262" t="s">
        <v>185</v>
      </c>
      <c r="H171" s="263">
        <v>12</v>
      </c>
      <c r="I171" s="264"/>
      <c r="J171" s="265">
        <f>ROUND(I171*H171,2)</f>
        <v>0</v>
      </c>
      <c r="K171" s="261" t="s">
        <v>174</v>
      </c>
      <c r="L171" s="266"/>
      <c r="M171" s="267" t="s">
        <v>19</v>
      </c>
      <c r="N171" s="268" t="s">
        <v>43</v>
      </c>
      <c r="O171" s="67"/>
      <c r="P171" s="190">
        <f>O171*H171</f>
        <v>0</v>
      </c>
      <c r="Q171" s="190">
        <v>3.0000000000000001E-3</v>
      </c>
      <c r="R171" s="190">
        <f>Q171*H171</f>
        <v>3.6000000000000004E-2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209</v>
      </c>
      <c r="AT171" s="192" t="s">
        <v>636</v>
      </c>
      <c r="AU171" s="192" t="s">
        <v>81</v>
      </c>
      <c r="AY171" s="20" t="s">
        <v>168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175</v>
      </c>
      <c r="BM171" s="192" t="s">
        <v>2442</v>
      </c>
    </row>
    <row r="172" spans="1:65" s="14" customFormat="1" ht="22.5">
      <c r="B172" s="205"/>
      <c r="C172" s="206"/>
      <c r="D172" s="196" t="s">
        <v>177</v>
      </c>
      <c r="E172" s="207" t="s">
        <v>19</v>
      </c>
      <c r="F172" s="208" t="s">
        <v>2443</v>
      </c>
      <c r="G172" s="206"/>
      <c r="H172" s="209">
        <v>12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81</v>
      </c>
      <c r="AV172" s="14" t="s">
        <v>81</v>
      </c>
      <c r="AW172" s="14" t="s">
        <v>33</v>
      </c>
      <c r="AX172" s="14" t="s">
        <v>79</v>
      </c>
      <c r="AY172" s="215" t="s">
        <v>168</v>
      </c>
    </row>
    <row r="173" spans="1:65" s="2" customFormat="1" ht="16.5" customHeight="1">
      <c r="A173" s="37"/>
      <c r="B173" s="38"/>
      <c r="C173" s="259" t="s">
        <v>536</v>
      </c>
      <c r="D173" s="259" t="s">
        <v>636</v>
      </c>
      <c r="E173" s="260" t="s">
        <v>2444</v>
      </c>
      <c r="F173" s="261" t="s">
        <v>2445</v>
      </c>
      <c r="G173" s="262" t="s">
        <v>274</v>
      </c>
      <c r="H173" s="263">
        <v>22</v>
      </c>
      <c r="I173" s="264"/>
      <c r="J173" s="265">
        <f>ROUND(I173*H173,2)</f>
        <v>0</v>
      </c>
      <c r="K173" s="261" t="s">
        <v>19</v>
      </c>
      <c r="L173" s="266"/>
      <c r="M173" s="267" t="s">
        <v>19</v>
      </c>
      <c r="N173" s="268" t="s">
        <v>43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209</v>
      </c>
      <c r="AT173" s="192" t="s">
        <v>636</v>
      </c>
      <c r="AU173" s="192" t="s">
        <v>81</v>
      </c>
      <c r="AY173" s="20" t="s">
        <v>168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79</v>
      </c>
      <c r="BK173" s="193">
        <f>ROUND(I173*H173,2)</f>
        <v>0</v>
      </c>
      <c r="BL173" s="20" t="s">
        <v>175</v>
      </c>
      <c r="BM173" s="192" t="s">
        <v>2446</v>
      </c>
    </row>
    <row r="174" spans="1:65" s="14" customFormat="1" ht="22.5">
      <c r="B174" s="205"/>
      <c r="C174" s="206"/>
      <c r="D174" s="196" t="s">
        <v>177</v>
      </c>
      <c r="E174" s="207" t="s">
        <v>19</v>
      </c>
      <c r="F174" s="208" t="s">
        <v>2447</v>
      </c>
      <c r="G174" s="206"/>
      <c r="H174" s="209">
        <v>22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81</v>
      </c>
      <c r="AV174" s="14" t="s">
        <v>81</v>
      </c>
      <c r="AW174" s="14" t="s">
        <v>33</v>
      </c>
      <c r="AX174" s="14" t="s">
        <v>79</v>
      </c>
      <c r="AY174" s="215" t="s">
        <v>168</v>
      </c>
    </row>
    <row r="175" spans="1:65" s="2" customFormat="1" ht="36">
      <c r="A175" s="37"/>
      <c r="B175" s="38"/>
      <c r="C175" s="181" t="s">
        <v>541</v>
      </c>
      <c r="D175" s="181" t="s">
        <v>170</v>
      </c>
      <c r="E175" s="182" t="s">
        <v>2448</v>
      </c>
      <c r="F175" s="183" t="s">
        <v>2449</v>
      </c>
      <c r="G175" s="184" t="s">
        <v>185</v>
      </c>
      <c r="H175" s="185">
        <v>14</v>
      </c>
      <c r="I175" s="186"/>
      <c r="J175" s="187">
        <f>ROUND(I175*H175,2)</f>
        <v>0</v>
      </c>
      <c r="K175" s="183" t="s">
        <v>174</v>
      </c>
      <c r="L175" s="42"/>
      <c r="M175" s="188" t="s">
        <v>19</v>
      </c>
      <c r="N175" s="189" t="s">
        <v>43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175</v>
      </c>
      <c r="AT175" s="192" t="s">
        <v>170</v>
      </c>
      <c r="AU175" s="192" t="s">
        <v>81</v>
      </c>
      <c r="AY175" s="20" t="s">
        <v>168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175</v>
      </c>
      <c r="BM175" s="192" t="s">
        <v>2450</v>
      </c>
    </row>
    <row r="176" spans="1:65" s="14" customFormat="1">
      <c r="B176" s="205"/>
      <c r="C176" s="206"/>
      <c r="D176" s="196" t="s">
        <v>177</v>
      </c>
      <c r="E176" s="207" t="s">
        <v>19</v>
      </c>
      <c r="F176" s="208" t="s">
        <v>2451</v>
      </c>
      <c r="G176" s="206"/>
      <c r="H176" s="209">
        <v>14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81</v>
      </c>
      <c r="AV176" s="14" t="s">
        <v>81</v>
      </c>
      <c r="AW176" s="14" t="s">
        <v>33</v>
      </c>
      <c r="AX176" s="14" t="s">
        <v>79</v>
      </c>
      <c r="AY176" s="215" t="s">
        <v>168</v>
      </c>
    </row>
    <row r="177" spans="1:65" s="2" customFormat="1" ht="36">
      <c r="A177" s="37"/>
      <c r="B177" s="38"/>
      <c r="C177" s="181" t="s">
        <v>546</v>
      </c>
      <c r="D177" s="181" t="s">
        <v>170</v>
      </c>
      <c r="E177" s="182" t="s">
        <v>2452</v>
      </c>
      <c r="F177" s="183" t="s">
        <v>2453</v>
      </c>
      <c r="G177" s="184" t="s">
        <v>185</v>
      </c>
      <c r="H177" s="185">
        <v>14</v>
      </c>
      <c r="I177" s="186"/>
      <c r="J177" s="187">
        <f>ROUND(I177*H177,2)</f>
        <v>0</v>
      </c>
      <c r="K177" s="183" t="s">
        <v>174</v>
      </c>
      <c r="L177" s="42"/>
      <c r="M177" s="188" t="s">
        <v>19</v>
      </c>
      <c r="N177" s="189" t="s">
        <v>43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175</v>
      </c>
      <c r="AT177" s="192" t="s">
        <v>170</v>
      </c>
      <c r="AU177" s="192" t="s">
        <v>81</v>
      </c>
      <c r="AY177" s="20" t="s">
        <v>168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175</v>
      </c>
      <c r="BM177" s="192" t="s">
        <v>2454</v>
      </c>
    </row>
    <row r="178" spans="1:65" s="14" customFormat="1">
      <c r="B178" s="205"/>
      <c r="C178" s="206"/>
      <c r="D178" s="196" t="s">
        <v>177</v>
      </c>
      <c r="E178" s="207" t="s">
        <v>19</v>
      </c>
      <c r="F178" s="208" t="s">
        <v>2451</v>
      </c>
      <c r="G178" s="206"/>
      <c r="H178" s="209">
        <v>14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177</v>
      </c>
      <c r="AU178" s="215" t="s">
        <v>81</v>
      </c>
      <c r="AV178" s="14" t="s">
        <v>81</v>
      </c>
      <c r="AW178" s="14" t="s">
        <v>33</v>
      </c>
      <c r="AX178" s="14" t="s">
        <v>79</v>
      </c>
      <c r="AY178" s="215" t="s">
        <v>168</v>
      </c>
    </row>
    <row r="179" spans="1:65" s="2" customFormat="1" ht="24">
      <c r="A179" s="37"/>
      <c r="B179" s="38"/>
      <c r="C179" s="259" t="s">
        <v>553</v>
      </c>
      <c r="D179" s="259" t="s">
        <v>636</v>
      </c>
      <c r="E179" s="260" t="s">
        <v>2455</v>
      </c>
      <c r="F179" s="261" t="s">
        <v>2456</v>
      </c>
      <c r="G179" s="262" t="s">
        <v>185</v>
      </c>
      <c r="H179" s="263">
        <v>6</v>
      </c>
      <c r="I179" s="264"/>
      <c r="J179" s="265">
        <f>ROUND(I179*H179,2)</f>
        <v>0</v>
      </c>
      <c r="K179" s="261" t="s">
        <v>19</v>
      </c>
      <c r="L179" s="266"/>
      <c r="M179" s="267" t="s">
        <v>19</v>
      </c>
      <c r="N179" s="268" t="s">
        <v>43</v>
      </c>
      <c r="O179" s="67"/>
      <c r="P179" s="190">
        <f>O179*H179</f>
        <v>0</v>
      </c>
      <c r="Q179" s="190">
        <v>3.0000000000000001E-5</v>
      </c>
      <c r="R179" s="190">
        <f>Q179*H179</f>
        <v>1.8000000000000001E-4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209</v>
      </c>
      <c r="AT179" s="192" t="s">
        <v>636</v>
      </c>
      <c r="AU179" s="192" t="s">
        <v>81</v>
      </c>
      <c r="AY179" s="20" t="s">
        <v>168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175</v>
      </c>
      <c r="BM179" s="192" t="s">
        <v>2457</v>
      </c>
    </row>
    <row r="180" spans="1:65" s="14" customFormat="1" ht="22.5">
      <c r="B180" s="205"/>
      <c r="C180" s="206"/>
      <c r="D180" s="196" t="s">
        <v>177</v>
      </c>
      <c r="E180" s="207" t="s">
        <v>19</v>
      </c>
      <c r="F180" s="208" t="s">
        <v>2458</v>
      </c>
      <c r="G180" s="206"/>
      <c r="H180" s="209">
        <v>6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81</v>
      </c>
      <c r="AV180" s="14" t="s">
        <v>81</v>
      </c>
      <c r="AW180" s="14" t="s">
        <v>33</v>
      </c>
      <c r="AX180" s="14" t="s">
        <v>79</v>
      </c>
      <c r="AY180" s="215" t="s">
        <v>168</v>
      </c>
    </row>
    <row r="181" spans="1:65" s="2" customFormat="1" ht="24">
      <c r="A181" s="37"/>
      <c r="B181" s="38"/>
      <c r="C181" s="259" t="s">
        <v>561</v>
      </c>
      <c r="D181" s="259" t="s">
        <v>636</v>
      </c>
      <c r="E181" s="260" t="s">
        <v>2459</v>
      </c>
      <c r="F181" s="261" t="s">
        <v>2460</v>
      </c>
      <c r="G181" s="262" t="s">
        <v>185</v>
      </c>
      <c r="H181" s="263">
        <v>8</v>
      </c>
      <c r="I181" s="264"/>
      <c r="J181" s="265">
        <f>ROUND(I181*H181,2)</f>
        <v>0</v>
      </c>
      <c r="K181" s="261" t="s">
        <v>19</v>
      </c>
      <c r="L181" s="266"/>
      <c r="M181" s="267" t="s">
        <v>19</v>
      </c>
      <c r="N181" s="268" t="s">
        <v>43</v>
      </c>
      <c r="O181" s="67"/>
      <c r="P181" s="190">
        <f>O181*H181</f>
        <v>0</v>
      </c>
      <c r="Q181" s="190">
        <v>2.7E-2</v>
      </c>
      <c r="R181" s="190">
        <f>Q181*H181</f>
        <v>0.216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209</v>
      </c>
      <c r="AT181" s="192" t="s">
        <v>636</v>
      </c>
      <c r="AU181" s="192" t="s">
        <v>81</v>
      </c>
      <c r="AY181" s="20" t="s">
        <v>168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175</v>
      </c>
      <c r="BM181" s="192" t="s">
        <v>2461</v>
      </c>
    </row>
    <row r="182" spans="1:65" s="14" customFormat="1" ht="22.5">
      <c r="B182" s="205"/>
      <c r="C182" s="206"/>
      <c r="D182" s="196" t="s">
        <v>177</v>
      </c>
      <c r="E182" s="207" t="s">
        <v>19</v>
      </c>
      <c r="F182" s="208" t="s">
        <v>2462</v>
      </c>
      <c r="G182" s="206"/>
      <c r="H182" s="209">
        <v>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79</v>
      </c>
      <c r="AY182" s="215" t="s">
        <v>168</v>
      </c>
    </row>
    <row r="183" spans="1:65" s="2" customFormat="1" ht="21.75" customHeight="1">
      <c r="A183" s="37"/>
      <c r="B183" s="38"/>
      <c r="C183" s="181" t="s">
        <v>568</v>
      </c>
      <c r="D183" s="181" t="s">
        <v>170</v>
      </c>
      <c r="E183" s="182" t="s">
        <v>2463</v>
      </c>
      <c r="F183" s="183" t="s">
        <v>2464</v>
      </c>
      <c r="G183" s="184" t="s">
        <v>185</v>
      </c>
      <c r="H183" s="185">
        <v>14</v>
      </c>
      <c r="I183" s="186"/>
      <c r="J183" s="187">
        <f>ROUND(I183*H183,2)</f>
        <v>0</v>
      </c>
      <c r="K183" s="183" t="s">
        <v>174</v>
      </c>
      <c r="L183" s="42"/>
      <c r="M183" s="188" t="s">
        <v>19</v>
      </c>
      <c r="N183" s="189" t="s">
        <v>43</v>
      </c>
      <c r="O183" s="67"/>
      <c r="P183" s="190">
        <f>O183*H183</f>
        <v>0</v>
      </c>
      <c r="Q183" s="190">
        <v>5.0000000000000002E-5</v>
      </c>
      <c r="R183" s="190">
        <f>Q183*H183</f>
        <v>6.9999999999999999E-4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175</v>
      </c>
      <c r="AT183" s="192" t="s">
        <v>170</v>
      </c>
      <c r="AU183" s="192" t="s">
        <v>81</v>
      </c>
      <c r="AY183" s="20" t="s">
        <v>168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175</v>
      </c>
      <c r="BM183" s="192" t="s">
        <v>2465</v>
      </c>
    </row>
    <row r="184" spans="1:65" s="14" customFormat="1">
      <c r="B184" s="205"/>
      <c r="C184" s="206"/>
      <c r="D184" s="196" t="s">
        <v>177</v>
      </c>
      <c r="E184" s="207" t="s">
        <v>19</v>
      </c>
      <c r="F184" s="208" t="s">
        <v>2451</v>
      </c>
      <c r="G184" s="206"/>
      <c r="H184" s="209">
        <v>14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81</v>
      </c>
      <c r="AV184" s="14" t="s">
        <v>81</v>
      </c>
      <c r="AW184" s="14" t="s">
        <v>33</v>
      </c>
      <c r="AX184" s="14" t="s">
        <v>79</v>
      </c>
      <c r="AY184" s="215" t="s">
        <v>168</v>
      </c>
    </row>
    <row r="185" spans="1:65" s="2" customFormat="1" ht="21.75" customHeight="1">
      <c r="A185" s="37"/>
      <c r="B185" s="38"/>
      <c r="C185" s="259" t="s">
        <v>576</v>
      </c>
      <c r="D185" s="259" t="s">
        <v>636</v>
      </c>
      <c r="E185" s="260" t="s">
        <v>2466</v>
      </c>
      <c r="F185" s="261" t="s">
        <v>2467</v>
      </c>
      <c r="G185" s="262" t="s">
        <v>185</v>
      </c>
      <c r="H185" s="263">
        <v>126</v>
      </c>
      <c r="I185" s="264"/>
      <c r="J185" s="265">
        <f>ROUND(I185*H185,2)</f>
        <v>0</v>
      </c>
      <c r="K185" s="261" t="s">
        <v>174</v>
      </c>
      <c r="L185" s="266"/>
      <c r="M185" s="267" t="s">
        <v>19</v>
      </c>
      <c r="N185" s="268" t="s">
        <v>43</v>
      </c>
      <c r="O185" s="67"/>
      <c r="P185" s="190">
        <f>O185*H185</f>
        <v>0</v>
      </c>
      <c r="Q185" s="190">
        <v>4.7200000000000002E-3</v>
      </c>
      <c r="R185" s="190">
        <f>Q185*H185</f>
        <v>0.59472000000000003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209</v>
      </c>
      <c r="AT185" s="192" t="s">
        <v>636</v>
      </c>
      <c r="AU185" s="192" t="s">
        <v>81</v>
      </c>
      <c r="AY185" s="20" t="s">
        <v>168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175</v>
      </c>
      <c r="BM185" s="192" t="s">
        <v>2468</v>
      </c>
    </row>
    <row r="186" spans="1:65" s="14" customFormat="1">
      <c r="B186" s="205"/>
      <c r="C186" s="206"/>
      <c r="D186" s="196" t="s">
        <v>177</v>
      </c>
      <c r="E186" s="207" t="s">
        <v>19</v>
      </c>
      <c r="F186" s="208" t="s">
        <v>2469</v>
      </c>
      <c r="G186" s="206"/>
      <c r="H186" s="209">
        <v>42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33</v>
      </c>
      <c r="AX186" s="14" t="s">
        <v>79</v>
      </c>
      <c r="AY186" s="215" t="s">
        <v>168</v>
      </c>
    </row>
    <row r="187" spans="1:65" s="14" customFormat="1">
      <c r="B187" s="205"/>
      <c r="C187" s="206"/>
      <c r="D187" s="196" t="s">
        <v>177</v>
      </c>
      <c r="E187" s="206"/>
      <c r="F187" s="208" t="s">
        <v>2470</v>
      </c>
      <c r="G187" s="206"/>
      <c r="H187" s="209">
        <v>126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81</v>
      </c>
      <c r="AV187" s="14" t="s">
        <v>81</v>
      </c>
      <c r="AW187" s="14" t="s">
        <v>4</v>
      </c>
      <c r="AX187" s="14" t="s">
        <v>79</v>
      </c>
      <c r="AY187" s="215" t="s">
        <v>168</v>
      </c>
    </row>
    <row r="188" spans="1:65" s="2" customFormat="1" ht="24">
      <c r="A188" s="37"/>
      <c r="B188" s="38"/>
      <c r="C188" s="181" t="s">
        <v>582</v>
      </c>
      <c r="D188" s="181" t="s">
        <v>170</v>
      </c>
      <c r="E188" s="182" t="s">
        <v>2471</v>
      </c>
      <c r="F188" s="183" t="s">
        <v>2472</v>
      </c>
      <c r="G188" s="184" t="s">
        <v>185</v>
      </c>
      <c r="H188" s="185">
        <v>486</v>
      </c>
      <c r="I188" s="186"/>
      <c r="J188" s="187">
        <f>ROUND(I188*H188,2)</f>
        <v>0</v>
      </c>
      <c r="K188" s="183" t="s">
        <v>174</v>
      </c>
      <c r="L188" s="42"/>
      <c r="M188" s="188" t="s">
        <v>19</v>
      </c>
      <c r="N188" s="189" t="s">
        <v>43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175</v>
      </c>
      <c r="AT188" s="192" t="s">
        <v>170</v>
      </c>
      <c r="AU188" s="192" t="s">
        <v>81</v>
      </c>
      <c r="AY188" s="20" t="s">
        <v>168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175</v>
      </c>
      <c r="BM188" s="192" t="s">
        <v>2473</v>
      </c>
    </row>
    <row r="189" spans="1:65" s="14" customFormat="1">
      <c r="B189" s="205"/>
      <c r="C189" s="206"/>
      <c r="D189" s="196" t="s">
        <v>177</v>
      </c>
      <c r="E189" s="207" t="s">
        <v>19</v>
      </c>
      <c r="F189" s="208" t="s">
        <v>2474</v>
      </c>
      <c r="G189" s="206"/>
      <c r="H189" s="209">
        <v>486</v>
      </c>
      <c r="I189" s="210"/>
      <c r="J189" s="206"/>
      <c r="K189" s="206"/>
      <c r="L189" s="211"/>
      <c r="M189" s="270"/>
      <c r="N189" s="271"/>
      <c r="O189" s="271"/>
      <c r="P189" s="271"/>
      <c r="Q189" s="271"/>
      <c r="R189" s="271"/>
      <c r="S189" s="271"/>
      <c r="T189" s="272"/>
      <c r="AT189" s="215" t="s">
        <v>177</v>
      </c>
      <c r="AU189" s="215" t="s">
        <v>81</v>
      </c>
      <c r="AV189" s="14" t="s">
        <v>81</v>
      </c>
      <c r="AW189" s="14" t="s">
        <v>33</v>
      </c>
      <c r="AX189" s="14" t="s">
        <v>79</v>
      </c>
      <c r="AY189" s="215" t="s">
        <v>168</v>
      </c>
    </row>
    <row r="190" spans="1:65" s="2" customFormat="1" ht="6.95" customHeight="1">
      <c r="A190" s="37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42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algorithmName="SHA-512" hashValue="SpvYaEwzYS0nn82kN4OHCtaEKs3jw6xsIDYKz99cmgyQTcMS6BpZy+6lKAuHP5Ku31YtaFIIgEzkjZU+ksF9/Q==" saltValue="ubbBv2lds6WGKjetafHeNvNRhZHgCknQCcVig99ydGpG0ueO0acTf/RYrPq/hgpJ/PQfJWaRy1cwrQ/eRVAMgQ==" spinCount="100000" sheet="1" objects="1" scenarios="1" formatColumns="0" formatRows="0" autoFilter="0"/>
  <autoFilter ref="C86:K189" xr:uid="{00000000-0009-0000-0000-00000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1" customFormat="1" ht="12" customHeight="1">
      <c r="B8" s="23"/>
      <c r="D8" s="115" t="s">
        <v>139</v>
      </c>
      <c r="L8" s="23"/>
    </row>
    <row r="9" spans="1:46" s="2" customFormat="1" ht="16.5" customHeight="1">
      <c r="A9" s="37"/>
      <c r="B9" s="42"/>
      <c r="C9" s="37"/>
      <c r="D9" s="37"/>
      <c r="E9" s="403" t="s">
        <v>2307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6" t="s">
        <v>2475</v>
      </c>
      <c r="F11" s="405"/>
      <c r="G11" s="405"/>
      <c r="H11" s="40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>
        <f>'Rekapitulace stavby'!AN8</f>
        <v>44267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7" t="str">
        <f>'Rekapitulace stavby'!E14</f>
        <v>Vyplň údaj</v>
      </c>
      <c r="F20" s="408"/>
      <c r="G20" s="408"/>
      <c r="H20" s="408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25</v>
      </c>
      <c r="J22" s="106" t="s">
        <v>31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27</v>
      </c>
      <c r="J23" s="106" t="s">
        <v>31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9" t="s">
        <v>143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ROUND((SUM(BE95:BE198)),  2)</f>
        <v>0</v>
      </c>
      <c r="G35" s="37"/>
      <c r="H35" s="37"/>
      <c r="I35" s="127">
        <v>0.21</v>
      </c>
      <c r="J35" s="126">
        <f>ROUND(((SUM(BE95:BE198))*I35),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ROUND((SUM(BF95:BF198)),  2)</f>
        <v>0</v>
      </c>
      <c r="G36" s="37"/>
      <c r="H36" s="37"/>
      <c r="I36" s="127">
        <v>0.15</v>
      </c>
      <c r="J36" s="126">
        <f>ROUND(((SUM(BF95:BF198))*I36),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ROUND((SUM(BG95:BG198)),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ROUND((SUM(BH95:BH198)),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ROUND((SUM(BI95:BI198)),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KRÁLŮV DVŮR - OBCHVAT - II. část - PDPS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2307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6" t="str">
        <f>E11</f>
        <v>SO 802 - Úprava stávajícího oplocení</v>
      </c>
      <c r="F54" s="400"/>
      <c r="G54" s="400"/>
      <c r="H54" s="400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32" t="s">
        <v>23</v>
      </c>
      <c r="J56" s="62">
        <f>IF(J14="","",J14)</f>
        <v>44267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Město Králův Dvůr,Nám.Míru 139,26701 Králův Dvůr</v>
      </c>
      <c r="G58" s="39"/>
      <c r="H58" s="39"/>
      <c r="I58" s="32" t="s">
        <v>30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145</v>
      </c>
      <c r="D61" s="140"/>
      <c r="E61" s="140"/>
      <c r="F61" s="140"/>
      <c r="G61" s="140"/>
      <c r="H61" s="140"/>
      <c r="I61" s="140"/>
      <c r="J61" s="141" t="s">
        <v>146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43"/>
      <c r="C64" s="144"/>
      <c r="D64" s="145" t="s">
        <v>148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149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595</v>
      </c>
      <c r="E66" s="151"/>
      <c r="F66" s="151"/>
      <c r="G66" s="151"/>
      <c r="H66" s="151"/>
      <c r="I66" s="151"/>
      <c r="J66" s="152">
        <f>J103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596</v>
      </c>
      <c r="E67" s="151"/>
      <c r="F67" s="151"/>
      <c r="G67" s="151"/>
      <c r="H67" s="151"/>
      <c r="I67" s="151"/>
      <c r="J67" s="152">
        <f>J112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J127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296</v>
      </c>
      <c r="E69" s="151"/>
      <c r="F69" s="151"/>
      <c r="G69" s="151"/>
      <c r="H69" s="151"/>
      <c r="I69" s="151"/>
      <c r="J69" s="152">
        <f>J164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598</v>
      </c>
      <c r="E70" s="151"/>
      <c r="F70" s="151"/>
      <c r="G70" s="151"/>
      <c r="H70" s="151"/>
      <c r="I70" s="151"/>
      <c r="J70" s="152">
        <f>J175</f>
        <v>0</v>
      </c>
      <c r="K70" s="100"/>
      <c r="L70" s="153"/>
    </row>
    <row r="71" spans="1:31" s="9" customFormat="1" ht="24.95" customHeight="1">
      <c r="B71" s="143"/>
      <c r="C71" s="144"/>
      <c r="D71" s="145" t="s">
        <v>259</v>
      </c>
      <c r="E71" s="146"/>
      <c r="F71" s="146"/>
      <c r="G71" s="146"/>
      <c r="H71" s="146"/>
      <c r="I71" s="146"/>
      <c r="J71" s="147">
        <f>J177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302</v>
      </c>
      <c r="E72" s="151"/>
      <c r="F72" s="151"/>
      <c r="G72" s="151"/>
      <c r="H72" s="151"/>
      <c r="I72" s="151"/>
      <c r="J72" s="152">
        <f>J178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2476</v>
      </c>
      <c r="E73" s="151"/>
      <c r="F73" s="151"/>
      <c r="G73" s="151"/>
      <c r="H73" s="151"/>
      <c r="I73" s="151"/>
      <c r="J73" s="152">
        <f>J188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153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01" t="str">
        <f>E7</f>
        <v>KRÁLŮV DVŮR - OBCHVAT - II. část - PDPS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139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1" t="s">
        <v>2307</v>
      </c>
      <c r="F85" s="400"/>
      <c r="G85" s="400"/>
      <c r="H85" s="400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141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96" t="str">
        <f>E11</f>
        <v>SO 802 - Úprava stávajícího oplocení</v>
      </c>
      <c r="F87" s="400"/>
      <c r="G87" s="400"/>
      <c r="H87" s="400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Králův Dvůr</v>
      </c>
      <c r="G89" s="39"/>
      <c r="H89" s="39"/>
      <c r="I89" s="32" t="s">
        <v>23</v>
      </c>
      <c r="J89" s="62">
        <f>IF(J14="","",J14)</f>
        <v>44267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40.15" customHeight="1">
      <c r="A91" s="37"/>
      <c r="B91" s="38"/>
      <c r="C91" s="32" t="s">
        <v>24</v>
      </c>
      <c r="D91" s="39"/>
      <c r="E91" s="39"/>
      <c r="F91" s="30" t="str">
        <f>E17</f>
        <v>Město Králův Dvůr,Nám.Míru 139,26701 Králův Dvůr</v>
      </c>
      <c r="G91" s="39"/>
      <c r="H91" s="39"/>
      <c r="I91" s="32" t="s">
        <v>30</v>
      </c>
      <c r="J91" s="35" t="str">
        <f>E23</f>
        <v>SPEKTRA PRO s.r.o.,V Hlinkách 1548,26601 Beroun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28</v>
      </c>
      <c r="D92" s="39"/>
      <c r="E92" s="39"/>
      <c r="F92" s="30" t="str">
        <f>IF(E20="","",E20)</f>
        <v>Vyplň údaj</v>
      </c>
      <c r="G92" s="39"/>
      <c r="H92" s="39"/>
      <c r="I92" s="32" t="s">
        <v>34</v>
      </c>
      <c r="J92" s="35" t="str">
        <f>E26</f>
        <v>p. Lenka Dejdarová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154</v>
      </c>
      <c r="D94" s="157" t="s">
        <v>57</v>
      </c>
      <c r="E94" s="157" t="s">
        <v>53</v>
      </c>
      <c r="F94" s="157" t="s">
        <v>54</v>
      </c>
      <c r="G94" s="157" t="s">
        <v>155</v>
      </c>
      <c r="H94" s="157" t="s">
        <v>156</v>
      </c>
      <c r="I94" s="157" t="s">
        <v>157</v>
      </c>
      <c r="J94" s="157" t="s">
        <v>146</v>
      </c>
      <c r="K94" s="158" t="s">
        <v>158</v>
      </c>
      <c r="L94" s="159"/>
      <c r="M94" s="71" t="s">
        <v>19</v>
      </c>
      <c r="N94" s="72" t="s">
        <v>42</v>
      </c>
      <c r="O94" s="72" t="s">
        <v>159</v>
      </c>
      <c r="P94" s="72" t="s">
        <v>160</v>
      </c>
      <c r="Q94" s="72" t="s">
        <v>161</v>
      </c>
      <c r="R94" s="72" t="s">
        <v>162</v>
      </c>
      <c r="S94" s="72" t="s">
        <v>163</v>
      </c>
      <c r="T94" s="73" t="s">
        <v>164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165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P96+P177</f>
        <v>0</v>
      </c>
      <c r="Q95" s="75"/>
      <c r="R95" s="162">
        <f>R96+R177</f>
        <v>2.8698648199999996</v>
      </c>
      <c r="S95" s="75"/>
      <c r="T95" s="163">
        <f>T96+T177</f>
        <v>43.790644999999998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147</v>
      </c>
      <c r="BK95" s="164">
        <f>BK96+BK177</f>
        <v>0</v>
      </c>
    </row>
    <row r="96" spans="1:63" s="12" customFormat="1" ht="25.9" customHeight="1">
      <c r="B96" s="165"/>
      <c r="C96" s="166"/>
      <c r="D96" s="167" t="s">
        <v>71</v>
      </c>
      <c r="E96" s="168" t="s">
        <v>166</v>
      </c>
      <c r="F96" s="168" t="s">
        <v>167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P97+P103+P112+P127+P164+P175</f>
        <v>0</v>
      </c>
      <c r="Q96" s="173"/>
      <c r="R96" s="174">
        <f>R97+R103+R112+R127+R164+R175</f>
        <v>2.8615324199999996</v>
      </c>
      <c r="S96" s="173"/>
      <c r="T96" s="175">
        <f>T97+T103+T112+T127+T164+T175</f>
        <v>21.721019999999999</v>
      </c>
      <c r="AR96" s="176" t="s">
        <v>79</v>
      </c>
      <c r="AT96" s="177" t="s">
        <v>71</v>
      </c>
      <c r="AU96" s="177" t="s">
        <v>72</v>
      </c>
      <c r="AY96" s="176" t="s">
        <v>168</v>
      </c>
      <c r="BK96" s="178">
        <f>BK97+BK103+BK112+BK127+BK164+BK175</f>
        <v>0</v>
      </c>
    </row>
    <row r="97" spans="1:65" s="12" customFormat="1" ht="22.9" customHeight="1">
      <c r="B97" s="165"/>
      <c r="C97" s="166"/>
      <c r="D97" s="167" t="s">
        <v>71</v>
      </c>
      <c r="E97" s="179" t="s">
        <v>79</v>
      </c>
      <c r="F97" s="179" t="s">
        <v>169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SUM(P98:P102)</f>
        <v>0</v>
      </c>
      <c r="Q97" s="173"/>
      <c r="R97" s="174">
        <f>SUM(R98:R102)</f>
        <v>0</v>
      </c>
      <c r="S97" s="173"/>
      <c r="T97" s="175">
        <f>SUM(T98:T102)</f>
        <v>0</v>
      </c>
      <c r="AR97" s="176" t="s">
        <v>79</v>
      </c>
      <c r="AT97" s="177" t="s">
        <v>71</v>
      </c>
      <c r="AU97" s="177" t="s">
        <v>79</v>
      </c>
      <c r="AY97" s="176" t="s">
        <v>168</v>
      </c>
      <c r="BK97" s="178">
        <f>SUM(BK98:BK102)</f>
        <v>0</v>
      </c>
    </row>
    <row r="98" spans="1:65" s="2" customFormat="1" ht="44.25" customHeight="1">
      <c r="A98" s="37"/>
      <c r="B98" s="38"/>
      <c r="C98" s="181" t="s">
        <v>79</v>
      </c>
      <c r="D98" s="181" t="s">
        <v>170</v>
      </c>
      <c r="E98" s="182" t="s">
        <v>663</v>
      </c>
      <c r="F98" s="183" t="s">
        <v>664</v>
      </c>
      <c r="G98" s="184" t="s">
        <v>206</v>
      </c>
      <c r="H98" s="185">
        <v>0.72</v>
      </c>
      <c r="I98" s="186"/>
      <c r="J98" s="187">
        <f>ROUND(I98*H98,2)</f>
        <v>0</v>
      </c>
      <c r="K98" s="183" t="s">
        <v>174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175</v>
      </c>
      <c r="AT98" s="192" t="s">
        <v>170</v>
      </c>
      <c r="AU98" s="192" t="s">
        <v>81</v>
      </c>
      <c r="AY98" s="20" t="s">
        <v>168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175</v>
      </c>
      <c r="BM98" s="192" t="s">
        <v>2477</v>
      </c>
    </row>
    <row r="99" spans="1:65" s="13" customFormat="1">
      <c r="B99" s="194"/>
      <c r="C99" s="195"/>
      <c r="D99" s="196" t="s">
        <v>177</v>
      </c>
      <c r="E99" s="197" t="s">
        <v>19</v>
      </c>
      <c r="F99" s="198" t="s">
        <v>2478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177</v>
      </c>
      <c r="AU99" s="204" t="s">
        <v>81</v>
      </c>
      <c r="AV99" s="13" t="s">
        <v>79</v>
      </c>
      <c r="AW99" s="13" t="s">
        <v>33</v>
      </c>
      <c r="AX99" s="13" t="s">
        <v>72</v>
      </c>
      <c r="AY99" s="204" t="s">
        <v>168</v>
      </c>
    </row>
    <row r="100" spans="1:65" s="13" customFormat="1" ht="22.5">
      <c r="B100" s="194"/>
      <c r="C100" s="195"/>
      <c r="D100" s="196" t="s">
        <v>177</v>
      </c>
      <c r="E100" s="197" t="s">
        <v>19</v>
      </c>
      <c r="F100" s="198" t="s">
        <v>2479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177</v>
      </c>
      <c r="AU100" s="204" t="s">
        <v>81</v>
      </c>
      <c r="AV100" s="13" t="s">
        <v>79</v>
      </c>
      <c r="AW100" s="13" t="s">
        <v>33</v>
      </c>
      <c r="AX100" s="13" t="s">
        <v>72</v>
      </c>
      <c r="AY100" s="204" t="s">
        <v>168</v>
      </c>
    </row>
    <row r="101" spans="1:65" s="14" customFormat="1">
      <c r="B101" s="205"/>
      <c r="C101" s="206"/>
      <c r="D101" s="196" t="s">
        <v>177</v>
      </c>
      <c r="E101" s="207" t="s">
        <v>19</v>
      </c>
      <c r="F101" s="208" t="s">
        <v>2480</v>
      </c>
      <c r="G101" s="206"/>
      <c r="H101" s="209">
        <v>0.72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81</v>
      </c>
      <c r="AV101" s="14" t="s">
        <v>81</v>
      </c>
      <c r="AW101" s="14" t="s">
        <v>33</v>
      </c>
      <c r="AX101" s="14" t="s">
        <v>79</v>
      </c>
      <c r="AY101" s="215" t="s">
        <v>168</v>
      </c>
    </row>
    <row r="102" spans="1:65" s="2" customFormat="1" ht="66.75" customHeight="1">
      <c r="A102" s="37"/>
      <c r="B102" s="38"/>
      <c r="C102" s="181" t="s">
        <v>81</v>
      </c>
      <c r="D102" s="181" t="s">
        <v>170</v>
      </c>
      <c r="E102" s="182" t="s">
        <v>671</v>
      </c>
      <c r="F102" s="183" t="s">
        <v>672</v>
      </c>
      <c r="G102" s="184" t="s">
        <v>206</v>
      </c>
      <c r="H102" s="185">
        <v>0.72</v>
      </c>
      <c r="I102" s="186"/>
      <c r="J102" s="187">
        <f>ROUND(I102*H102,2)</f>
        <v>0</v>
      </c>
      <c r="K102" s="183" t="s">
        <v>174</v>
      </c>
      <c r="L102" s="42"/>
      <c r="M102" s="188" t="s">
        <v>19</v>
      </c>
      <c r="N102" s="189" t="s">
        <v>43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175</v>
      </c>
      <c r="AT102" s="192" t="s">
        <v>170</v>
      </c>
      <c r="AU102" s="192" t="s">
        <v>81</v>
      </c>
      <c r="AY102" s="20" t="s">
        <v>168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175</v>
      </c>
      <c r="BM102" s="192" t="s">
        <v>2481</v>
      </c>
    </row>
    <row r="103" spans="1:65" s="12" customFormat="1" ht="22.9" customHeight="1">
      <c r="B103" s="165"/>
      <c r="C103" s="166"/>
      <c r="D103" s="167" t="s">
        <v>71</v>
      </c>
      <c r="E103" s="179" t="s">
        <v>81</v>
      </c>
      <c r="F103" s="179" t="s">
        <v>674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SUM(P104:P111)</f>
        <v>0</v>
      </c>
      <c r="Q103" s="173"/>
      <c r="R103" s="174">
        <f>SUM(R104:R111)</f>
        <v>1.8082766799999999</v>
      </c>
      <c r="S103" s="173"/>
      <c r="T103" s="175">
        <f>SUM(T104:T111)</f>
        <v>0</v>
      </c>
      <c r="AR103" s="176" t="s">
        <v>79</v>
      </c>
      <c r="AT103" s="177" t="s">
        <v>71</v>
      </c>
      <c r="AU103" s="177" t="s">
        <v>79</v>
      </c>
      <c r="AY103" s="176" t="s">
        <v>168</v>
      </c>
      <c r="BK103" s="178">
        <f>SUM(BK104:BK111)</f>
        <v>0</v>
      </c>
    </row>
    <row r="104" spans="1:65" s="2" customFormat="1" ht="33" customHeight="1">
      <c r="A104" s="37"/>
      <c r="B104" s="38"/>
      <c r="C104" s="181" t="s">
        <v>188</v>
      </c>
      <c r="D104" s="181" t="s">
        <v>170</v>
      </c>
      <c r="E104" s="182" t="s">
        <v>697</v>
      </c>
      <c r="F104" s="183" t="s">
        <v>698</v>
      </c>
      <c r="G104" s="184" t="s">
        <v>206</v>
      </c>
      <c r="H104" s="185">
        <v>0.79200000000000004</v>
      </c>
      <c r="I104" s="186"/>
      <c r="J104" s="187">
        <f>ROUND(I104*H104,2)</f>
        <v>0</v>
      </c>
      <c r="K104" s="183" t="s">
        <v>174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2.2563399999999998</v>
      </c>
      <c r="R104" s="190">
        <f>Q104*H104</f>
        <v>1.7870212799999998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175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175</v>
      </c>
      <c r="BM104" s="192" t="s">
        <v>2482</v>
      </c>
    </row>
    <row r="105" spans="1:65" s="13" customFormat="1">
      <c r="B105" s="194"/>
      <c r="C105" s="195"/>
      <c r="D105" s="196" t="s">
        <v>177</v>
      </c>
      <c r="E105" s="197" t="s">
        <v>19</v>
      </c>
      <c r="F105" s="198" t="s">
        <v>2478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177</v>
      </c>
      <c r="AU105" s="204" t="s">
        <v>81</v>
      </c>
      <c r="AV105" s="13" t="s">
        <v>79</v>
      </c>
      <c r="AW105" s="13" t="s">
        <v>33</v>
      </c>
      <c r="AX105" s="13" t="s">
        <v>72</v>
      </c>
      <c r="AY105" s="204" t="s">
        <v>168</v>
      </c>
    </row>
    <row r="106" spans="1:65" s="13" customFormat="1" ht="22.5">
      <c r="B106" s="194"/>
      <c r="C106" s="195"/>
      <c r="D106" s="196" t="s">
        <v>177</v>
      </c>
      <c r="E106" s="197" t="s">
        <v>19</v>
      </c>
      <c r="F106" s="198" t="s">
        <v>2479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177</v>
      </c>
      <c r="AU106" s="204" t="s">
        <v>81</v>
      </c>
      <c r="AV106" s="13" t="s">
        <v>79</v>
      </c>
      <c r="AW106" s="13" t="s">
        <v>33</v>
      </c>
      <c r="AX106" s="13" t="s">
        <v>72</v>
      </c>
      <c r="AY106" s="204" t="s">
        <v>168</v>
      </c>
    </row>
    <row r="107" spans="1:65" s="14" customFormat="1" ht="22.5">
      <c r="B107" s="205"/>
      <c r="C107" s="206"/>
      <c r="D107" s="196" t="s">
        <v>177</v>
      </c>
      <c r="E107" s="207" t="s">
        <v>19</v>
      </c>
      <c r="F107" s="208" t="s">
        <v>2483</v>
      </c>
      <c r="G107" s="206"/>
      <c r="H107" s="209">
        <v>0.79200000000000004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81</v>
      </c>
      <c r="AV107" s="14" t="s">
        <v>81</v>
      </c>
      <c r="AW107" s="14" t="s">
        <v>33</v>
      </c>
      <c r="AX107" s="14" t="s">
        <v>79</v>
      </c>
      <c r="AY107" s="215" t="s">
        <v>168</v>
      </c>
    </row>
    <row r="108" spans="1:65" s="2" customFormat="1" ht="24">
      <c r="A108" s="37"/>
      <c r="B108" s="38"/>
      <c r="C108" s="181" t="s">
        <v>175</v>
      </c>
      <c r="D108" s="181" t="s">
        <v>170</v>
      </c>
      <c r="E108" s="182" t="s">
        <v>2484</v>
      </c>
      <c r="F108" s="183" t="s">
        <v>2485</v>
      </c>
      <c r="G108" s="184" t="s">
        <v>233</v>
      </c>
      <c r="H108" s="185">
        <v>0.02</v>
      </c>
      <c r="I108" s="186"/>
      <c r="J108" s="187">
        <f>ROUND(I108*H108,2)</f>
        <v>0</v>
      </c>
      <c r="K108" s="183" t="s">
        <v>174</v>
      </c>
      <c r="L108" s="42"/>
      <c r="M108" s="188" t="s">
        <v>19</v>
      </c>
      <c r="N108" s="189" t="s">
        <v>43</v>
      </c>
      <c r="O108" s="67"/>
      <c r="P108" s="190">
        <f>O108*H108</f>
        <v>0</v>
      </c>
      <c r="Q108" s="190">
        <v>1.06277</v>
      </c>
      <c r="R108" s="190">
        <f>Q108*H108</f>
        <v>2.1255400000000001E-2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175</v>
      </c>
      <c r="AT108" s="192" t="s">
        <v>170</v>
      </c>
      <c r="AU108" s="192" t="s">
        <v>81</v>
      </c>
      <c r="AY108" s="20" t="s">
        <v>168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175</v>
      </c>
      <c r="BM108" s="192" t="s">
        <v>2486</v>
      </c>
    </row>
    <row r="109" spans="1:65" s="13" customFormat="1">
      <c r="B109" s="194"/>
      <c r="C109" s="195"/>
      <c r="D109" s="196" t="s">
        <v>177</v>
      </c>
      <c r="E109" s="197" t="s">
        <v>19</v>
      </c>
      <c r="F109" s="198" t="s">
        <v>2478</v>
      </c>
      <c r="G109" s="195"/>
      <c r="H109" s="197" t="s">
        <v>19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177</v>
      </c>
      <c r="AU109" s="204" t="s">
        <v>81</v>
      </c>
      <c r="AV109" s="13" t="s">
        <v>79</v>
      </c>
      <c r="AW109" s="13" t="s">
        <v>33</v>
      </c>
      <c r="AX109" s="13" t="s">
        <v>72</v>
      </c>
      <c r="AY109" s="204" t="s">
        <v>168</v>
      </c>
    </row>
    <row r="110" spans="1:65" s="13" customFormat="1" ht="22.5">
      <c r="B110" s="194"/>
      <c r="C110" s="195"/>
      <c r="D110" s="196" t="s">
        <v>177</v>
      </c>
      <c r="E110" s="197" t="s">
        <v>19</v>
      </c>
      <c r="F110" s="198" t="s">
        <v>2479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177</v>
      </c>
      <c r="AU110" s="204" t="s">
        <v>81</v>
      </c>
      <c r="AV110" s="13" t="s">
        <v>79</v>
      </c>
      <c r="AW110" s="13" t="s">
        <v>33</v>
      </c>
      <c r="AX110" s="13" t="s">
        <v>72</v>
      </c>
      <c r="AY110" s="204" t="s">
        <v>168</v>
      </c>
    </row>
    <row r="111" spans="1:65" s="14" customFormat="1" ht="33.75">
      <c r="B111" s="205"/>
      <c r="C111" s="206"/>
      <c r="D111" s="196" t="s">
        <v>177</v>
      </c>
      <c r="E111" s="207" t="s">
        <v>19</v>
      </c>
      <c r="F111" s="208" t="s">
        <v>2487</v>
      </c>
      <c r="G111" s="206"/>
      <c r="H111" s="209">
        <v>0.02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177</v>
      </c>
      <c r="AU111" s="215" t="s">
        <v>81</v>
      </c>
      <c r="AV111" s="14" t="s">
        <v>81</v>
      </c>
      <c r="AW111" s="14" t="s">
        <v>33</v>
      </c>
      <c r="AX111" s="14" t="s">
        <v>79</v>
      </c>
      <c r="AY111" s="215" t="s">
        <v>168</v>
      </c>
    </row>
    <row r="112" spans="1:65" s="12" customFormat="1" ht="22.9" customHeight="1">
      <c r="B112" s="165"/>
      <c r="C112" s="166"/>
      <c r="D112" s="167" t="s">
        <v>71</v>
      </c>
      <c r="E112" s="179" t="s">
        <v>188</v>
      </c>
      <c r="F112" s="179" t="s">
        <v>707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SUM(P113:P126)</f>
        <v>0</v>
      </c>
      <c r="Q112" s="173"/>
      <c r="R112" s="174">
        <f>SUM(R113:R126)</f>
        <v>1.05325574</v>
      </c>
      <c r="S112" s="173"/>
      <c r="T112" s="175">
        <f>SUM(T113:T126)</f>
        <v>0</v>
      </c>
      <c r="AR112" s="176" t="s">
        <v>79</v>
      </c>
      <c r="AT112" s="177" t="s">
        <v>71</v>
      </c>
      <c r="AU112" s="177" t="s">
        <v>79</v>
      </c>
      <c r="AY112" s="176" t="s">
        <v>168</v>
      </c>
      <c r="BK112" s="178">
        <f>SUM(BK113:BK126)</f>
        <v>0</v>
      </c>
    </row>
    <row r="113" spans="1:65" s="2" customFormat="1" ht="24">
      <c r="A113" s="37"/>
      <c r="B113" s="38"/>
      <c r="C113" s="181" t="s">
        <v>195</v>
      </c>
      <c r="D113" s="181" t="s">
        <v>170</v>
      </c>
      <c r="E113" s="182" t="s">
        <v>2488</v>
      </c>
      <c r="F113" s="183" t="s">
        <v>2489</v>
      </c>
      <c r="G113" s="184" t="s">
        <v>206</v>
      </c>
      <c r="H113" s="185">
        <v>0.45</v>
      </c>
      <c r="I113" s="186"/>
      <c r="J113" s="187">
        <f>ROUND(I113*H113,2)</f>
        <v>0</v>
      </c>
      <c r="K113" s="183" t="s">
        <v>174</v>
      </c>
      <c r="L113" s="42"/>
      <c r="M113" s="188" t="s">
        <v>19</v>
      </c>
      <c r="N113" s="189" t="s">
        <v>43</v>
      </c>
      <c r="O113" s="67"/>
      <c r="P113" s="190">
        <f>O113*H113</f>
        <v>0</v>
      </c>
      <c r="Q113" s="190">
        <v>2.2563499999999999</v>
      </c>
      <c r="R113" s="190">
        <f>Q113*H113</f>
        <v>1.0153574999999999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175</v>
      </c>
      <c r="AT113" s="192" t="s">
        <v>170</v>
      </c>
      <c r="AU113" s="192" t="s">
        <v>81</v>
      </c>
      <c r="AY113" s="20" t="s">
        <v>168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175</v>
      </c>
      <c r="BM113" s="192" t="s">
        <v>2490</v>
      </c>
    </row>
    <row r="114" spans="1:65" s="13" customFormat="1">
      <c r="B114" s="194"/>
      <c r="C114" s="195"/>
      <c r="D114" s="196" t="s">
        <v>177</v>
      </c>
      <c r="E114" s="197" t="s">
        <v>19</v>
      </c>
      <c r="F114" s="198" t="s">
        <v>2478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177</v>
      </c>
      <c r="AU114" s="204" t="s">
        <v>81</v>
      </c>
      <c r="AV114" s="13" t="s">
        <v>79</v>
      </c>
      <c r="AW114" s="13" t="s">
        <v>33</v>
      </c>
      <c r="AX114" s="13" t="s">
        <v>72</v>
      </c>
      <c r="AY114" s="204" t="s">
        <v>168</v>
      </c>
    </row>
    <row r="115" spans="1:65" s="13" customFormat="1" ht="22.5">
      <c r="B115" s="194"/>
      <c r="C115" s="195"/>
      <c r="D115" s="196" t="s">
        <v>177</v>
      </c>
      <c r="E115" s="197" t="s">
        <v>19</v>
      </c>
      <c r="F115" s="198" t="s">
        <v>2479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177</v>
      </c>
      <c r="AU115" s="204" t="s">
        <v>81</v>
      </c>
      <c r="AV115" s="13" t="s">
        <v>79</v>
      </c>
      <c r="AW115" s="13" t="s">
        <v>33</v>
      </c>
      <c r="AX115" s="13" t="s">
        <v>72</v>
      </c>
      <c r="AY115" s="204" t="s">
        <v>168</v>
      </c>
    </row>
    <row r="116" spans="1:65" s="14" customFormat="1">
      <c r="B116" s="205"/>
      <c r="C116" s="206"/>
      <c r="D116" s="196" t="s">
        <v>177</v>
      </c>
      <c r="E116" s="207" t="s">
        <v>19</v>
      </c>
      <c r="F116" s="208" t="s">
        <v>2491</v>
      </c>
      <c r="G116" s="206"/>
      <c r="H116" s="209">
        <v>0.45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177</v>
      </c>
      <c r="AU116" s="215" t="s">
        <v>81</v>
      </c>
      <c r="AV116" s="14" t="s">
        <v>81</v>
      </c>
      <c r="AW116" s="14" t="s">
        <v>33</v>
      </c>
      <c r="AX116" s="14" t="s">
        <v>79</v>
      </c>
      <c r="AY116" s="215" t="s">
        <v>168</v>
      </c>
    </row>
    <row r="117" spans="1:65" s="2" customFormat="1" ht="24">
      <c r="A117" s="37"/>
      <c r="B117" s="38"/>
      <c r="C117" s="181" t="s">
        <v>199</v>
      </c>
      <c r="D117" s="181" t="s">
        <v>170</v>
      </c>
      <c r="E117" s="182" t="s">
        <v>2492</v>
      </c>
      <c r="F117" s="183" t="s">
        <v>2493</v>
      </c>
      <c r="G117" s="184" t="s">
        <v>173</v>
      </c>
      <c r="H117" s="185">
        <v>4.7</v>
      </c>
      <c r="I117" s="186"/>
      <c r="J117" s="187">
        <f>ROUND(I117*H117,2)</f>
        <v>0</v>
      </c>
      <c r="K117" s="183" t="s">
        <v>174</v>
      </c>
      <c r="L117" s="42"/>
      <c r="M117" s="188" t="s">
        <v>19</v>
      </c>
      <c r="N117" s="189" t="s">
        <v>43</v>
      </c>
      <c r="O117" s="67"/>
      <c r="P117" s="190">
        <f>O117*H117</f>
        <v>0</v>
      </c>
      <c r="Q117" s="190">
        <v>2.7499999999999998E-3</v>
      </c>
      <c r="R117" s="190">
        <f>Q117*H117</f>
        <v>1.2924999999999999E-2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175</v>
      </c>
      <c r="AT117" s="192" t="s">
        <v>170</v>
      </c>
      <c r="AU117" s="192" t="s">
        <v>81</v>
      </c>
      <c r="AY117" s="20" t="s">
        <v>168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175</v>
      </c>
      <c r="BM117" s="192" t="s">
        <v>2494</v>
      </c>
    </row>
    <row r="118" spans="1:65" s="13" customFormat="1">
      <c r="B118" s="194"/>
      <c r="C118" s="195"/>
      <c r="D118" s="196" t="s">
        <v>177</v>
      </c>
      <c r="E118" s="197" t="s">
        <v>19</v>
      </c>
      <c r="F118" s="198" t="s">
        <v>2478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177</v>
      </c>
      <c r="AU118" s="204" t="s">
        <v>81</v>
      </c>
      <c r="AV118" s="13" t="s">
        <v>79</v>
      </c>
      <c r="AW118" s="13" t="s">
        <v>33</v>
      </c>
      <c r="AX118" s="13" t="s">
        <v>72</v>
      </c>
      <c r="AY118" s="204" t="s">
        <v>168</v>
      </c>
    </row>
    <row r="119" spans="1:65" s="13" customFormat="1" ht="22.5">
      <c r="B119" s="194"/>
      <c r="C119" s="195"/>
      <c r="D119" s="196" t="s">
        <v>177</v>
      </c>
      <c r="E119" s="197" t="s">
        <v>19</v>
      </c>
      <c r="F119" s="198" t="s">
        <v>2479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177</v>
      </c>
      <c r="AU119" s="204" t="s">
        <v>81</v>
      </c>
      <c r="AV119" s="13" t="s">
        <v>79</v>
      </c>
      <c r="AW119" s="13" t="s">
        <v>33</v>
      </c>
      <c r="AX119" s="13" t="s">
        <v>72</v>
      </c>
      <c r="AY119" s="204" t="s">
        <v>168</v>
      </c>
    </row>
    <row r="120" spans="1:65" s="14" customFormat="1" ht="22.5">
      <c r="B120" s="205"/>
      <c r="C120" s="206"/>
      <c r="D120" s="196" t="s">
        <v>177</v>
      </c>
      <c r="E120" s="207" t="s">
        <v>19</v>
      </c>
      <c r="F120" s="208" t="s">
        <v>2495</v>
      </c>
      <c r="G120" s="206"/>
      <c r="H120" s="209">
        <v>4.7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177</v>
      </c>
      <c r="AU120" s="215" t="s">
        <v>81</v>
      </c>
      <c r="AV120" s="14" t="s">
        <v>81</v>
      </c>
      <c r="AW120" s="14" t="s">
        <v>33</v>
      </c>
      <c r="AX120" s="14" t="s">
        <v>79</v>
      </c>
      <c r="AY120" s="215" t="s">
        <v>168</v>
      </c>
    </row>
    <row r="121" spans="1:65" s="2" customFormat="1" ht="24">
      <c r="A121" s="37"/>
      <c r="B121" s="38"/>
      <c r="C121" s="181" t="s">
        <v>203</v>
      </c>
      <c r="D121" s="181" t="s">
        <v>170</v>
      </c>
      <c r="E121" s="182" t="s">
        <v>2496</v>
      </c>
      <c r="F121" s="183" t="s">
        <v>2497</v>
      </c>
      <c r="G121" s="184" t="s">
        <v>173</v>
      </c>
      <c r="H121" s="185">
        <v>4.7</v>
      </c>
      <c r="I121" s="186"/>
      <c r="J121" s="187">
        <f>ROUND(I121*H121,2)</f>
        <v>0</v>
      </c>
      <c r="K121" s="183" t="s">
        <v>174</v>
      </c>
      <c r="L121" s="42"/>
      <c r="M121" s="188" t="s">
        <v>19</v>
      </c>
      <c r="N121" s="189" t="s">
        <v>43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175</v>
      </c>
      <c r="AT121" s="192" t="s">
        <v>170</v>
      </c>
      <c r="AU121" s="192" t="s">
        <v>81</v>
      </c>
      <c r="AY121" s="20" t="s">
        <v>168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175</v>
      </c>
      <c r="BM121" s="192" t="s">
        <v>2498</v>
      </c>
    </row>
    <row r="122" spans="1:65" s="2" customFormat="1" ht="24">
      <c r="A122" s="37"/>
      <c r="B122" s="38"/>
      <c r="C122" s="181" t="s">
        <v>209</v>
      </c>
      <c r="D122" s="181" t="s">
        <v>170</v>
      </c>
      <c r="E122" s="182" t="s">
        <v>2499</v>
      </c>
      <c r="F122" s="183" t="s">
        <v>2500</v>
      </c>
      <c r="G122" s="184" t="s">
        <v>173</v>
      </c>
      <c r="H122" s="185">
        <v>4.7</v>
      </c>
      <c r="I122" s="186"/>
      <c r="J122" s="187">
        <f>ROUND(I122*H122,2)</f>
        <v>0</v>
      </c>
      <c r="K122" s="183" t="s">
        <v>174</v>
      </c>
      <c r="L122" s="42"/>
      <c r="M122" s="188" t="s">
        <v>19</v>
      </c>
      <c r="N122" s="189" t="s">
        <v>43</v>
      </c>
      <c r="O122" s="67"/>
      <c r="P122" s="190">
        <f>O122*H122</f>
        <v>0</v>
      </c>
      <c r="Q122" s="190">
        <v>2.5999999999999999E-3</v>
      </c>
      <c r="R122" s="190">
        <f>Q122*H122</f>
        <v>1.222E-2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175</v>
      </c>
      <c r="AT122" s="192" t="s">
        <v>170</v>
      </c>
      <c r="AU122" s="192" t="s">
        <v>81</v>
      </c>
      <c r="AY122" s="20" t="s">
        <v>168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175</v>
      </c>
      <c r="BM122" s="192" t="s">
        <v>2501</v>
      </c>
    </row>
    <row r="123" spans="1:65" s="2" customFormat="1" ht="36">
      <c r="A123" s="37"/>
      <c r="B123" s="38"/>
      <c r="C123" s="181" t="s">
        <v>215</v>
      </c>
      <c r="D123" s="181" t="s">
        <v>170</v>
      </c>
      <c r="E123" s="182" t="s">
        <v>2502</v>
      </c>
      <c r="F123" s="183" t="s">
        <v>2503</v>
      </c>
      <c r="G123" s="184" t="s">
        <v>233</v>
      </c>
      <c r="H123" s="185">
        <v>1.2E-2</v>
      </c>
      <c r="I123" s="186"/>
      <c r="J123" s="187">
        <f>ROUND(I123*H123,2)</f>
        <v>0</v>
      </c>
      <c r="K123" s="183" t="s">
        <v>174</v>
      </c>
      <c r="L123" s="42"/>
      <c r="M123" s="188" t="s">
        <v>19</v>
      </c>
      <c r="N123" s="189" t="s">
        <v>43</v>
      </c>
      <c r="O123" s="67"/>
      <c r="P123" s="190">
        <f>O123*H123</f>
        <v>0</v>
      </c>
      <c r="Q123" s="190">
        <v>1.06277</v>
      </c>
      <c r="R123" s="190">
        <f>Q123*H123</f>
        <v>1.2753240000000001E-2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175</v>
      </c>
      <c r="AT123" s="192" t="s">
        <v>170</v>
      </c>
      <c r="AU123" s="192" t="s">
        <v>81</v>
      </c>
      <c r="AY123" s="20" t="s">
        <v>168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175</v>
      </c>
      <c r="BM123" s="192" t="s">
        <v>2504</v>
      </c>
    </row>
    <row r="124" spans="1:65" s="13" customFormat="1">
      <c r="B124" s="194"/>
      <c r="C124" s="195"/>
      <c r="D124" s="196" t="s">
        <v>177</v>
      </c>
      <c r="E124" s="197" t="s">
        <v>19</v>
      </c>
      <c r="F124" s="198" t="s">
        <v>2478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177</v>
      </c>
      <c r="AU124" s="204" t="s">
        <v>81</v>
      </c>
      <c r="AV124" s="13" t="s">
        <v>79</v>
      </c>
      <c r="AW124" s="13" t="s">
        <v>33</v>
      </c>
      <c r="AX124" s="13" t="s">
        <v>72</v>
      </c>
      <c r="AY124" s="204" t="s">
        <v>168</v>
      </c>
    </row>
    <row r="125" spans="1:65" s="13" customFormat="1" ht="22.5">
      <c r="B125" s="194"/>
      <c r="C125" s="195"/>
      <c r="D125" s="196" t="s">
        <v>177</v>
      </c>
      <c r="E125" s="197" t="s">
        <v>19</v>
      </c>
      <c r="F125" s="198" t="s">
        <v>2479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177</v>
      </c>
      <c r="AU125" s="204" t="s">
        <v>81</v>
      </c>
      <c r="AV125" s="13" t="s">
        <v>79</v>
      </c>
      <c r="AW125" s="13" t="s">
        <v>33</v>
      </c>
      <c r="AX125" s="13" t="s">
        <v>72</v>
      </c>
      <c r="AY125" s="204" t="s">
        <v>168</v>
      </c>
    </row>
    <row r="126" spans="1:65" s="14" customFormat="1" ht="33.75">
      <c r="B126" s="205"/>
      <c r="C126" s="206"/>
      <c r="D126" s="196" t="s">
        <v>177</v>
      </c>
      <c r="E126" s="207" t="s">
        <v>19</v>
      </c>
      <c r="F126" s="208" t="s">
        <v>2505</v>
      </c>
      <c r="G126" s="206"/>
      <c r="H126" s="209">
        <v>1.2E-2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81</v>
      </c>
      <c r="AV126" s="14" t="s">
        <v>81</v>
      </c>
      <c r="AW126" s="14" t="s">
        <v>33</v>
      </c>
      <c r="AX126" s="14" t="s">
        <v>79</v>
      </c>
      <c r="AY126" s="215" t="s">
        <v>168</v>
      </c>
    </row>
    <row r="127" spans="1:65" s="12" customFormat="1" ht="22.9" customHeight="1">
      <c r="B127" s="165"/>
      <c r="C127" s="166"/>
      <c r="D127" s="167" t="s">
        <v>71</v>
      </c>
      <c r="E127" s="179" t="s">
        <v>215</v>
      </c>
      <c r="F127" s="179" t="s">
        <v>241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SUM(P128:P163)</f>
        <v>0</v>
      </c>
      <c r="Q127" s="173"/>
      <c r="R127" s="174">
        <f>SUM(R128:R163)</f>
        <v>0</v>
      </c>
      <c r="S127" s="173"/>
      <c r="T127" s="175">
        <f>SUM(T128:T163)</f>
        <v>21.721019999999999</v>
      </c>
      <c r="AR127" s="176" t="s">
        <v>79</v>
      </c>
      <c r="AT127" s="177" t="s">
        <v>71</v>
      </c>
      <c r="AU127" s="177" t="s">
        <v>79</v>
      </c>
      <c r="AY127" s="176" t="s">
        <v>168</v>
      </c>
      <c r="BK127" s="178">
        <f>SUM(BK128:BK163)</f>
        <v>0</v>
      </c>
    </row>
    <row r="128" spans="1:65" s="2" customFormat="1" ht="16.5" customHeight="1">
      <c r="A128" s="37"/>
      <c r="B128" s="38"/>
      <c r="C128" s="181" t="s">
        <v>221</v>
      </c>
      <c r="D128" s="181" t="s">
        <v>170</v>
      </c>
      <c r="E128" s="182" t="s">
        <v>346</v>
      </c>
      <c r="F128" s="183" t="s">
        <v>2506</v>
      </c>
      <c r="G128" s="184" t="s">
        <v>206</v>
      </c>
      <c r="H128" s="185">
        <v>3.2</v>
      </c>
      <c r="I128" s="186"/>
      <c r="J128" s="187">
        <f>ROUND(I128*H128,2)</f>
        <v>0</v>
      </c>
      <c r="K128" s="183" t="s">
        <v>174</v>
      </c>
      <c r="L128" s="42"/>
      <c r="M128" s="188" t="s">
        <v>19</v>
      </c>
      <c r="N128" s="189" t="s">
        <v>43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2.4</v>
      </c>
      <c r="T128" s="191">
        <f>S128*H128</f>
        <v>7.68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175</v>
      </c>
      <c r="AT128" s="192" t="s">
        <v>170</v>
      </c>
      <c r="AU128" s="192" t="s">
        <v>81</v>
      </c>
      <c r="AY128" s="20" t="s">
        <v>168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175</v>
      </c>
      <c r="BM128" s="192" t="s">
        <v>2507</v>
      </c>
    </row>
    <row r="129" spans="1:65" s="13" customFormat="1">
      <c r="B129" s="194"/>
      <c r="C129" s="195"/>
      <c r="D129" s="196" t="s">
        <v>177</v>
      </c>
      <c r="E129" s="197" t="s">
        <v>19</v>
      </c>
      <c r="F129" s="198" t="s">
        <v>2478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177</v>
      </c>
      <c r="AU129" s="204" t="s">
        <v>81</v>
      </c>
      <c r="AV129" s="13" t="s">
        <v>79</v>
      </c>
      <c r="AW129" s="13" t="s">
        <v>33</v>
      </c>
      <c r="AX129" s="13" t="s">
        <v>72</v>
      </c>
      <c r="AY129" s="204" t="s">
        <v>168</v>
      </c>
    </row>
    <row r="130" spans="1:65" s="13" customFormat="1" ht="22.5">
      <c r="B130" s="194"/>
      <c r="C130" s="195"/>
      <c r="D130" s="196" t="s">
        <v>177</v>
      </c>
      <c r="E130" s="197" t="s">
        <v>19</v>
      </c>
      <c r="F130" s="198" t="s">
        <v>2479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177</v>
      </c>
      <c r="AU130" s="204" t="s">
        <v>81</v>
      </c>
      <c r="AV130" s="13" t="s">
        <v>79</v>
      </c>
      <c r="AW130" s="13" t="s">
        <v>33</v>
      </c>
      <c r="AX130" s="13" t="s">
        <v>72</v>
      </c>
      <c r="AY130" s="204" t="s">
        <v>168</v>
      </c>
    </row>
    <row r="131" spans="1:65" s="14" customFormat="1">
      <c r="B131" s="205"/>
      <c r="C131" s="206"/>
      <c r="D131" s="196" t="s">
        <v>177</v>
      </c>
      <c r="E131" s="207" t="s">
        <v>19</v>
      </c>
      <c r="F131" s="208" t="s">
        <v>2508</v>
      </c>
      <c r="G131" s="206"/>
      <c r="H131" s="209">
        <v>3.2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177</v>
      </c>
      <c r="AU131" s="215" t="s">
        <v>81</v>
      </c>
      <c r="AV131" s="14" t="s">
        <v>81</v>
      </c>
      <c r="AW131" s="14" t="s">
        <v>33</v>
      </c>
      <c r="AX131" s="14" t="s">
        <v>79</v>
      </c>
      <c r="AY131" s="215" t="s">
        <v>168</v>
      </c>
    </row>
    <row r="132" spans="1:65" s="2" customFormat="1" ht="24">
      <c r="A132" s="37"/>
      <c r="B132" s="38"/>
      <c r="C132" s="181" t="s">
        <v>230</v>
      </c>
      <c r="D132" s="181" t="s">
        <v>170</v>
      </c>
      <c r="E132" s="182" t="s">
        <v>378</v>
      </c>
      <c r="F132" s="183" t="s">
        <v>2509</v>
      </c>
      <c r="G132" s="184" t="s">
        <v>206</v>
      </c>
      <c r="H132" s="185">
        <v>2</v>
      </c>
      <c r="I132" s="186"/>
      <c r="J132" s="187">
        <f>ROUND(I132*H132,2)</f>
        <v>0</v>
      </c>
      <c r="K132" s="183" t="s">
        <v>174</v>
      </c>
      <c r="L132" s="42"/>
      <c r="M132" s="188" t="s">
        <v>19</v>
      </c>
      <c r="N132" s="189" t="s">
        <v>43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2.4</v>
      </c>
      <c r="T132" s="191">
        <f>S132*H132</f>
        <v>4.8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175</v>
      </c>
      <c r="AT132" s="192" t="s">
        <v>170</v>
      </c>
      <c r="AU132" s="192" t="s">
        <v>81</v>
      </c>
      <c r="AY132" s="20" t="s">
        <v>168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175</v>
      </c>
      <c r="BM132" s="192" t="s">
        <v>2510</v>
      </c>
    </row>
    <row r="133" spans="1:65" s="13" customFormat="1">
      <c r="B133" s="194"/>
      <c r="C133" s="195"/>
      <c r="D133" s="196" t="s">
        <v>177</v>
      </c>
      <c r="E133" s="197" t="s">
        <v>19</v>
      </c>
      <c r="F133" s="198" t="s">
        <v>2478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177</v>
      </c>
      <c r="AU133" s="204" t="s">
        <v>81</v>
      </c>
      <c r="AV133" s="13" t="s">
        <v>79</v>
      </c>
      <c r="AW133" s="13" t="s">
        <v>33</v>
      </c>
      <c r="AX133" s="13" t="s">
        <v>72</v>
      </c>
      <c r="AY133" s="204" t="s">
        <v>168</v>
      </c>
    </row>
    <row r="134" spans="1:65" s="13" customFormat="1" ht="22.5">
      <c r="B134" s="194"/>
      <c r="C134" s="195"/>
      <c r="D134" s="196" t="s">
        <v>177</v>
      </c>
      <c r="E134" s="197" t="s">
        <v>19</v>
      </c>
      <c r="F134" s="198" t="s">
        <v>2479</v>
      </c>
      <c r="G134" s="195"/>
      <c r="H134" s="197" t="s">
        <v>19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177</v>
      </c>
      <c r="AU134" s="204" t="s">
        <v>81</v>
      </c>
      <c r="AV134" s="13" t="s">
        <v>79</v>
      </c>
      <c r="AW134" s="13" t="s">
        <v>33</v>
      </c>
      <c r="AX134" s="13" t="s">
        <v>72</v>
      </c>
      <c r="AY134" s="204" t="s">
        <v>168</v>
      </c>
    </row>
    <row r="135" spans="1:65" s="14" customFormat="1">
      <c r="B135" s="205"/>
      <c r="C135" s="206"/>
      <c r="D135" s="196" t="s">
        <v>177</v>
      </c>
      <c r="E135" s="207" t="s">
        <v>19</v>
      </c>
      <c r="F135" s="208" t="s">
        <v>2511</v>
      </c>
      <c r="G135" s="206"/>
      <c r="H135" s="209">
        <v>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81</v>
      </c>
      <c r="AV135" s="14" t="s">
        <v>81</v>
      </c>
      <c r="AW135" s="14" t="s">
        <v>33</v>
      </c>
      <c r="AX135" s="14" t="s">
        <v>79</v>
      </c>
      <c r="AY135" s="215" t="s">
        <v>168</v>
      </c>
    </row>
    <row r="136" spans="1:65" s="2" customFormat="1" ht="24">
      <c r="A136" s="37"/>
      <c r="B136" s="38"/>
      <c r="C136" s="181" t="s">
        <v>236</v>
      </c>
      <c r="D136" s="181" t="s">
        <v>170</v>
      </c>
      <c r="E136" s="182" t="s">
        <v>2512</v>
      </c>
      <c r="F136" s="183" t="s">
        <v>2513</v>
      </c>
      <c r="G136" s="184" t="s">
        <v>206</v>
      </c>
      <c r="H136" s="185">
        <v>2.1389999999999998</v>
      </c>
      <c r="I136" s="186"/>
      <c r="J136" s="187">
        <f>ROUND(I136*H136,2)</f>
        <v>0</v>
      </c>
      <c r="K136" s="183" t="s">
        <v>19</v>
      </c>
      <c r="L136" s="42"/>
      <c r="M136" s="188" t="s">
        <v>19</v>
      </c>
      <c r="N136" s="189" t="s">
        <v>43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2.2000000000000002</v>
      </c>
      <c r="T136" s="191">
        <f>S136*H136</f>
        <v>4.7058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175</v>
      </c>
      <c r="AT136" s="192" t="s">
        <v>170</v>
      </c>
      <c r="AU136" s="192" t="s">
        <v>81</v>
      </c>
      <c r="AY136" s="20" t="s">
        <v>168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175</v>
      </c>
      <c r="BM136" s="192" t="s">
        <v>2514</v>
      </c>
    </row>
    <row r="137" spans="1:65" s="13" customFormat="1">
      <c r="B137" s="194"/>
      <c r="C137" s="195"/>
      <c r="D137" s="196" t="s">
        <v>177</v>
      </c>
      <c r="E137" s="197" t="s">
        <v>19</v>
      </c>
      <c r="F137" s="198" t="s">
        <v>2478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177</v>
      </c>
      <c r="AU137" s="204" t="s">
        <v>81</v>
      </c>
      <c r="AV137" s="13" t="s">
        <v>79</v>
      </c>
      <c r="AW137" s="13" t="s">
        <v>33</v>
      </c>
      <c r="AX137" s="13" t="s">
        <v>72</v>
      </c>
      <c r="AY137" s="204" t="s">
        <v>168</v>
      </c>
    </row>
    <row r="138" spans="1:65" s="13" customFormat="1" ht="22.5">
      <c r="B138" s="194"/>
      <c r="C138" s="195"/>
      <c r="D138" s="196" t="s">
        <v>177</v>
      </c>
      <c r="E138" s="197" t="s">
        <v>19</v>
      </c>
      <c r="F138" s="198" t="s">
        <v>2479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177</v>
      </c>
      <c r="AU138" s="204" t="s">
        <v>81</v>
      </c>
      <c r="AV138" s="13" t="s">
        <v>79</v>
      </c>
      <c r="AW138" s="13" t="s">
        <v>33</v>
      </c>
      <c r="AX138" s="13" t="s">
        <v>72</v>
      </c>
      <c r="AY138" s="204" t="s">
        <v>168</v>
      </c>
    </row>
    <row r="139" spans="1:65" s="14" customFormat="1">
      <c r="B139" s="205"/>
      <c r="C139" s="206"/>
      <c r="D139" s="196" t="s">
        <v>177</v>
      </c>
      <c r="E139" s="207" t="s">
        <v>19</v>
      </c>
      <c r="F139" s="208" t="s">
        <v>2515</v>
      </c>
      <c r="G139" s="206"/>
      <c r="H139" s="209">
        <v>2.1389999999999998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81</v>
      </c>
      <c r="AV139" s="14" t="s">
        <v>81</v>
      </c>
      <c r="AW139" s="14" t="s">
        <v>33</v>
      </c>
      <c r="AX139" s="14" t="s">
        <v>79</v>
      </c>
      <c r="AY139" s="215" t="s">
        <v>168</v>
      </c>
    </row>
    <row r="140" spans="1:65" s="2" customFormat="1" ht="33" customHeight="1">
      <c r="A140" s="37"/>
      <c r="B140" s="38"/>
      <c r="C140" s="181" t="s">
        <v>246</v>
      </c>
      <c r="D140" s="181" t="s">
        <v>170</v>
      </c>
      <c r="E140" s="182" t="s">
        <v>2516</v>
      </c>
      <c r="F140" s="183" t="s">
        <v>2517</v>
      </c>
      <c r="G140" s="184" t="s">
        <v>185</v>
      </c>
      <c r="H140" s="185">
        <v>33</v>
      </c>
      <c r="I140" s="186"/>
      <c r="J140" s="187">
        <f>ROUND(I140*H140,2)</f>
        <v>0</v>
      </c>
      <c r="K140" s="183" t="s">
        <v>174</v>
      </c>
      <c r="L140" s="42"/>
      <c r="M140" s="188" t="s">
        <v>19</v>
      </c>
      <c r="N140" s="189" t="s">
        <v>43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6.8400000000000002E-2</v>
      </c>
      <c r="T140" s="191">
        <f>S140*H140</f>
        <v>2.2572000000000001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175</v>
      </c>
      <c r="AT140" s="192" t="s">
        <v>170</v>
      </c>
      <c r="AU140" s="192" t="s">
        <v>81</v>
      </c>
      <c r="AY140" s="20" t="s">
        <v>168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175</v>
      </c>
      <c r="BM140" s="192" t="s">
        <v>2518</v>
      </c>
    </row>
    <row r="141" spans="1:65" s="13" customFormat="1">
      <c r="B141" s="194"/>
      <c r="C141" s="195"/>
      <c r="D141" s="196" t="s">
        <v>177</v>
      </c>
      <c r="E141" s="197" t="s">
        <v>19</v>
      </c>
      <c r="F141" s="198" t="s">
        <v>2478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177</v>
      </c>
      <c r="AU141" s="204" t="s">
        <v>81</v>
      </c>
      <c r="AV141" s="13" t="s">
        <v>79</v>
      </c>
      <c r="AW141" s="13" t="s">
        <v>33</v>
      </c>
      <c r="AX141" s="13" t="s">
        <v>72</v>
      </c>
      <c r="AY141" s="204" t="s">
        <v>168</v>
      </c>
    </row>
    <row r="142" spans="1:65" s="13" customFormat="1" ht="22.5">
      <c r="B142" s="194"/>
      <c r="C142" s="195"/>
      <c r="D142" s="196" t="s">
        <v>177</v>
      </c>
      <c r="E142" s="197" t="s">
        <v>19</v>
      </c>
      <c r="F142" s="198" t="s">
        <v>2479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177</v>
      </c>
      <c r="AU142" s="204" t="s">
        <v>81</v>
      </c>
      <c r="AV142" s="13" t="s">
        <v>79</v>
      </c>
      <c r="AW142" s="13" t="s">
        <v>33</v>
      </c>
      <c r="AX142" s="13" t="s">
        <v>72</v>
      </c>
      <c r="AY142" s="204" t="s">
        <v>168</v>
      </c>
    </row>
    <row r="143" spans="1:65" s="14" customFormat="1">
      <c r="B143" s="205"/>
      <c r="C143" s="206"/>
      <c r="D143" s="196" t="s">
        <v>177</v>
      </c>
      <c r="E143" s="207" t="s">
        <v>19</v>
      </c>
      <c r="F143" s="208" t="s">
        <v>2519</v>
      </c>
      <c r="G143" s="206"/>
      <c r="H143" s="209">
        <v>31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177</v>
      </c>
      <c r="AU143" s="215" t="s">
        <v>81</v>
      </c>
      <c r="AV143" s="14" t="s">
        <v>81</v>
      </c>
      <c r="AW143" s="14" t="s">
        <v>33</v>
      </c>
      <c r="AX143" s="14" t="s">
        <v>72</v>
      </c>
      <c r="AY143" s="215" t="s">
        <v>168</v>
      </c>
    </row>
    <row r="144" spans="1:65" s="14" customFormat="1" ht="22.5">
      <c r="B144" s="205"/>
      <c r="C144" s="206"/>
      <c r="D144" s="196" t="s">
        <v>177</v>
      </c>
      <c r="E144" s="207" t="s">
        <v>19</v>
      </c>
      <c r="F144" s="208" t="s">
        <v>2520</v>
      </c>
      <c r="G144" s="206"/>
      <c r="H144" s="209">
        <v>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81</v>
      </c>
      <c r="AV144" s="14" t="s">
        <v>81</v>
      </c>
      <c r="AW144" s="14" t="s">
        <v>33</v>
      </c>
      <c r="AX144" s="14" t="s">
        <v>72</v>
      </c>
      <c r="AY144" s="215" t="s">
        <v>168</v>
      </c>
    </row>
    <row r="145" spans="1:65" s="15" customFormat="1">
      <c r="B145" s="216"/>
      <c r="C145" s="217"/>
      <c r="D145" s="196" t="s">
        <v>177</v>
      </c>
      <c r="E145" s="218" t="s">
        <v>19</v>
      </c>
      <c r="F145" s="219" t="s">
        <v>182</v>
      </c>
      <c r="G145" s="217"/>
      <c r="H145" s="220">
        <v>33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177</v>
      </c>
      <c r="AU145" s="226" t="s">
        <v>81</v>
      </c>
      <c r="AV145" s="15" t="s">
        <v>175</v>
      </c>
      <c r="AW145" s="15" t="s">
        <v>33</v>
      </c>
      <c r="AX145" s="15" t="s">
        <v>79</v>
      </c>
      <c r="AY145" s="226" t="s">
        <v>168</v>
      </c>
    </row>
    <row r="146" spans="1:65" s="2" customFormat="1" ht="24">
      <c r="A146" s="37"/>
      <c r="B146" s="38"/>
      <c r="C146" s="181" t="s">
        <v>250</v>
      </c>
      <c r="D146" s="181" t="s">
        <v>170</v>
      </c>
      <c r="E146" s="182" t="s">
        <v>2521</v>
      </c>
      <c r="F146" s="183" t="s">
        <v>2522</v>
      </c>
      <c r="G146" s="184" t="s">
        <v>444</v>
      </c>
      <c r="H146" s="185">
        <v>124</v>
      </c>
      <c r="I146" s="186"/>
      <c r="J146" s="187">
        <f>ROUND(I146*H146,2)</f>
        <v>0</v>
      </c>
      <c r="K146" s="183" t="s">
        <v>174</v>
      </c>
      <c r="L146" s="42"/>
      <c r="M146" s="188" t="s">
        <v>19</v>
      </c>
      <c r="N146" s="189" t="s">
        <v>43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2.48E-3</v>
      </c>
      <c r="T146" s="191">
        <f>S146*H146</f>
        <v>0.30752000000000002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175</v>
      </c>
      <c r="AT146" s="192" t="s">
        <v>170</v>
      </c>
      <c r="AU146" s="192" t="s">
        <v>81</v>
      </c>
      <c r="AY146" s="20" t="s">
        <v>168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175</v>
      </c>
      <c r="BM146" s="192" t="s">
        <v>2523</v>
      </c>
    </row>
    <row r="147" spans="1:65" s="13" customFormat="1">
      <c r="B147" s="194"/>
      <c r="C147" s="195"/>
      <c r="D147" s="196" t="s">
        <v>177</v>
      </c>
      <c r="E147" s="197" t="s">
        <v>19</v>
      </c>
      <c r="F147" s="198" t="s">
        <v>2478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177</v>
      </c>
      <c r="AU147" s="204" t="s">
        <v>81</v>
      </c>
      <c r="AV147" s="13" t="s">
        <v>79</v>
      </c>
      <c r="AW147" s="13" t="s">
        <v>33</v>
      </c>
      <c r="AX147" s="13" t="s">
        <v>72</v>
      </c>
      <c r="AY147" s="204" t="s">
        <v>168</v>
      </c>
    </row>
    <row r="148" spans="1:65" s="13" customFormat="1" ht="22.5">
      <c r="B148" s="194"/>
      <c r="C148" s="195"/>
      <c r="D148" s="196" t="s">
        <v>177</v>
      </c>
      <c r="E148" s="197" t="s">
        <v>19</v>
      </c>
      <c r="F148" s="198" t="s">
        <v>2479</v>
      </c>
      <c r="G148" s="195"/>
      <c r="H148" s="197" t="s">
        <v>19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177</v>
      </c>
      <c r="AU148" s="204" t="s">
        <v>81</v>
      </c>
      <c r="AV148" s="13" t="s">
        <v>79</v>
      </c>
      <c r="AW148" s="13" t="s">
        <v>33</v>
      </c>
      <c r="AX148" s="13" t="s">
        <v>72</v>
      </c>
      <c r="AY148" s="204" t="s">
        <v>168</v>
      </c>
    </row>
    <row r="149" spans="1:65" s="14" customFormat="1">
      <c r="B149" s="205"/>
      <c r="C149" s="206"/>
      <c r="D149" s="196" t="s">
        <v>177</v>
      </c>
      <c r="E149" s="207" t="s">
        <v>19</v>
      </c>
      <c r="F149" s="208" t="s">
        <v>2524</v>
      </c>
      <c r="G149" s="206"/>
      <c r="H149" s="209">
        <v>36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177</v>
      </c>
      <c r="AU149" s="215" t="s">
        <v>81</v>
      </c>
      <c r="AV149" s="14" t="s">
        <v>81</v>
      </c>
      <c r="AW149" s="14" t="s">
        <v>33</v>
      </c>
      <c r="AX149" s="14" t="s">
        <v>72</v>
      </c>
      <c r="AY149" s="215" t="s">
        <v>168</v>
      </c>
    </row>
    <row r="150" spans="1:65" s="14" customFormat="1">
      <c r="B150" s="205"/>
      <c r="C150" s="206"/>
      <c r="D150" s="196" t="s">
        <v>177</v>
      </c>
      <c r="E150" s="207" t="s">
        <v>19</v>
      </c>
      <c r="F150" s="208" t="s">
        <v>2525</v>
      </c>
      <c r="G150" s="206"/>
      <c r="H150" s="209">
        <v>88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81</v>
      </c>
      <c r="AV150" s="14" t="s">
        <v>81</v>
      </c>
      <c r="AW150" s="14" t="s">
        <v>33</v>
      </c>
      <c r="AX150" s="14" t="s">
        <v>72</v>
      </c>
      <c r="AY150" s="215" t="s">
        <v>168</v>
      </c>
    </row>
    <row r="151" spans="1:65" s="15" customFormat="1">
      <c r="B151" s="216"/>
      <c r="C151" s="217"/>
      <c r="D151" s="196" t="s">
        <v>177</v>
      </c>
      <c r="E151" s="218" t="s">
        <v>19</v>
      </c>
      <c r="F151" s="219" t="s">
        <v>182</v>
      </c>
      <c r="G151" s="217"/>
      <c r="H151" s="220">
        <v>124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177</v>
      </c>
      <c r="AU151" s="226" t="s">
        <v>81</v>
      </c>
      <c r="AV151" s="15" t="s">
        <v>175</v>
      </c>
      <c r="AW151" s="15" t="s">
        <v>33</v>
      </c>
      <c r="AX151" s="15" t="s">
        <v>79</v>
      </c>
      <c r="AY151" s="226" t="s">
        <v>168</v>
      </c>
    </row>
    <row r="152" spans="1:65" s="2" customFormat="1" ht="33" customHeight="1">
      <c r="A152" s="37"/>
      <c r="B152" s="38"/>
      <c r="C152" s="181" t="s">
        <v>8</v>
      </c>
      <c r="D152" s="181" t="s">
        <v>170</v>
      </c>
      <c r="E152" s="182" t="s">
        <v>2526</v>
      </c>
      <c r="F152" s="183" t="s">
        <v>2527</v>
      </c>
      <c r="G152" s="184" t="s">
        <v>185</v>
      </c>
      <c r="H152" s="185">
        <v>15</v>
      </c>
      <c r="I152" s="186"/>
      <c r="J152" s="187">
        <f>ROUND(I152*H152,2)</f>
        <v>0</v>
      </c>
      <c r="K152" s="183" t="s">
        <v>174</v>
      </c>
      <c r="L152" s="42"/>
      <c r="M152" s="188" t="s">
        <v>19</v>
      </c>
      <c r="N152" s="189" t="s">
        <v>43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6.5699999999999995E-2</v>
      </c>
      <c r="T152" s="191">
        <f>S152*H152</f>
        <v>0.98549999999999993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175</v>
      </c>
      <c r="AT152" s="192" t="s">
        <v>170</v>
      </c>
      <c r="AU152" s="192" t="s">
        <v>81</v>
      </c>
      <c r="AY152" s="20" t="s">
        <v>168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175</v>
      </c>
      <c r="BM152" s="192" t="s">
        <v>2528</v>
      </c>
    </row>
    <row r="153" spans="1:65" s="13" customFormat="1">
      <c r="B153" s="194"/>
      <c r="C153" s="195"/>
      <c r="D153" s="196" t="s">
        <v>177</v>
      </c>
      <c r="E153" s="197" t="s">
        <v>19</v>
      </c>
      <c r="F153" s="198" t="s">
        <v>2478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177</v>
      </c>
      <c r="AU153" s="204" t="s">
        <v>81</v>
      </c>
      <c r="AV153" s="13" t="s">
        <v>79</v>
      </c>
      <c r="AW153" s="13" t="s">
        <v>33</v>
      </c>
      <c r="AX153" s="13" t="s">
        <v>72</v>
      </c>
      <c r="AY153" s="204" t="s">
        <v>168</v>
      </c>
    </row>
    <row r="154" spans="1:65" s="13" customFormat="1" ht="22.5">
      <c r="B154" s="194"/>
      <c r="C154" s="195"/>
      <c r="D154" s="196" t="s">
        <v>177</v>
      </c>
      <c r="E154" s="197" t="s">
        <v>19</v>
      </c>
      <c r="F154" s="198" t="s">
        <v>2479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177</v>
      </c>
      <c r="AU154" s="204" t="s">
        <v>81</v>
      </c>
      <c r="AV154" s="13" t="s">
        <v>79</v>
      </c>
      <c r="AW154" s="13" t="s">
        <v>33</v>
      </c>
      <c r="AX154" s="13" t="s">
        <v>72</v>
      </c>
      <c r="AY154" s="204" t="s">
        <v>168</v>
      </c>
    </row>
    <row r="155" spans="1:65" s="14" customFormat="1">
      <c r="B155" s="205"/>
      <c r="C155" s="206"/>
      <c r="D155" s="196" t="s">
        <v>177</v>
      </c>
      <c r="E155" s="207" t="s">
        <v>19</v>
      </c>
      <c r="F155" s="208" t="s">
        <v>2529</v>
      </c>
      <c r="G155" s="206"/>
      <c r="H155" s="209">
        <v>15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177</v>
      </c>
      <c r="AU155" s="215" t="s">
        <v>81</v>
      </c>
      <c r="AV155" s="14" t="s">
        <v>81</v>
      </c>
      <c r="AW155" s="14" t="s">
        <v>33</v>
      </c>
      <c r="AX155" s="14" t="s">
        <v>79</v>
      </c>
      <c r="AY155" s="215" t="s">
        <v>168</v>
      </c>
    </row>
    <row r="156" spans="1:65" s="2" customFormat="1" ht="36">
      <c r="A156" s="37"/>
      <c r="B156" s="38"/>
      <c r="C156" s="181" t="s">
        <v>226</v>
      </c>
      <c r="D156" s="181" t="s">
        <v>170</v>
      </c>
      <c r="E156" s="182" t="s">
        <v>2530</v>
      </c>
      <c r="F156" s="183" t="s">
        <v>2531</v>
      </c>
      <c r="G156" s="184" t="s">
        <v>444</v>
      </c>
      <c r="H156" s="185">
        <v>20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43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9.2499999999999995E-3</v>
      </c>
      <c r="T156" s="191">
        <f>S156*H156</f>
        <v>0.185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175</v>
      </c>
      <c r="AT156" s="192" t="s">
        <v>170</v>
      </c>
      <c r="AU156" s="192" t="s">
        <v>81</v>
      </c>
      <c r="AY156" s="20" t="s">
        <v>168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175</v>
      </c>
      <c r="BM156" s="192" t="s">
        <v>2532</v>
      </c>
    </row>
    <row r="157" spans="1:65" s="13" customFormat="1">
      <c r="B157" s="194"/>
      <c r="C157" s="195"/>
      <c r="D157" s="196" t="s">
        <v>177</v>
      </c>
      <c r="E157" s="197" t="s">
        <v>19</v>
      </c>
      <c r="F157" s="198" t="s">
        <v>2478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177</v>
      </c>
      <c r="AU157" s="204" t="s">
        <v>81</v>
      </c>
      <c r="AV157" s="13" t="s">
        <v>79</v>
      </c>
      <c r="AW157" s="13" t="s">
        <v>33</v>
      </c>
      <c r="AX157" s="13" t="s">
        <v>72</v>
      </c>
      <c r="AY157" s="204" t="s">
        <v>168</v>
      </c>
    </row>
    <row r="158" spans="1:65" s="13" customFormat="1" ht="22.5">
      <c r="B158" s="194"/>
      <c r="C158" s="195"/>
      <c r="D158" s="196" t="s">
        <v>177</v>
      </c>
      <c r="E158" s="197" t="s">
        <v>19</v>
      </c>
      <c r="F158" s="198" t="s">
        <v>2479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177</v>
      </c>
      <c r="AU158" s="204" t="s">
        <v>81</v>
      </c>
      <c r="AV158" s="13" t="s">
        <v>79</v>
      </c>
      <c r="AW158" s="13" t="s">
        <v>33</v>
      </c>
      <c r="AX158" s="13" t="s">
        <v>72</v>
      </c>
      <c r="AY158" s="204" t="s">
        <v>168</v>
      </c>
    </row>
    <row r="159" spans="1:65" s="14" customFormat="1">
      <c r="B159" s="205"/>
      <c r="C159" s="206"/>
      <c r="D159" s="196" t="s">
        <v>177</v>
      </c>
      <c r="E159" s="207" t="s">
        <v>19</v>
      </c>
      <c r="F159" s="208" t="s">
        <v>2533</v>
      </c>
      <c r="G159" s="206"/>
      <c r="H159" s="209">
        <v>20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81</v>
      </c>
      <c r="AV159" s="14" t="s">
        <v>81</v>
      </c>
      <c r="AW159" s="14" t="s">
        <v>33</v>
      </c>
      <c r="AX159" s="14" t="s">
        <v>79</v>
      </c>
      <c r="AY159" s="215" t="s">
        <v>168</v>
      </c>
    </row>
    <row r="160" spans="1:65" s="2" customFormat="1" ht="24">
      <c r="A160" s="37"/>
      <c r="B160" s="38"/>
      <c r="C160" s="181" t="s">
        <v>423</v>
      </c>
      <c r="D160" s="181" t="s">
        <v>170</v>
      </c>
      <c r="E160" s="182" t="s">
        <v>2534</v>
      </c>
      <c r="F160" s="183" t="s">
        <v>2535</v>
      </c>
      <c r="G160" s="184" t="s">
        <v>185</v>
      </c>
      <c r="H160" s="185">
        <v>2</v>
      </c>
      <c r="I160" s="186"/>
      <c r="J160" s="187">
        <f>ROUND(I160*H160,2)</f>
        <v>0</v>
      </c>
      <c r="K160" s="183" t="s">
        <v>174</v>
      </c>
      <c r="L160" s="42"/>
      <c r="M160" s="188" t="s">
        <v>19</v>
      </c>
      <c r="N160" s="189" t="s">
        <v>43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0.4</v>
      </c>
      <c r="T160" s="191">
        <f>S160*H160</f>
        <v>0.8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175</v>
      </c>
      <c r="AT160" s="192" t="s">
        <v>170</v>
      </c>
      <c r="AU160" s="192" t="s">
        <v>81</v>
      </c>
      <c r="AY160" s="20" t="s">
        <v>168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175</v>
      </c>
      <c r="BM160" s="192" t="s">
        <v>2536</v>
      </c>
    </row>
    <row r="161" spans="1:65" s="13" customFormat="1">
      <c r="B161" s="194"/>
      <c r="C161" s="195"/>
      <c r="D161" s="196" t="s">
        <v>177</v>
      </c>
      <c r="E161" s="197" t="s">
        <v>19</v>
      </c>
      <c r="F161" s="198" t="s">
        <v>2478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177</v>
      </c>
      <c r="AU161" s="204" t="s">
        <v>81</v>
      </c>
      <c r="AV161" s="13" t="s">
        <v>79</v>
      </c>
      <c r="AW161" s="13" t="s">
        <v>33</v>
      </c>
      <c r="AX161" s="13" t="s">
        <v>72</v>
      </c>
      <c r="AY161" s="204" t="s">
        <v>168</v>
      </c>
    </row>
    <row r="162" spans="1:65" s="13" customFormat="1" ht="22.5">
      <c r="B162" s="194"/>
      <c r="C162" s="195"/>
      <c r="D162" s="196" t="s">
        <v>177</v>
      </c>
      <c r="E162" s="197" t="s">
        <v>19</v>
      </c>
      <c r="F162" s="198" t="s">
        <v>2479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177</v>
      </c>
      <c r="AU162" s="204" t="s">
        <v>81</v>
      </c>
      <c r="AV162" s="13" t="s">
        <v>79</v>
      </c>
      <c r="AW162" s="13" t="s">
        <v>33</v>
      </c>
      <c r="AX162" s="13" t="s">
        <v>72</v>
      </c>
      <c r="AY162" s="204" t="s">
        <v>168</v>
      </c>
    </row>
    <row r="163" spans="1:65" s="14" customFormat="1" ht="22.5">
      <c r="B163" s="205"/>
      <c r="C163" s="206"/>
      <c r="D163" s="196" t="s">
        <v>177</v>
      </c>
      <c r="E163" s="207" t="s">
        <v>19</v>
      </c>
      <c r="F163" s="208" t="s">
        <v>2537</v>
      </c>
      <c r="G163" s="206"/>
      <c r="H163" s="209">
        <v>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81</v>
      </c>
      <c r="AV163" s="14" t="s">
        <v>81</v>
      </c>
      <c r="AW163" s="14" t="s">
        <v>33</v>
      </c>
      <c r="AX163" s="14" t="s">
        <v>79</v>
      </c>
      <c r="AY163" s="215" t="s">
        <v>168</v>
      </c>
    </row>
    <row r="164" spans="1:65" s="12" customFormat="1" ht="22.9" customHeight="1">
      <c r="B164" s="165"/>
      <c r="C164" s="166"/>
      <c r="D164" s="167" t="s">
        <v>71</v>
      </c>
      <c r="E164" s="179" t="s">
        <v>244</v>
      </c>
      <c r="F164" s="179" t="s">
        <v>245</v>
      </c>
      <c r="G164" s="166"/>
      <c r="H164" s="166"/>
      <c r="I164" s="169"/>
      <c r="J164" s="180">
        <f>BK164</f>
        <v>0</v>
      </c>
      <c r="K164" s="166"/>
      <c r="L164" s="171"/>
      <c r="M164" s="172"/>
      <c r="N164" s="173"/>
      <c r="O164" s="173"/>
      <c r="P164" s="174">
        <f>SUM(P165:P174)</f>
        <v>0</v>
      </c>
      <c r="Q164" s="173"/>
      <c r="R164" s="174">
        <f>SUM(R165:R174)</f>
        <v>0</v>
      </c>
      <c r="S164" s="173"/>
      <c r="T164" s="175">
        <f>SUM(T165:T174)</f>
        <v>0</v>
      </c>
      <c r="AR164" s="176" t="s">
        <v>79</v>
      </c>
      <c r="AT164" s="177" t="s">
        <v>71</v>
      </c>
      <c r="AU164" s="177" t="s">
        <v>79</v>
      </c>
      <c r="AY164" s="176" t="s">
        <v>168</v>
      </c>
      <c r="BK164" s="178">
        <f>SUM(BK165:BK174)</f>
        <v>0</v>
      </c>
    </row>
    <row r="165" spans="1:65" s="2" customFormat="1" ht="33" customHeight="1">
      <c r="A165" s="37"/>
      <c r="B165" s="38"/>
      <c r="C165" s="181" t="s">
        <v>428</v>
      </c>
      <c r="D165" s="181" t="s">
        <v>170</v>
      </c>
      <c r="E165" s="182" t="s">
        <v>247</v>
      </c>
      <c r="F165" s="183" t="s">
        <v>248</v>
      </c>
      <c r="G165" s="184" t="s">
        <v>233</v>
      </c>
      <c r="H165" s="185">
        <v>43.790999999999997</v>
      </c>
      <c r="I165" s="186"/>
      <c r="J165" s="187">
        <f>ROUND(I165*H165,2)</f>
        <v>0</v>
      </c>
      <c r="K165" s="183" t="s">
        <v>174</v>
      </c>
      <c r="L165" s="42"/>
      <c r="M165" s="188" t="s">
        <v>19</v>
      </c>
      <c r="N165" s="189" t="s">
        <v>43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175</v>
      </c>
      <c r="AT165" s="192" t="s">
        <v>170</v>
      </c>
      <c r="AU165" s="192" t="s">
        <v>81</v>
      </c>
      <c r="AY165" s="20" t="s">
        <v>168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175</v>
      </c>
      <c r="BM165" s="192" t="s">
        <v>2538</v>
      </c>
    </row>
    <row r="166" spans="1:65" s="2" customFormat="1" ht="44.25" customHeight="1">
      <c r="A166" s="37"/>
      <c r="B166" s="38"/>
      <c r="C166" s="181" t="s">
        <v>435</v>
      </c>
      <c r="D166" s="181" t="s">
        <v>170</v>
      </c>
      <c r="E166" s="182" t="s">
        <v>251</v>
      </c>
      <c r="F166" s="183" t="s">
        <v>252</v>
      </c>
      <c r="G166" s="184" t="s">
        <v>233</v>
      </c>
      <c r="H166" s="185">
        <v>437.91</v>
      </c>
      <c r="I166" s="186"/>
      <c r="J166" s="187">
        <f>ROUND(I166*H166,2)</f>
        <v>0</v>
      </c>
      <c r="K166" s="183" t="s">
        <v>174</v>
      </c>
      <c r="L166" s="42"/>
      <c r="M166" s="188" t="s">
        <v>19</v>
      </c>
      <c r="N166" s="189" t="s">
        <v>43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175</v>
      </c>
      <c r="AT166" s="192" t="s">
        <v>170</v>
      </c>
      <c r="AU166" s="192" t="s">
        <v>81</v>
      </c>
      <c r="AY166" s="20" t="s">
        <v>168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175</v>
      </c>
      <c r="BM166" s="192" t="s">
        <v>2539</v>
      </c>
    </row>
    <row r="167" spans="1:65" s="14" customFormat="1">
      <c r="B167" s="205"/>
      <c r="C167" s="206"/>
      <c r="D167" s="196" t="s">
        <v>177</v>
      </c>
      <c r="E167" s="206"/>
      <c r="F167" s="208" t="s">
        <v>2540</v>
      </c>
      <c r="G167" s="206"/>
      <c r="H167" s="209">
        <v>437.91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81</v>
      </c>
      <c r="AV167" s="14" t="s">
        <v>81</v>
      </c>
      <c r="AW167" s="14" t="s">
        <v>4</v>
      </c>
      <c r="AX167" s="14" t="s">
        <v>79</v>
      </c>
      <c r="AY167" s="215" t="s">
        <v>168</v>
      </c>
    </row>
    <row r="168" spans="1:65" s="2" customFormat="1" ht="44.25" customHeight="1">
      <c r="A168" s="37"/>
      <c r="B168" s="38"/>
      <c r="C168" s="181" t="s">
        <v>441</v>
      </c>
      <c r="D168" s="181" t="s">
        <v>170</v>
      </c>
      <c r="E168" s="182" t="s">
        <v>501</v>
      </c>
      <c r="F168" s="183" t="s">
        <v>502</v>
      </c>
      <c r="G168" s="184" t="s">
        <v>233</v>
      </c>
      <c r="H168" s="185">
        <v>20.427</v>
      </c>
      <c r="I168" s="186"/>
      <c r="J168" s="187">
        <f>ROUND(I168*H168,2)</f>
        <v>0</v>
      </c>
      <c r="K168" s="183" t="s">
        <v>174</v>
      </c>
      <c r="L168" s="42"/>
      <c r="M168" s="188" t="s">
        <v>19</v>
      </c>
      <c r="N168" s="189" t="s">
        <v>43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175</v>
      </c>
      <c r="AT168" s="192" t="s">
        <v>170</v>
      </c>
      <c r="AU168" s="192" t="s">
        <v>81</v>
      </c>
      <c r="AY168" s="20" t="s">
        <v>168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175</v>
      </c>
      <c r="BM168" s="192" t="s">
        <v>2541</v>
      </c>
    </row>
    <row r="169" spans="1:65" s="14" customFormat="1">
      <c r="B169" s="205"/>
      <c r="C169" s="206"/>
      <c r="D169" s="196" t="s">
        <v>177</v>
      </c>
      <c r="E169" s="207" t="s">
        <v>19</v>
      </c>
      <c r="F169" s="208" t="s">
        <v>2542</v>
      </c>
      <c r="G169" s="206"/>
      <c r="H169" s="209">
        <v>43.640999999999998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177</v>
      </c>
      <c r="AU169" s="215" t="s">
        <v>81</v>
      </c>
      <c r="AV169" s="14" t="s">
        <v>81</v>
      </c>
      <c r="AW169" s="14" t="s">
        <v>33</v>
      </c>
      <c r="AX169" s="14" t="s">
        <v>72</v>
      </c>
      <c r="AY169" s="215" t="s">
        <v>168</v>
      </c>
    </row>
    <row r="170" spans="1:65" s="14" customFormat="1">
      <c r="B170" s="205"/>
      <c r="C170" s="206"/>
      <c r="D170" s="196" t="s">
        <v>177</v>
      </c>
      <c r="E170" s="207" t="s">
        <v>19</v>
      </c>
      <c r="F170" s="208" t="s">
        <v>2543</v>
      </c>
      <c r="G170" s="206"/>
      <c r="H170" s="209">
        <v>-23.213999999999999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177</v>
      </c>
      <c r="AU170" s="215" t="s">
        <v>81</v>
      </c>
      <c r="AV170" s="14" t="s">
        <v>81</v>
      </c>
      <c r="AW170" s="14" t="s">
        <v>33</v>
      </c>
      <c r="AX170" s="14" t="s">
        <v>72</v>
      </c>
      <c r="AY170" s="215" t="s">
        <v>168</v>
      </c>
    </row>
    <row r="171" spans="1:65" s="15" customFormat="1">
      <c r="B171" s="216"/>
      <c r="C171" s="217"/>
      <c r="D171" s="196" t="s">
        <v>177</v>
      </c>
      <c r="E171" s="218" t="s">
        <v>19</v>
      </c>
      <c r="F171" s="219" t="s">
        <v>182</v>
      </c>
      <c r="G171" s="217"/>
      <c r="H171" s="220">
        <v>20.427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177</v>
      </c>
      <c r="AU171" s="226" t="s">
        <v>81</v>
      </c>
      <c r="AV171" s="15" t="s">
        <v>175</v>
      </c>
      <c r="AW171" s="15" t="s">
        <v>33</v>
      </c>
      <c r="AX171" s="15" t="s">
        <v>79</v>
      </c>
      <c r="AY171" s="226" t="s">
        <v>168</v>
      </c>
    </row>
    <row r="172" spans="1:65" s="2" customFormat="1" ht="16.5" customHeight="1">
      <c r="A172" s="37"/>
      <c r="B172" s="38"/>
      <c r="C172" s="181" t="s">
        <v>7</v>
      </c>
      <c r="D172" s="181" t="s">
        <v>170</v>
      </c>
      <c r="E172" s="182" t="s">
        <v>506</v>
      </c>
      <c r="F172" s="183" t="s">
        <v>507</v>
      </c>
      <c r="G172" s="184" t="s">
        <v>233</v>
      </c>
      <c r="H172" s="185">
        <v>23.213999999999999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43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175</v>
      </c>
      <c r="AT172" s="192" t="s">
        <v>170</v>
      </c>
      <c r="AU172" s="192" t="s">
        <v>81</v>
      </c>
      <c r="AY172" s="20" t="s">
        <v>168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175</v>
      </c>
      <c r="BM172" s="192" t="s">
        <v>2544</v>
      </c>
    </row>
    <row r="173" spans="1:65" s="13" customFormat="1">
      <c r="B173" s="194"/>
      <c r="C173" s="195"/>
      <c r="D173" s="196" t="s">
        <v>177</v>
      </c>
      <c r="E173" s="197" t="s">
        <v>19</v>
      </c>
      <c r="F173" s="198" t="s">
        <v>509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177</v>
      </c>
      <c r="AU173" s="204" t="s">
        <v>81</v>
      </c>
      <c r="AV173" s="13" t="s">
        <v>79</v>
      </c>
      <c r="AW173" s="13" t="s">
        <v>33</v>
      </c>
      <c r="AX173" s="13" t="s">
        <v>72</v>
      </c>
      <c r="AY173" s="204" t="s">
        <v>168</v>
      </c>
    </row>
    <row r="174" spans="1:65" s="14" customFormat="1">
      <c r="B174" s="205"/>
      <c r="C174" s="206"/>
      <c r="D174" s="196" t="s">
        <v>177</v>
      </c>
      <c r="E174" s="207" t="s">
        <v>19</v>
      </c>
      <c r="F174" s="208" t="s">
        <v>2545</v>
      </c>
      <c r="G174" s="206"/>
      <c r="H174" s="209">
        <v>23.213999999999999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81</v>
      </c>
      <c r="AV174" s="14" t="s">
        <v>81</v>
      </c>
      <c r="AW174" s="14" t="s">
        <v>33</v>
      </c>
      <c r="AX174" s="14" t="s">
        <v>79</v>
      </c>
      <c r="AY174" s="215" t="s">
        <v>168</v>
      </c>
    </row>
    <row r="175" spans="1:65" s="12" customFormat="1" ht="22.9" customHeight="1">
      <c r="B175" s="165"/>
      <c r="C175" s="166"/>
      <c r="D175" s="167" t="s">
        <v>71</v>
      </c>
      <c r="E175" s="179" t="s">
        <v>1002</v>
      </c>
      <c r="F175" s="179" t="s">
        <v>243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P176</f>
        <v>0</v>
      </c>
      <c r="Q175" s="173"/>
      <c r="R175" s="174">
        <f>R176</f>
        <v>0</v>
      </c>
      <c r="S175" s="173"/>
      <c r="T175" s="175">
        <f>T176</f>
        <v>0</v>
      </c>
      <c r="AR175" s="176" t="s">
        <v>79</v>
      </c>
      <c r="AT175" s="177" t="s">
        <v>71</v>
      </c>
      <c r="AU175" s="177" t="s">
        <v>79</v>
      </c>
      <c r="AY175" s="176" t="s">
        <v>168</v>
      </c>
      <c r="BK175" s="178">
        <f>BK176</f>
        <v>0</v>
      </c>
    </row>
    <row r="176" spans="1:65" s="2" customFormat="1" ht="48">
      <c r="A176" s="37"/>
      <c r="B176" s="38"/>
      <c r="C176" s="181" t="s">
        <v>449</v>
      </c>
      <c r="D176" s="181" t="s">
        <v>170</v>
      </c>
      <c r="E176" s="182" t="s">
        <v>2546</v>
      </c>
      <c r="F176" s="183" t="s">
        <v>2547</v>
      </c>
      <c r="G176" s="184" t="s">
        <v>233</v>
      </c>
      <c r="H176" s="185">
        <v>2.8620000000000001</v>
      </c>
      <c r="I176" s="186"/>
      <c r="J176" s="187">
        <f>ROUND(I176*H176,2)</f>
        <v>0</v>
      </c>
      <c r="K176" s="183" t="s">
        <v>174</v>
      </c>
      <c r="L176" s="42"/>
      <c r="M176" s="188" t="s">
        <v>19</v>
      </c>
      <c r="N176" s="189" t="s">
        <v>43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175</v>
      </c>
      <c r="AT176" s="192" t="s">
        <v>170</v>
      </c>
      <c r="AU176" s="192" t="s">
        <v>81</v>
      </c>
      <c r="AY176" s="20" t="s">
        <v>168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79</v>
      </c>
      <c r="BK176" s="193">
        <f>ROUND(I176*H176,2)</f>
        <v>0</v>
      </c>
      <c r="BL176" s="20" t="s">
        <v>175</v>
      </c>
      <c r="BM176" s="192" t="s">
        <v>2548</v>
      </c>
    </row>
    <row r="177" spans="1:65" s="12" customFormat="1" ht="25.9" customHeight="1">
      <c r="B177" s="165"/>
      <c r="C177" s="166"/>
      <c r="D177" s="167" t="s">
        <v>71</v>
      </c>
      <c r="E177" s="168" t="s">
        <v>262</v>
      </c>
      <c r="F177" s="168" t="s">
        <v>263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P178+P188</f>
        <v>0</v>
      </c>
      <c r="Q177" s="173"/>
      <c r="R177" s="174">
        <f>R178+R188</f>
        <v>8.3324000000000002E-3</v>
      </c>
      <c r="S177" s="173"/>
      <c r="T177" s="175">
        <f>T178+T188</f>
        <v>22.069625000000002</v>
      </c>
      <c r="AR177" s="176" t="s">
        <v>81</v>
      </c>
      <c r="AT177" s="177" t="s">
        <v>71</v>
      </c>
      <c r="AU177" s="177" t="s">
        <v>72</v>
      </c>
      <c r="AY177" s="176" t="s">
        <v>168</v>
      </c>
      <c r="BK177" s="178">
        <f>BK178+BK188</f>
        <v>0</v>
      </c>
    </row>
    <row r="178" spans="1:65" s="12" customFormat="1" ht="22.9" customHeight="1">
      <c r="B178" s="165"/>
      <c r="C178" s="166"/>
      <c r="D178" s="167" t="s">
        <v>71</v>
      </c>
      <c r="E178" s="179" t="s">
        <v>566</v>
      </c>
      <c r="F178" s="179" t="s">
        <v>567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SUM(P179:P187)</f>
        <v>0</v>
      </c>
      <c r="Q178" s="173"/>
      <c r="R178" s="174">
        <f>SUM(R179:R187)</f>
        <v>0</v>
      </c>
      <c r="S178" s="173"/>
      <c r="T178" s="175">
        <f>SUM(T179:T187)</f>
        <v>22.069625000000002</v>
      </c>
      <c r="AR178" s="176" t="s">
        <v>81</v>
      </c>
      <c r="AT178" s="177" t="s">
        <v>71</v>
      </c>
      <c r="AU178" s="177" t="s">
        <v>79</v>
      </c>
      <c r="AY178" s="176" t="s">
        <v>168</v>
      </c>
      <c r="BK178" s="178">
        <f>SUM(BK179:BK187)</f>
        <v>0</v>
      </c>
    </row>
    <row r="179" spans="1:65" s="2" customFormat="1" ht="44.25" customHeight="1">
      <c r="A179" s="37"/>
      <c r="B179" s="38"/>
      <c r="C179" s="181" t="s">
        <v>453</v>
      </c>
      <c r="D179" s="181" t="s">
        <v>170</v>
      </c>
      <c r="E179" s="182" t="s">
        <v>2549</v>
      </c>
      <c r="F179" s="183" t="s">
        <v>2550</v>
      </c>
      <c r="G179" s="184" t="s">
        <v>173</v>
      </c>
      <c r="H179" s="185">
        <v>7.875</v>
      </c>
      <c r="I179" s="186"/>
      <c r="J179" s="187">
        <f>ROUND(I179*H179,2)</f>
        <v>0</v>
      </c>
      <c r="K179" s="183" t="s">
        <v>19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1.9E-2</v>
      </c>
      <c r="T179" s="191">
        <f>S179*H179</f>
        <v>0.14962500000000001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226</v>
      </c>
      <c r="AT179" s="192" t="s">
        <v>170</v>
      </c>
      <c r="AU179" s="192" t="s">
        <v>81</v>
      </c>
      <c r="AY179" s="20" t="s">
        <v>168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226</v>
      </c>
      <c r="BM179" s="192" t="s">
        <v>2551</v>
      </c>
    </row>
    <row r="180" spans="1:65" s="13" customFormat="1">
      <c r="B180" s="194"/>
      <c r="C180" s="195"/>
      <c r="D180" s="196" t="s">
        <v>177</v>
      </c>
      <c r="E180" s="197" t="s">
        <v>19</v>
      </c>
      <c r="F180" s="198" t="s">
        <v>2478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177</v>
      </c>
      <c r="AU180" s="204" t="s">
        <v>81</v>
      </c>
      <c r="AV180" s="13" t="s">
        <v>79</v>
      </c>
      <c r="AW180" s="13" t="s">
        <v>33</v>
      </c>
      <c r="AX180" s="13" t="s">
        <v>72</v>
      </c>
      <c r="AY180" s="204" t="s">
        <v>168</v>
      </c>
    </row>
    <row r="181" spans="1:65" s="13" customFormat="1" ht="22.5">
      <c r="B181" s="194"/>
      <c r="C181" s="195"/>
      <c r="D181" s="196" t="s">
        <v>177</v>
      </c>
      <c r="E181" s="197" t="s">
        <v>19</v>
      </c>
      <c r="F181" s="198" t="s">
        <v>2479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177</v>
      </c>
      <c r="AU181" s="204" t="s">
        <v>81</v>
      </c>
      <c r="AV181" s="13" t="s">
        <v>79</v>
      </c>
      <c r="AW181" s="13" t="s">
        <v>33</v>
      </c>
      <c r="AX181" s="13" t="s">
        <v>72</v>
      </c>
      <c r="AY181" s="204" t="s">
        <v>168</v>
      </c>
    </row>
    <row r="182" spans="1:65" s="14" customFormat="1" ht="22.5">
      <c r="B182" s="205"/>
      <c r="C182" s="206"/>
      <c r="D182" s="196" t="s">
        <v>177</v>
      </c>
      <c r="E182" s="207" t="s">
        <v>19</v>
      </c>
      <c r="F182" s="208" t="s">
        <v>2552</v>
      </c>
      <c r="G182" s="206"/>
      <c r="H182" s="209">
        <v>7.875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177</v>
      </c>
      <c r="AU182" s="215" t="s">
        <v>81</v>
      </c>
      <c r="AV182" s="14" t="s">
        <v>81</v>
      </c>
      <c r="AW182" s="14" t="s">
        <v>33</v>
      </c>
      <c r="AX182" s="14" t="s">
        <v>79</v>
      </c>
      <c r="AY182" s="215" t="s">
        <v>168</v>
      </c>
    </row>
    <row r="183" spans="1:65" s="2" customFormat="1" ht="33" customHeight="1">
      <c r="A183" s="37"/>
      <c r="B183" s="38"/>
      <c r="C183" s="181" t="s">
        <v>459</v>
      </c>
      <c r="D183" s="181" t="s">
        <v>170</v>
      </c>
      <c r="E183" s="182" t="s">
        <v>2553</v>
      </c>
      <c r="F183" s="183" t="s">
        <v>2554</v>
      </c>
      <c r="G183" s="184" t="s">
        <v>2356</v>
      </c>
      <c r="H183" s="185">
        <v>21920</v>
      </c>
      <c r="I183" s="186"/>
      <c r="J183" s="187">
        <f>ROUND(I183*H183,2)</f>
        <v>0</v>
      </c>
      <c r="K183" s="183" t="s">
        <v>174</v>
      </c>
      <c r="L183" s="42"/>
      <c r="M183" s="188" t="s">
        <v>19</v>
      </c>
      <c r="N183" s="189" t="s">
        <v>43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1E-3</v>
      </c>
      <c r="T183" s="191">
        <f>S183*H183</f>
        <v>21.92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226</v>
      </c>
      <c r="AT183" s="192" t="s">
        <v>170</v>
      </c>
      <c r="AU183" s="192" t="s">
        <v>81</v>
      </c>
      <c r="AY183" s="20" t="s">
        <v>168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226</v>
      </c>
      <c r="BM183" s="192" t="s">
        <v>2555</v>
      </c>
    </row>
    <row r="184" spans="1:65" s="13" customFormat="1">
      <c r="B184" s="194"/>
      <c r="C184" s="195"/>
      <c r="D184" s="196" t="s">
        <v>177</v>
      </c>
      <c r="E184" s="197" t="s">
        <v>19</v>
      </c>
      <c r="F184" s="198" t="s">
        <v>2478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177</v>
      </c>
      <c r="AU184" s="204" t="s">
        <v>81</v>
      </c>
      <c r="AV184" s="13" t="s">
        <v>79</v>
      </c>
      <c r="AW184" s="13" t="s">
        <v>33</v>
      </c>
      <c r="AX184" s="13" t="s">
        <v>72</v>
      </c>
      <c r="AY184" s="204" t="s">
        <v>168</v>
      </c>
    </row>
    <row r="185" spans="1:65" s="13" customFormat="1" ht="22.5">
      <c r="B185" s="194"/>
      <c r="C185" s="195"/>
      <c r="D185" s="196" t="s">
        <v>177</v>
      </c>
      <c r="E185" s="197" t="s">
        <v>19</v>
      </c>
      <c r="F185" s="198" t="s">
        <v>2479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177</v>
      </c>
      <c r="AU185" s="204" t="s">
        <v>81</v>
      </c>
      <c r="AV185" s="13" t="s">
        <v>79</v>
      </c>
      <c r="AW185" s="13" t="s">
        <v>33</v>
      </c>
      <c r="AX185" s="13" t="s">
        <v>72</v>
      </c>
      <c r="AY185" s="204" t="s">
        <v>168</v>
      </c>
    </row>
    <row r="186" spans="1:65" s="14" customFormat="1">
      <c r="B186" s="205"/>
      <c r="C186" s="206"/>
      <c r="D186" s="196" t="s">
        <v>177</v>
      </c>
      <c r="E186" s="207" t="s">
        <v>19</v>
      </c>
      <c r="F186" s="208" t="s">
        <v>2556</v>
      </c>
      <c r="G186" s="206"/>
      <c r="H186" s="209">
        <v>21920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81</v>
      </c>
      <c r="AV186" s="14" t="s">
        <v>81</v>
      </c>
      <c r="AW186" s="14" t="s">
        <v>33</v>
      </c>
      <c r="AX186" s="14" t="s">
        <v>79</v>
      </c>
      <c r="AY186" s="215" t="s">
        <v>168</v>
      </c>
    </row>
    <row r="187" spans="1:65" s="2" customFormat="1" ht="44.25" customHeight="1">
      <c r="A187" s="37"/>
      <c r="B187" s="38"/>
      <c r="C187" s="181" t="s">
        <v>464</v>
      </c>
      <c r="D187" s="181" t="s">
        <v>170</v>
      </c>
      <c r="E187" s="182" t="s">
        <v>2557</v>
      </c>
      <c r="F187" s="183" t="s">
        <v>2558</v>
      </c>
      <c r="G187" s="184" t="s">
        <v>1023</v>
      </c>
      <c r="H187" s="269"/>
      <c r="I187" s="186"/>
      <c r="J187" s="187">
        <f>ROUND(I187*H187,2)</f>
        <v>0</v>
      </c>
      <c r="K187" s="183" t="s">
        <v>174</v>
      </c>
      <c r="L187" s="42"/>
      <c r="M187" s="188" t="s">
        <v>19</v>
      </c>
      <c r="N187" s="189" t="s">
        <v>43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170</v>
      </c>
      <c r="AU187" s="192" t="s">
        <v>81</v>
      </c>
      <c r="AY187" s="20" t="s">
        <v>168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2559</v>
      </c>
    </row>
    <row r="188" spans="1:65" s="12" customFormat="1" ht="22.9" customHeight="1">
      <c r="B188" s="165"/>
      <c r="C188" s="166"/>
      <c r="D188" s="167" t="s">
        <v>71</v>
      </c>
      <c r="E188" s="179" t="s">
        <v>2560</v>
      </c>
      <c r="F188" s="179" t="s">
        <v>2561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SUM(P189:P198)</f>
        <v>0</v>
      </c>
      <c r="Q188" s="173"/>
      <c r="R188" s="174">
        <f>SUM(R189:R198)</f>
        <v>8.3324000000000002E-3</v>
      </c>
      <c r="S188" s="173"/>
      <c r="T188" s="175">
        <f>SUM(T189:T198)</f>
        <v>0</v>
      </c>
      <c r="AR188" s="176" t="s">
        <v>81</v>
      </c>
      <c r="AT188" s="177" t="s">
        <v>71</v>
      </c>
      <c r="AU188" s="177" t="s">
        <v>79</v>
      </c>
      <c r="AY188" s="176" t="s">
        <v>168</v>
      </c>
      <c r="BK188" s="178">
        <f>SUM(BK189:BK198)</f>
        <v>0</v>
      </c>
    </row>
    <row r="189" spans="1:65" s="2" customFormat="1" ht="36">
      <c r="A189" s="37"/>
      <c r="B189" s="38"/>
      <c r="C189" s="181" t="s">
        <v>482</v>
      </c>
      <c r="D189" s="181" t="s">
        <v>170</v>
      </c>
      <c r="E189" s="182" t="s">
        <v>2562</v>
      </c>
      <c r="F189" s="183" t="s">
        <v>2563</v>
      </c>
      <c r="G189" s="184" t="s">
        <v>173</v>
      </c>
      <c r="H189" s="185">
        <v>11.26</v>
      </c>
      <c r="I189" s="186"/>
      <c r="J189" s="187">
        <f>ROUND(I189*H189,2)</f>
        <v>0</v>
      </c>
      <c r="K189" s="183" t="s">
        <v>174</v>
      </c>
      <c r="L189" s="42"/>
      <c r="M189" s="188" t="s">
        <v>19</v>
      </c>
      <c r="N189" s="189" t="s">
        <v>43</v>
      </c>
      <c r="O189" s="67"/>
      <c r="P189" s="190">
        <f>O189*H189</f>
        <v>0</v>
      </c>
      <c r="Q189" s="190">
        <v>3.0000000000000001E-5</v>
      </c>
      <c r="R189" s="190">
        <f>Q189*H189</f>
        <v>3.3780000000000003E-4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226</v>
      </c>
      <c r="AT189" s="192" t="s">
        <v>170</v>
      </c>
      <c r="AU189" s="192" t="s">
        <v>81</v>
      </c>
      <c r="AY189" s="20" t="s">
        <v>168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2564</v>
      </c>
    </row>
    <row r="190" spans="1:65" s="2" customFormat="1" ht="24">
      <c r="A190" s="37"/>
      <c r="B190" s="38"/>
      <c r="C190" s="181" t="s">
        <v>484</v>
      </c>
      <c r="D190" s="181" t="s">
        <v>170</v>
      </c>
      <c r="E190" s="182" t="s">
        <v>2565</v>
      </c>
      <c r="F190" s="183" t="s">
        <v>2566</v>
      </c>
      <c r="G190" s="184" t="s">
        <v>173</v>
      </c>
      <c r="H190" s="185">
        <v>11.26</v>
      </c>
      <c r="I190" s="186"/>
      <c r="J190" s="187">
        <f>ROUND(I190*H190,2)</f>
        <v>0</v>
      </c>
      <c r="K190" s="183" t="s">
        <v>174</v>
      </c>
      <c r="L190" s="42"/>
      <c r="M190" s="188" t="s">
        <v>19</v>
      </c>
      <c r="N190" s="189" t="s">
        <v>43</v>
      </c>
      <c r="O190" s="67"/>
      <c r="P190" s="190">
        <f>O190*H190</f>
        <v>0</v>
      </c>
      <c r="Q190" s="190">
        <v>1.1E-4</v>
      </c>
      <c r="R190" s="190">
        <f>Q190*H190</f>
        <v>1.2386000000000001E-3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226</v>
      </c>
      <c r="AT190" s="192" t="s">
        <v>170</v>
      </c>
      <c r="AU190" s="192" t="s">
        <v>81</v>
      </c>
      <c r="AY190" s="20" t="s">
        <v>168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226</v>
      </c>
      <c r="BM190" s="192" t="s">
        <v>2567</v>
      </c>
    </row>
    <row r="191" spans="1:65" s="13" customFormat="1">
      <c r="B191" s="194"/>
      <c r="C191" s="195"/>
      <c r="D191" s="196" t="s">
        <v>177</v>
      </c>
      <c r="E191" s="197" t="s">
        <v>19</v>
      </c>
      <c r="F191" s="198" t="s">
        <v>2478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177</v>
      </c>
      <c r="AU191" s="204" t="s">
        <v>81</v>
      </c>
      <c r="AV191" s="13" t="s">
        <v>79</v>
      </c>
      <c r="AW191" s="13" t="s">
        <v>33</v>
      </c>
      <c r="AX191" s="13" t="s">
        <v>72</v>
      </c>
      <c r="AY191" s="204" t="s">
        <v>168</v>
      </c>
    </row>
    <row r="192" spans="1:65" s="13" customFormat="1" ht="22.5">
      <c r="B192" s="194"/>
      <c r="C192" s="195"/>
      <c r="D192" s="196" t="s">
        <v>177</v>
      </c>
      <c r="E192" s="197" t="s">
        <v>19</v>
      </c>
      <c r="F192" s="198" t="s">
        <v>2479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177</v>
      </c>
      <c r="AU192" s="204" t="s">
        <v>81</v>
      </c>
      <c r="AV192" s="13" t="s">
        <v>79</v>
      </c>
      <c r="AW192" s="13" t="s">
        <v>33</v>
      </c>
      <c r="AX192" s="13" t="s">
        <v>72</v>
      </c>
      <c r="AY192" s="204" t="s">
        <v>168</v>
      </c>
    </row>
    <row r="193" spans="1:65" s="14" customFormat="1">
      <c r="B193" s="205"/>
      <c r="C193" s="206"/>
      <c r="D193" s="196" t="s">
        <v>177</v>
      </c>
      <c r="E193" s="207" t="s">
        <v>19</v>
      </c>
      <c r="F193" s="208" t="s">
        <v>2568</v>
      </c>
      <c r="G193" s="206"/>
      <c r="H193" s="209">
        <v>3.21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177</v>
      </c>
      <c r="AU193" s="215" t="s">
        <v>81</v>
      </c>
      <c r="AV193" s="14" t="s">
        <v>81</v>
      </c>
      <c r="AW193" s="14" t="s">
        <v>33</v>
      </c>
      <c r="AX193" s="14" t="s">
        <v>72</v>
      </c>
      <c r="AY193" s="215" t="s">
        <v>168</v>
      </c>
    </row>
    <row r="194" spans="1:65" s="14" customFormat="1">
      <c r="B194" s="205"/>
      <c r="C194" s="206"/>
      <c r="D194" s="196" t="s">
        <v>177</v>
      </c>
      <c r="E194" s="207" t="s">
        <v>19</v>
      </c>
      <c r="F194" s="208" t="s">
        <v>2569</v>
      </c>
      <c r="G194" s="206"/>
      <c r="H194" s="209">
        <v>8.0500000000000007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177</v>
      </c>
      <c r="AU194" s="215" t="s">
        <v>81</v>
      </c>
      <c r="AV194" s="14" t="s">
        <v>81</v>
      </c>
      <c r="AW194" s="14" t="s">
        <v>33</v>
      </c>
      <c r="AX194" s="14" t="s">
        <v>72</v>
      </c>
      <c r="AY194" s="215" t="s">
        <v>168</v>
      </c>
    </row>
    <row r="195" spans="1:65" s="15" customFormat="1">
      <c r="B195" s="216"/>
      <c r="C195" s="217"/>
      <c r="D195" s="196" t="s">
        <v>177</v>
      </c>
      <c r="E195" s="218" t="s">
        <v>19</v>
      </c>
      <c r="F195" s="219" t="s">
        <v>182</v>
      </c>
      <c r="G195" s="217"/>
      <c r="H195" s="220">
        <v>11.260000000000002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177</v>
      </c>
      <c r="AU195" s="226" t="s">
        <v>81</v>
      </c>
      <c r="AV195" s="15" t="s">
        <v>175</v>
      </c>
      <c r="AW195" s="15" t="s">
        <v>33</v>
      </c>
      <c r="AX195" s="15" t="s">
        <v>79</v>
      </c>
      <c r="AY195" s="226" t="s">
        <v>168</v>
      </c>
    </row>
    <row r="196" spans="1:65" s="2" customFormat="1" ht="24">
      <c r="A196" s="37"/>
      <c r="B196" s="38"/>
      <c r="C196" s="181" t="s">
        <v>488</v>
      </c>
      <c r="D196" s="181" t="s">
        <v>170</v>
      </c>
      <c r="E196" s="182" t="s">
        <v>2570</v>
      </c>
      <c r="F196" s="183" t="s">
        <v>2571</v>
      </c>
      <c r="G196" s="184" t="s">
        <v>173</v>
      </c>
      <c r="H196" s="185">
        <v>11.26</v>
      </c>
      <c r="I196" s="186"/>
      <c r="J196" s="187">
        <f>ROUND(I196*H196,2)</f>
        <v>0</v>
      </c>
      <c r="K196" s="183" t="s">
        <v>174</v>
      </c>
      <c r="L196" s="42"/>
      <c r="M196" s="188" t="s">
        <v>19</v>
      </c>
      <c r="N196" s="189" t="s">
        <v>43</v>
      </c>
      <c r="O196" s="67"/>
      <c r="P196" s="190">
        <f>O196*H196</f>
        <v>0</v>
      </c>
      <c r="Q196" s="190">
        <v>1.3999999999999999E-4</v>
      </c>
      <c r="R196" s="190">
        <f>Q196*H196</f>
        <v>1.5763999999999999E-3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226</v>
      </c>
      <c r="AT196" s="192" t="s">
        <v>170</v>
      </c>
      <c r="AU196" s="192" t="s">
        <v>81</v>
      </c>
      <c r="AY196" s="20" t="s">
        <v>168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79</v>
      </c>
      <c r="BK196" s="193">
        <f>ROUND(I196*H196,2)</f>
        <v>0</v>
      </c>
      <c r="BL196" s="20" t="s">
        <v>226</v>
      </c>
      <c r="BM196" s="192" t="s">
        <v>2572</v>
      </c>
    </row>
    <row r="197" spans="1:65" s="2" customFormat="1" ht="24">
      <c r="A197" s="37"/>
      <c r="B197" s="38"/>
      <c r="C197" s="181" t="s">
        <v>492</v>
      </c>
      <c r="D197" s="181" t="s">
        <v>170</v>
      </c>
      <c r="E197" s="182" t="s">
        <v>2573</v>
      </c>
      <c r="F197" s="183" t="s">
        <v>2574</v>
      </c>
      <c r="G197" s="184" t="s">
        <v>173</v>
      </c>
      <c r="H197" s="185">
        <v>11.26</v>
      </c>
      <c r="I197" s="186"/>
      <c r="J197" s="187">
        <f>ROUND(I197*H197,2)</f>
        <v>0</v>
      </c>
      <c r="K197" s="183" t="s">
        <v>174</v>
      </c>
      <c r="L197" s="42"/>
      <c r="M197" s="188" t="s">
        <v>19</v>
      </c>
      <c r="N197" s="189" t="s">
        <v>43</v>
      </c>
      <c r="O197" s="67"/>
      <c r="P197" s="190">
        <f>O197*H197</f>
        <v>0</v>
      </c>
      <c r="Q197" s="190">
        <v>2.3000000000000001E-4</v>
      </c>
      <c r="R197" s="190">
        <f>Q197*H197</f>
        <v>2.5898000000000002E-3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226</v>
      </c>
      <c r="AT197" s="192" t="s">
        <v>170</v>
      </c>
      <c r="AU197" s="192" t="s">
        <v>81</v>
      </c>
      <c r="AY197" s="20" t="s">
        <v>168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226</v>
      </c>
      <c r="BM197" s="192" t="s">
        <v>2575</v>
      </c>
    </row>
    <row r="198" spans="1:65" s="2" customFormat="1" ht="24">
      <c r="A198" s="37"/>
      <c r="B198" s="38"/>
      <c r="C198" s="181" t="s">
        <v>496</v>
      </c>
      <c r="D198" s="181" t="s">
        <v>170</v>
      </c>
      <c r="E198" s="182" t="s">
        <v>2576</v>
      </c>
      <c r="F198" s="183" t="s">
        <v>2577</v>
      </c>
      <c r="G198" s="184" t="s">
        <v>173</v>
      </c>
      <c r="H198" s="185">
        <v>11.26</v>
      </c>
      <c r="I198" s="186"/>
      <c r="J198" s="187">
        <f>ROUND(I198*H198,2)</f>
        <v>0</v>
      </c>
      <c r="K198" s="183" t="s">
        <v>174</v>
      </c>
      <c r="L198" s="42"/>
      <c r="M198" s="240" t="s">
        <v>19</v>
      </c>
      <c r="N198" s="241" t="s">
        <v>43</v>
      </c>
      <c r="O198" s="242"/>
      <c r="P198" s="243">
        <f>O198*H198</f>
        <v>0</v>
      </c>
      <c r="Q198" s="243">
        <v>2.3000000000000001E-4</v>
      </c>
      <c r="R198" s="243">
        <f>Q198*H198</f>
        <v>2.5898000000000002E-3</v>
      </c>
      <c r="S198" s="243">
        <v>0</v>
      </c>
      <c r="T198" s="24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226</v>
      </c>
      <c r="AT198" s="192" t="s">
        <v>170</v>
      </c>
      <c r="AU198" s="192" t="s">
        <v>81</v>
      </c>
      <c r="AY198" s="20" t="s">
        <v>168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226</v>
      </c>
      <c r="BM198" s="192" t="s">
        <v>2578</v>
      </c>
    </row>
    <row r="199" spans="1:65" s="2" customFormat="1" ht="6.95" customHeight="1">
      <c r="A199" s="37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42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algorithmName="SHA-512" hashValue="QQxiRfjAIBY3xWHFkJJt9dmTXADnT4JtOu2naQQzIbPWo01LOLH+773pBSIzpLbffjoHI7V/W8XPsRMqG0kT5g==" saltValue="O/1rEOIYmnoKtw8CD39aMlkcqrbm57f9bvVSc7b0kC4Piy0zNgkug7Nr2inHCrElLVp6/q5s1WLi7y9CQrsiRQ==" spinCount="100000" sheet="1" objects="1" scenarios="1" formatColumns="0" formatRows="0" autoFilter="0"/>
  <autoFilter ref="C94:K198" xr:uid="{00000000-0009-0000-0000-00000C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3" t="str">
        <f>'Rekapitulace stavby'!K6</f>
        <v>KRÁLŮV DVŮR - OBCHVAT - II. část - PDPS</v>
      </c>
      <c r="F7" s="404"/>
      <c r="G7" s="404"/>
      <c r="H7" s="404"/>
      <c r="L7" s="23"/>
    </row>
    <row r="8" spans="1:46" s="2" customFormat="1" ht="12" customHeight="1">
      <c r="A8" s="37"/>
      <c r="B8" s="42"/>
      <c r="C8" s="37"/>
      <c r="D8" s="115" t="s">
        <v>139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6" t="s">
        <v>2579</v>
      </c>
      <c r="F9" s="405"/>
      <c r="G9" s="405"/>
      <c r="H9" s="40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>
        <f>'Rekapitulace stavby'!AN8</f>
        <v>44267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37"/>
      <c r="G14" s="37"/>
      <c r="H14" s="37"/>
      <c r="I14" s="115" t="s">
        <v>25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26</v>
      </c>
      <c r="F15" s="37"/>
      <c r="G15" s="37"/>
      <c r="H15" s="37"/>
      <c r="I15" s="115" t="s">
        <v>27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25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7" t="str">
        <f>'Rekapitulace stavby'!E14</f>
        <v>Vyplň údaj</v>
      </c>
      <c r="F18" s="408"/>
      <c r="G18" s="408"/>
      <c r="H18" s="408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25</v>
      </c>
      <c r="J20" s="106" t="s">
        <v>31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5" t="s">
        <v>27</v>
      </c>
      <c r="J21" s="106" t="s">
        <v>31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34</v>
      </c>
      <c r="E23" s="37"/>
      <c r="F23" s="37"/>
      <c r="G23" s="37"/>
      <c r="H23" s="37"/>
      <c r="I23" s="115" t="s">
        <v>25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35</v>
      </c>
      <c r="F24" s="37"/>
      <c r="G24" s="37"/>
      <c r="H24" s="37"/>
      <c r="I24" s="115" t="s">
        <v>27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9" t="s">
        <v>143</v>
      </c>
      <c r="F27" s="409"/>
      <c r="G27" s="409"/>
      <c r="H27" s="409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ROUND(J84,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ROUND((SUM(BE84:BE104)),  2)</f>
        <v>0</v>
      </c>
      <c r="G33" s="37"/>
      <c r="H33" s="37"/>
      <c r="I33" s="127">
        <v>0.21</v>
      </c>
      <c r="J33" s="126">
        <f>ROUND(((SUM(BE84:BE104))*I33),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ROUND((SUM(BF84:BF104)),  2)</f>
        <v>0</v>
      </c>
      <c r="G34" s="37"/>
      <c r="H34" s="37"/>
      <c r="I34" s="127">
        <v>0.15</v>
      </c>
      <c r="J34" s="126">
        <f>ROUND(((SUM(BF84:BF104))*I34),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ROUND((SUM(BG84:BG104)),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ROUND((SUM(BH84:BH104)),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ROUND((SUM(BI84:BI104)),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144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1" t="str">
        <f>E7</f>
        <v>KRÁLŮV DVŮR - OBCHVAT - II. část - PDPS</v>
      </c>
      <c r="F48" s="402"/>
      <c r="G48" s="402"/>
      <c r="H48" s="402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E9</f>
        <v>VRN - Vedlejší a ostatní náklady stavby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Králův Dvůr</v>
      </c>
      <c r="G52" s="39"/>
      <c r="H52" s="39"/>
      <c r="I52" s="32" t="s">
        <v>23</v>
      </c>
      <c r="J52" s="62">
        <f>IF(J12="","",J12)</f>
        <v>44267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24</v>
      </c>
      <c r="D54" s="39"/>
      <c r="E54" s="39"/>
      <c r="F54" s="30" t="str">
        <f>E15</f>
        <v>Město Králův Dvůr,Nám.Míru 139,26701 Králův Dvůr</v>
      </c>
      <c r="G54" s="39"/>
      <c r="H54" s="39"/>
      <c r="I54" s="32" t="s">
        <v>30</v>
      </c>
      <c r="J54" s="35" t="str">
        <f>E21</f>
        <v>SPEKTRA PRO s.r.o.,V Hlinkách 1548,26601 Beroun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p. Lenka Dejdarová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145</v>
      </c>
      <c r="D57" s="140"/>
      <c r="E57" s="140"/>
      <c r="F57" s="140"/>
      <c r="G57" s="140"/>
      <c r="H57" s="140"/>
      <c r="I57" s="140"/>
      <c r="J57" s="141" t="s">
        <v>146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147</v>
      </c>
    </row>
    <row r="60" spans="1:47" s="9" customFormat="1" ht="24.95" customHeight="1">
      <c r="B60" s="143"/>
      <c r="C60" s="144"/>
      <c r="D60" s="145" t="s">
        <v>1494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2580</v>
      </c>
      <c r="E61" s="151"/>
      <c r="F61" s="151"/>
      <c r="G61" s="151"/>
      <c r="H61" s="151"/>
      <c r="I61" s="151"/>
      <c r="J61" s="152">
        <f>J86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1495</v>
      </c>
      <c r="E62" s="151"/>
      <c r="F62" s="151"/>
      <c r="G62" s="151"/>
      <c r="H62" s="151"/>
      <c r="I62" s="151"/>
      <c r="J62" s="152">
        <f>J91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2581</v>
      </c>
      <c r="E63" s="151"/>
      <c r="F63" s="151"/>
      <c r="G63" s="151"/>
      <c r="H63" s="151"/>
      <c r="I63" s="151"/>
      <c r="J63" s="152">
        <f>J99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2582</v>
      </c>
      <c r="E64" s="151"/>
      <c r="F64" s="151"/>
      <c r="G64" s="151"/>
      <c r="H64" s="151"/>
      <c r="I64" s="151"/>
      <c r="J64" s="152">
        <f>J103</f>
        <v>0</v>
      </c>
      <c r="K64" s="100"/>
      <c r="L64" s="153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153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01" t="str">
        <f>E7</f>
        <v>KRÁLŮV DVŮR - OBCHVAT - II. část - PDPS</v>
      </c>
      <c r="F74" s="402"/>
      <c r="G74" s="402"/>
      <c r="H74" s="402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139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6" t="str">
        <f>E9</f>
        <v>VRN - Vedlejší a ostatní náklady stavby</v>
      </c>
      <c r="F76" s="400"/>
      <c r="G76" s="400"/>
      <c r="H76" s="400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Králův Dvůr</v>
      </c>
      <c r="G78" s="39"/>
      <c r="H78" s="39"/>
      <c r="I78" s="32" t="s">
        <v>23</v>
      </c>
      <c r="J78" s="62">
        <f>IF(J12="","",J12)</f>
        <v>44267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15" customHeight="1">
      <c r="A80" s="37"/>
      <c r="B80" s="38"/>
      <c r="C80" s="32" t="s">
        <v>24</v>
      </c>
      <c r="D80" s="39"/>
      <c r="E80" s="39"/>
      <c r="F80" s="30" t="str">
        <f>E15</f>
        <v>Město Králův Dvůr,Nám.Míru 139,26701 Králův Dvůr</v>
      </c>
      <c r="G80" s="39"/>
      <c r="H80" s="39"/>
      <c r="I80" s="32" t="s">
        <v>30</v>
      </c>
      <c r="J80" s="35" t="str">
        <f>E21</f>
        <v>SPEKTRA PRO s.r.o.,V Hlinkách 1548,26601 Beroun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28</v>
      </c>
      <c r="D81" s="39"/>
      <c r="E81" s="39"/>
      <c r="F81" s="30" t="str">
        <f>IF(E18="","",E18)</f>
        <v>Vyplň údaj</v>
      </c>
      <c r="G81" s="39"/>
      <c r="H81" s="39"/>
      <c r="I81" s="32" t="s">
        <v>34</v>
      </c>
      <c r="J81" s="35" t="str">
        <f>E24</f>
        <v>p. Lenka Dejdarová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54"/>
      <c r="B83" s="155"/>
      <c r="C83" s="156" t="s">
        <v>154</v>
      </c>
      <c r="D83" s="157" t="s">
        <v>57</v>
      </c>
      <c r="E83" s="157" t="s">
        <v>53</v>
      </c>
      <c r="F83" s="157" t="s">
        <v>54</v>
      </c>
      <c r="G83" s="157" t="s">
        <v>155</v>
      </c>
      <c r="H83" s="157" t="s">
        <v>156</v>
      </c>
      <c r="I83" s="157" t="s">
        <v>157</v>
      </c>
      <c r="J83" s="157" t="s">
        <v>146</v>
      </c>
      <c r="K83" s="158" t="s">
        <v>158</v>
      </c>
      <c r="L83" s="159"/>
      <c r="M83" s="71" t="s">
        <v>19</v>
      </c>
      <c r="N83" s="72" t="s">
        <v>42</v>
      </c>
      <c r="O83" s="72" t="s">
        <v>159</v>
      </c>
      <c r="P83" s="72" t="s">
        <v>160</v>
      </c>
      <c r="Q83" s="72" t="s">
        <v>161</v>
      </c>
      <c r="R83" s="72" t="s">
        <v>162</v>
      </c>
      <c r="S83" s="72" t="s">
        <v>163</v>
      </c>
      <c r="T83" s="73" t="s">
        <v>164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7"/>
      <c r="B84" s="38"/>
      <c r="C84" s="78" t="s">
        <v>165</v>
      </c>
      <c r="D84" s="39"/>
      <c r="E84" s="39"/>
      <c r="F84" s="39"/>
      <c r="G84" s="39"/>
      <c r="H84" s="39"/>
      <c r="I84" s="39"/>
      <c r="J84" s="160">
        <f>BK84</f>
        <v>0</v>
      </c>
      <c r="K84" s="39"/>
      <c r="L84" s="42"/>
      <c r="M84" s="74"/>
      <c r="N84" s="161"/>
      <c r="O84" s="75"/>
      <c r="P84" s="162">
        <f>P85</f>
        <v>0</v>
      </c>
      <c r="Q84" s="75"/>
      <c r="R84" s="162">
        <f>R85</f>
        <v>0</v>
      </c>
      <c r="S84" s="75"/>
      <c r="T84" s="163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71</v>
      </c>
      <c r="AU84" s="20" t="s">
        <v>147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71</v>
      </c>
      <c r="E85" s="168" t="s">
        <v>135</v>
      </c>
      <c r="F85" s="168" t="s">
        <v>2011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P86+P91+P99+P103</f>
        <v>0</v>
      </c>
      <c r="Q85" s="173"/>
      <c r="R85" s="174">
        <f>R86+R91+R99+R103</f>
        <v>0</v>
      </c>
      <c r="S85" s="173"/>
      <c r="T85" s="175">
        <f>T86+T91+T99+T103</f>
        <v>0</v>
      </c>
      <c r="AR85" s="176" t="s">
        <v>195</v>
      </c>
      <c r="AT85" s="177" t="s">
        <v>71</v>
      </c>
      <c r="AU85" s="177" t="s">
        <v>72</v>
      </c>
      <c r="AY85" s="176" t="s">
        <v>168</v>
      </c>
      <c r="BK85" s="178">
        <f>BK86+BK91+BK99+BK103</f>
        <v>0</v>
      </c>
    </row>
    <row r="86" spans="1:65" s="12" customFormat="1" ht="22.9" customHeight="1">
      <c r="B86" s="165"/>
      <c r="C86" s="166"/>
      <c r="D86" s="167" t="s">
        <v>71</v>
      </c>
      <c r="E86" s="179" t="s">
        <v>2583</v>
      </c>
      <c r="F86" s="179" t="s">
        <v>2584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SUM(P87:P90)</f>
        <v>0</v>
      </c>
      <c r="Q86" s="173"/>
      <c r="R86" s="174">
        <f>SUM(R87:R90)</f>
        <v>0</v>
      </c>
      <c r="S86" s="173"/>
      <c r="T86" s="175">
        <f>SUM(T87:T90)</f>
        <v>0</v>
      </c>
      <c r="AR86" s="176" t="s">
        <v>195</v>
      </c>
      <c r="AT86" s="177" t="s">
        <v>71</v>
      </c>
      <c r="AU86" s="177" t="s">
        <v>79</v>
      </c>
      <c r="AY86" s="176" t="s">
        <v>168</v>
      </c>
      <c r="BK86" s="178">
        <f>SUM(BK87:BK90)</f>
        <v>0</v>
      </c>
    </row>
    <row r="87" spans="1:65" s="2" customFormat="1" ht="16.5" customHeight="1">
      <c r="A87" s="37"/>
      <c r="B87" s="38"/>
      <c r="C87" s="181" t="s">
        <v>79</v>
      </c>
      <c r="D87" s="181" t="s">
        <v>170</v>
      </c>
      <c r="E87" s="182" t="s">
        <v>2585</v>
      </c>
      <c r="F87" s="183" t="s">
        <v>2586</v>
      </c>
      <c r="G87" s="184" t="s">
        <v>283</v>
      </c>
      <c r="H87" s="185">
        <v>1</v>
      </c>
      <c r="I87" s="186"/>
      <c r="J87" s="187">
        <f>ROUND(I87*H87,2)</f>
        <v>0</v>
      </c>
      <c r="K87" s="183" t="s">
        <v>19</v>
      </c>
      <c r="L87" s="42"/>
      <c r="M87" s="188" t="s">
        <v>19</v>
      </c>
      <c r="N87" s="189" t="s">
        <v>43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2" t="s">
        <v>2023</v>
      </c>
      <c r="AT87" s="192" t="s">
        <v>170</v>
      </c>
      <c r="AU87" s="192" t="s">
        <v>81</v>
      </c>
      <c r="AY87" s="20" t="s">
        <v>168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0" t="s">
        <v>79</v>
      </c>
      <c r="BK87" s="193">
        <f>ROUND(I87*H87,2)</f>
        <v>0</v>
      </c>
      <c r="BL87" s="20" t="s">
        <v>2023</v>
      </c>
      <c r="BM87" s="192" t="s">
        <v>2587</v>
      </c>
    </row>
    <row r="88" spans="1:65" s="2" customFormat="1" ht="78" customHeight="1">
      <c r="A88" s="37"/>
      <c r="B88" s="38"/>
      <c r="C88" s="181" t="s">
        <v>81</v>
      </c>
      <c r="D88" s="181" t="s">
        <v>170</v>
      </c>
      <c r="E88" s="182" t="s">
        <v>2588</v>
      </c>
      <c r="F88" s="183" t="s">
        <v>2589</v>
      </c>
      <c r="G88" s="184" t="s">
        <v>283</v>
      </c>
      <c r="H88" s="185">
        <v>1</v>
      </c>
      <c r="I88" s="186"/>
      <c r="J88" s="187">
        <f>ROUND(I88*H88,2)</f>
        <v>0</v>
      </c>
      <c r="K88" s="183" t="s">
        <v>174</v>
      </c>
      <c r="L88" s="42"/>
      <c r="M88" s="188" t="s">
        <v>19</v>
      </c>
      <c r="N88" s="189" t="s">
        <v>43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2023</v>
      </c>
      <c r="AT88" s="192" t="s">
        <v>170</v>
      </c>
      <c r="AU88" s="192" t="s">
        <v>81</v>
      </c>
      <c r="AY88" s="20" t="s">
        <v>168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79</v>
      </c>
      <c r="BK88" s="193">
        <f>ROUND(I88*H88,2)</f>
        <v>0</v>
      </c>
      <c r="BL88" s="20" t="s">
        <v>2023</v>
      </c>
      <c r="BM88" s="192" t="s">
        <v>2590</v>
      </c>
    </row>
    <row r="89" spans="1:65" s="2" customFormat="1" ht="16.5" customHeight="1">
      <c r="A89" s="37"/>
      <c r="B89" s="38"/>
      <c r="C89" s="181" t="s">
        <v>188</v>
      </c>
      <c r="D89" s="181" t="s">
        <v>170</v>
      </c>
      <c r="E89" s="182" t="s">
        <v>2591</v>
      </c>
      <c r="F89" s="183" t="s">
        <v>2592</v>
      </c>
      <c r="G89" s="184" t="s">
        <v>283</v>
      </c>
      <c r="H89" s="185">
        <v>1</v>
      </c>
      <c r="I89" s="186"/>
      <c r="J89" s="187">
        <f>ROUND(I89*H89,2)</f>
        <v>0</v>
      </c>
      <c r="K89" s="183" t="s">
        <v>19</v>
      </c>
      <c r="L89" s="42"/>
      <c r="M89" s="188" t="s">
        <v>19</v>
      </c>
      <c r="N89" s="189" t="s">
        <v>43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2023</v>
      </c>
      <c r="AT89" s="192" t="s">
        <v>170</v>
      </c>
      <c r="AU89" s="192" t="s">
        <v>81</v>
      </c>
      <c r="AY89" s="20" t="s">
        <v>168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79</v>
      </c>
      <c r="BK89" s="193">
        <f>ROUND(I89*H89,2)</f>
        <v>0</v>
      </c>
      <c r="BL89" s="20" t="s">
        <v>2023</v>
      </c>
      <c r="BM89" s="192" t="s">
        <v>2593</v>
      </c>
    </row>
    <row r="90" spans="1:65" s="2" customFormat="1" ht="16.5" customHeight="1">
      <c r="A90" s="37"/>
      <c r="B90" s="38"/>
      <c r="C90" s="181" t="s">
        <v>175</v>
      </c>
      <c r="D90" s="181" t="s">
        <v>170</v>
      </c>
      <c r="E90" s="182" t="s">
        <v>2594</v>
      </c>
      <c r="F90" s="183" t="s">
        <v>2595</v>
      </c>
      <c r="G90" s="184" t="s">
        <v>283</v>
      </c>
      <c r="H90" s="185">
        <v>1</v>
      </c>
      <c r="I90" s="186"/>
      <c r="J90" s="187">
        <f>ROUND(I90*H90,2)</f>
        <v>0</v>
      </c>
      <c r="K90" s="183" t="s">
        <v>19</v>
      </c>
      <c r="L90" s="42"/>
      <c r="M90" s="188" t="s">
        <v>19</v>
      </c>
      <c r="N90" s="189" t="s">
        <v>43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2023</v>
      </c>
      <c r="AT90" s="192" t="s">
        <v>170</v>
      </c>
      <c r="AU90" s="192" t="s">
        <v>81</v>
      </c>
      <c r="AY90" s="20" t="s">
        <v>168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2023</v>
      </c>
      <c r="BM90" s="192" t="s">
        <v>2596</v>
      </c>
    </row>
    <row r="91" spans="1:65" s="12" customFormat="1" ht="22.9" customHeight="1">
      <c r="B91" s="165"/>
      <c r="C91" s="166"/>
      <c r="D91" s="167" t="s">
        <v>71</v>
      </c>
      <c r="E91" s="179" t="s">
        <v>2012</v>
      </c>
      <c r="F91" s="179" t="s">
        <v>2013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SUM(P92:P98)</f>
        <v>0</v>
      </c>
      <c r="Q91" s="173"/>
      <c r="R91" s="174">
        <f>SUM(R92:R98)</f>
        <v>0</v>
      </c>
      <c r="S91" s="173"/>
      <c r="T91" s="175">
        <f>SUM(T92:T98)</f>
        <v>0</v>
      </c>
      <c r="AR91" s="176" t="s">
        <v>195</v>
      </c>
      <c r="AT91" s="177" t="s">
        <v>71</v>
      </c>
      <c r="AU91" s="177" t="s">
        <v>79</v>
      </c>
      <c r="AY91" s="176" t="s">
        <v>168</v>
      </c>
      <c r="BK91" s="178">
        <f>SUM(BK92:BK98)</f>
        <v>0</v>
      </c>
    </row>
    <row r="92" spans="1:65" s="2" customFormat="1" ht="24">
      <c r="A92" s="37"/>
      <c r="B92" s="38"/>
      <c r="C92" s="181" t="s">
        <v>195</v>
      </c>
      <c r="D92" s="181" t="s">
        <v>170</v>
      </c>
      <c r="E92" s="182" t="s">
        <v>2597</v>
      </c>
      <c r="F92" s="183" t="s">
        <v>2598</v>
      </c>
      <c r="G92" s="184" t="s">
        <v>283</v>
      </c>
      <c r="H92" s="185">
        <v>1</v>
      </c>
      <c r="I92" s="186"/>
      <c r="J92" s="187">
        <f>ROUND(I92*H92,2)</f>
        <v>0</v>
      </c>
      <c r="K92" s="183" t="s">
        <v>174</v>
      </c>
      <c r="L92" s="42"/>
      <c r="M92" s="188" t="s">
        <v>19</v>
      </c>
      <c r="N92" s="189" t="s">
        <v>43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2023</v>
      </c>
      <c r="AT92" s="192" t="s">
        <v>170</v>
      </c>
      <c r="AU92" s="192" t="s">
        <v>81</v>
      </c>
      <c r="AY92" s="20" t="s">
        <v>168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79</v>
      </c>
      <c r="BK92" s="193">
        <f>ROUND(I92*H92,2)</f>
        <v>0</v>
      </c>
      <c r="BL92" s="20" t="s">
        <v>2023</v>
      </c>
      <c r="BM92" s="192" t="s">
        <v>2599</v>
      </c>
    </row>
    <row r="93" spans="1:65" s="2" customFormat="1" ht="24">
      <c r="A93" s="37"/>
      <c r="B93" s="38"/>
      <c r="C93" s="181" t="s">
        <v>199</v>
      </c>
      <c r="D93" s="181" t="s">
        <v>170</v>
      </c>
      <c r="E93" s="182" t="s">
        <v>2600</v>
      </c>
      <c r="F93" s="183" t="s">
        <v>2601</v>
      </c>
      <c r="G93" s="184" t="s">
        <v>283</v>
      </c>
      <c r="H93" s="185">
        <v>1</v>
      </c>
      <c r="I93" s="186"/>
      <c r="J93" s="187">
        <f>ROUND(I93*H93,2)</f>
        <v>0</v>
      </c>
      <c r="K93" s="183" t="s">
        <v>174</v>
      </c>
      <c r="L93" s="42"/>
      <c r="M93" s="188" t="s">
        <v>19</v>
      </c>
      <c r="N93" s="189" t="s">
        <v>43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2023</v>
      </c>
      <c r="AT93" s="192" t="s">
        <v>170</v>
      </c>
      <c r="AU93" s="192" t="s">
        <v>81</v>
      </c>
      <c r="AY93" s="20" t="s">
        <v>168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2023</v>
      </c>
      <c r="BM93" s="192" t="s">
        <v>2602</v>
      </c>
    </row>
    <row r="94" spans="1:65" s="2" customFormat="1" ht="16.5" customHeight="1">
      <c r="A94" s="37"/>
      <c r="B94" s="38"/>
      <c r="C94" s="181" t="s">
        <v>203</v>
      </c>
      <c r="D94" s="181" t="s">
        <v>170</v>
      </c>
      <c r="E94" s="182" t="s">
        <v>2603</v>
      </c>
      <c r="F94" s="183" t="s">
        <v>2604</v>
      </c>
      <c r="G94" s="184" t="s">
        <v>279</v>
      </c>
      <c r="H94" s="185">
        <v>224</v>
      </c>
      <c r="I94" s="186"/>
      <c r="J94" s="187">
        <f>ROUND(I94*H94,2)</f>
        <v>0</v>
      </c>
      <c r="K94" s="183" t="s">
        <v>174</v>
      </c>
      <c r="L94" s="42"/>
      <c r="M94" s="188" t="s">
        <v>19</v>
      </c>
      <c r="N94" s="189" t="s">
        <v>43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2023</v>
      </c>
      <c r="AT94" s="192" t="s">
        <v>170</v>
      </c>
      <c r="AU94" s="192" t="s">
        <v>81</v>
      </c>
      <c r="AY94" s="20" t="s">
        <v>168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79</v>
      </c>
      <c r="BK94" s="193">
        <f>ROUND(I94*H94,2)</f>
        <v>0</v>
      </c>
      <c r="BL94" s="20" t="s">
        <v>2023</v>
      </c>
      <c r="BM94" s="192" t="s">
        <v>2605</v>
      </c>
    </row>
    <row r="95" spans="1:65" s="13" customFormat="1" ht="22.5">
      <c r="B95" s="194"/>
      <c r="C95" s="195"/>
      <c r="D95" s="196" t="s">
        <v>177</v>
      </c>
      <c r="E95" s="197" t="s">
        <v>19</v>
      </c>
      <c r="F95" s="198" t="s">
        <v>2606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177</v>
      </c>
      <c r="AU95" s="204" t="s">
        <v>81</v>
      </c>
      <c r="AV95" s="13" t="s">
        <v>79</v>
      </c>
      <c r="AW95" s="13" t="s">
        <v>33</v>
      </c>
      <c r="AX95" s="13" t="s">
        <v>72</v>
      </c>
      <c r="AY95" s="204" t="s">
        <v>168</v>
      </c>
    </row>
    <row r="96" spans="1:65" s="14" customFormat="1">
      <c r="B96" s="205"/>
      <c r="C96" s="206"/>
      <c r="D96" s="196" t="s">
        <v>177</v>
      </c>
      <c r="E96" s="207" t="s">
        <v>19</v>
      </c>
      <c r="F96" s="208" t="s">
        <v>2607</v>
      </c>
      <c r="G96" s="206"/>
      <c r="H96" s="209">
        <v>224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177</v>
      </c>
      <c r="AU96" s="215" t="s">
        <v>81</v>
      </c>
      <c r="AV96" s="14" t="s">
        <v>81</v>
      </c>
      <c r="AW96" s="14" t="s">
        <v>33</v>
      </c>
      <c r="AX96" s="14" t="s">
        <v>79</v>
      </c>
      <c r="AY96" s="215" t="s">
        <v>168</v>
      </c>
    </row>
    <row r="97" spans="1:65" s="2" customFormat="1" ht="16.5" customHeight="1">
      <c r="A97" s="37"/>
      <c r="B97" s="38"/>
      <c r="C97" s="181" t="s">
        <v>209</v>
      </c>
      <c r="D97" s="181" t="s">
        <v>170</v>
      </c>
      <c r="E97" s="182" t="s">
        <v>2608</v>
      </c>
      <c r="F97" s="183" t="s">
        <v>2609</v>
      </c>
      <c r="G97" s="184" t="s">
        <v>283</v>
      </c>
      <c r="H97" s="185">
        <v>1</v>
      </c>
      <c r="I97" s="186"/>
      <c r="J97" s="187">
        <f>ROUND(I97*H97,2)</f>
        <v>0</v>
      </c>
      <c r="K97" s="183" t="s">
        <v>174</v>
      </c>
      <c r="L97" s="42"/>
      <c r="M97" s="188" t="s">
        <v>19</v>
      </c>
      <c r="N97" s="189" t="s">
        <v>43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2023</v>
      </c>
      <c r="AT97" s="192" t="s">
        <v>170</v>
      </c>
      <c r="AU97" s="192" t="s">
        <v>81</v>
      </c>
      <c r="AY97" s="20" t="s">
        <v>168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2023</v>
      </c>
      <c r="BM97" s="192" t="s">
        <v>2610</v>
      </c>
    </row>
    <row r="98" spans="1:65" s="2" customFormat="1" ht="24">
      <c r="A98" s="37"/>
      <c r="B98" s="38"/>
      <c r="C98" s="181" t="s">
        <v>215</v>
      </c>
      <c r="D98" s="181" t="s">
        <v>170</v>
      </c>
      <c r="E98" s="182" t="s">
        <v>2611</v>
      </c>
      <c r="F98" s="183" t="s">
        <v>2612</v>
      </c>
      <c r="G98" s="184" t="s">
        <v>279</v>
      </c>
      <c r="H98" s="185">
        <v>1580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2023</v>
      </c>
      <c r="AT98" s="192" t="s">
        <v>170</v>
      </c>
      <c r="AU98" s="192" t="s">
        <v>81</v>
      </c>
      <c r="AY98" s="20" t="s">
        <v>168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2023</v>
      </c>
      <c r="BM98" s="192" t="s">
        <v>2613</v>
      </c>
    </row>
    <row r="99" spans="1:65" s="12" customFormat="1" ht="22.9" customHeight="1">
      <c r="B99" s="165"/>
      <c r="C99" s="166"/>
      <c r="D99" s="167" t="s">
        <v>71</v>
      </c>
      <c r="E99" s="179" t="s">
        <v>2614</v>
      </c>
      <c r="F99" s="179" t="s">
        <v>2615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SUM(P100:P102)</f>
        <v>0</v>
      </c>
      <c r="Q99" s="173"/>
      <c r="R99" s="174">
        <f>SUM(R100:R102)</f>
        <v>0</v>
      </c>
      <c r="S99" s="173"/>
      <c r="T99" s="175">
        <f>SUM(T100:T102)</f>
        <v>0</v>
      </c>
      <c r="AR99" s="176" t="s">
        <v>195</v>
      </c>
      <c r="AT99" s="177" t="s">
        <v>71</v>
      </c>
      <c r="AU99" s="177" t="s">
        <v>79</v>
      </c>
      <c r="AY99" s="176" t="s">
        <v>168</v>
      </c>
      <c r="BK99" s="178">
        <f>SUM(BK100:BK102)</f>
        <v>0</v>
      </c>
    </row>
    <row r="100" spans="1:65" s="2" customFormat="1" ht="24">
      <c r="A100" s="37"/>
      <c r="B100" s="38"/>
      <c r="C100" s="181" t="s">
        <v>221</v>
      </c>
      <c r="D100" s="181" t="s">
        <v>170</v>
      </c>
      <c r="E100" s="182" t="s">
        <v>2616</v>
      </c>
      <c r="F100" s="183" t="s">
        <v>2617</v>
      </c>
      <c r="G100" s="184" t="s">
        <v>283</v>
      </c>
      <c r="H100" s="185">
        <v>1</v>
      </c>
      <c r="I100" s="186"/>
      <c r="J100" s="187">
        <f>ROUND(I100*H100,2)</f>
        <v>0</v>
      </c>
      <c r="K100" s="183" t="s">
        <v>174</v>
      </c>
      <c r="L100" s="42"/>
      <c r="M100" s="188" t="s">
        <v>19</v>
      </c>
      <c r="N100" s="189" t="s">
        <v>43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2023</v>
      </c>
      <c r="AT100" s="192" t="s">
        <v>170</v>
      </c>
      <c r="AU100" s="192" t="s">
        <v>81</v>
      </c>
      <c r="AY100" s="20" t="s">
        <v>168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2023</v>
      </c>
      <c r="BM100" s="192" t="s">
        <v>2618</v>
      </c>
    </row>
    <row r="101" spans="1:65" s="2" customFormat="1" ht="16.5" customHeight="1">
      <c r="A101" s="37"/>
      <c r="B101" s="38"/>
      <c r="C101" s="181" t="s">
        <v>230</v>
      </c>
      <c r="D101" s="181" t="s">
        <v>170</v>
      </c>
      <c r="E101" s="182" t="s">
        <v>2619</v>
      </c>
      <c r="F101" s="183" t="s">
        <v>2620</v>
      </c>
      <c r="G101" s="184" t="s">
        <v>283</v>
      </c>
      <c r="H101" s="185">
        <v>1</v>
      </c>
      <c r="I101" s="186"/>
      <c r="J101" s="187">
        <f>ROUND(I101*H101,2)</f>
        <v>0</v>
      </c>
      <c r="K101" s="183" t="s">
        <v>174</v>
      </c>
      <c r="L101" s="42"/>
      <c r="M101" s="188" t="s">
        <v>19</v>
      </c>
      <c r="N101" s="189" t="s">
        <v>43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2023</v>
      </c>
      <c r="AT101" s="192" t="s">
        <v>170</v>
      </c>
      <c r="AU101" s="192" t="s">
        <v>81</v>
      </c>
      <c r="AY101" s="20" t="s">
        <v>168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2023</v>
      </c>
      <c r="BM101" s="192" t="s">
        <v>2621</v>
      </c>
    </row>
    <row r="102" spans="1:65" s="2" customFormat="1" ht="16.5" customHeight="1">
      <c r="A102" s="37"/>
      <c r="B102" s="38"/>
      <c r="C102" s="181" t="s">
        <v>236</v>
      </c>
      <c r="D102" s="181" t="s">
        <v>170</v>
      </c>
      <c r="E102" s="182" t="s">
        <v>2622</v>
      </c>
      <c r="F102" s="183" t="s">
        <v>2623</v>
      </c>
      <c r="G102" s="184" t="s">
        <v>283</v>
      </c>
      <c r="H102" s="185">
        <v>1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43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2023</v>
      </c>
      <c r="AT102" s="192" t="s">
        <v>170</v>
      </c>
      <c r="AU102" s="192" t="s">
        <v>81</v>
      </c>
      <c r="AY102" s="20" t="s">
        <v>168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2023</v>
      </c>
      <c r="BM102" s="192" t="s">
        <v>2624</v>
      </c>
    </row>
    <row r="103" spans="1:65" s="12" customFormat="1" ht="22.9" customHeight="1">
      <c r="B103" s="165"/>
      <c r="C103" s="166"/>
      <c r="D103" s="167" t="s">
        <v>71</v>
      </c>
      <c r="E103" s="179" t="s">
        <v>2625</v>
      </c>
      <c r="F103" s="179" t="s">
        <v>286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</f>
        <v>0</v>
      </c>
      <c r="Q103" s="173"/>
      <c r="R103" s="174">
        <f>R104</f>
        <v>0</v>
      </c>
      <c r="S103" s="173"/>
      <c r="T103" s="175">
        <f>T104</f>
        <v>0</v>
      </c>
      <c r="AR103" s="176" t="s">
        <v>195</v>
      </c>
      <c r="AT103" s="177" t="s">
        <v>71</v>
      </c>
      <c r="AU103" s="177" t="s">
        <v>79</v>
      </c>
      <c r="AY103" s="176" t="s">
        <v>168</v>
      </c>
      <c r="BK103" s="178">
        <f>BK104</f>
        <v>0</v>
      </c>
    </row>
    <row r="104" spans="1:65" s="2" customFormat="1" ht="24">
      <c r="A104" s="37"/>
      <c r="B104" s="38"/>
      <c r="C104" s="181" t="s">
        <v>246</v>
      </c>
      <c r="D104" s="181" t="s">
        <v>170</v>
      </c>
      <c r="E104" s="182" t="s">
        <v>2626</v>
      </c>
      <c r="F104" s="183" t="s">
        <v>2627</v>
      </c>
      <c r="G104" s="184" t="s">
        <v>283</v>
      </c>
      <c r="H104" s="185">
        <v>1</v>
      </c>
      <c r="I104" s="186"/>
      <c r="J104" s="187">
        <f>ROUND(I104*H104,2)</f>
        <v>0</v>
      </c>
      <c r="K104" s="183" t="s">
        <v>174</v>
      </c>
      <c r="L104" s="42"/>
      <c r="M104" s="240" t="s">
        <v>19</v>
      </c>
      <c r="N104" s="241" t="s">
        <v>43</v>
      </c>
      <c r="O104" s="242"/>
      <c r="P104" s="243">
        <f>O104*H104</f>
        <v>0</v>
      </c>
      <c r="Q104" s="243">
        <v>0</v>
      </c>
      <c r="R104" s="243">
        <f>Q104*H104</f>
        <v>0</v>
      </c>
      <c r="S104" s="243">
        <v>0</v>
      </c>
      <c r="T104" s="24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2023</v>
      </c>
      <c r="AT104" s="192" t="s">
        <v>170</v>
      </c>
      <c r="AU104" s="192" t="s">
        <v>81</v>
      </c>
      <c r="AY104" s="20" t="s">
        <v>168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2023</v>
      </c>
      <c r="BM104" s="192" t="s">
        <v>2628</v>
      </c>
    </row>
    <row r="105" spans="1:65" s="2" customFormat="1" ht="6.95" customHeight="1">
      <c r="A105" s="37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2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</sheetData>
  <sheetProtection algorithmName="SHA-512" hashValue="4egiN7wEukv7GfREQ3Ae8MdKuNQihCJNl3KR1GRfJw666ohPVNBogOkQHbshGRVOAYhQ+tgHALFvcXIEaFMJFQ==" saltValue="/8uX0cyhrx52Knoy73J1EMir20wCNGYcIFiSuryp9q7M+8KyQV1Y5UhRTeIntaxKPK08aaYRTkZO3Tg6EVTifQ==" spinCount="100000" sheet="1" objects="1" scenarios="1" formatColumns="0" formatRows="0" autoFilter="0"/>
  <autoFilter ref="C83:K104" xr:uid="{00000000-0009-0000-0000-00000D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73" customWidth="1"/>
    <col min="2" max="2" width="1.6640625" style="273" customWidth="1"/>
    <col min="3" max="4" width="5" style="273" customWidth="1"/>
    <col min="5" max="5" width="11.6640625" style="273" customWidth="1"/>
    <col min="6" max="6" width="9.1640625" style="273" customWidth="1"/>
    <col min="7" max="7" width="5" style="273" customWidth="1"/>
    <col min="8" max="8" width="77.83203125" style="273" customWidth="1"/>
    <col min="9" max="10" width="20" style="273" customWidth="1"/>
    <col min="11" max="11" width="1.6640625" style="273" customWidth="1"/>
  </cols>
  <sheetData>
    <row r="1" spans="2:11" s="1" customFormat="1" ht="37.5" customHeight="1"/>
    <row r="2" spans="2:11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pans="2:11" s="18" customFormat="1" ht="45" customHeight="1">
      <c r="B3" s="277"/>
      <c r="C3" s="411" t="s">
        <v>2629</v>
      </c>
      <c r="D3" s="411"/>
      <c r="E3" s="411"/>
      <c r="F3" s="411"/>
      <c r="G3" s="411"/>
      <c r="H3" s="411"/>
      <c r="I3" s="411"/>
      <c r="J3" s="411"/>
      <c r="K3" s="278"/>
    </row>
    <row r="4" spans="2:11" s="1" customFormat="1" ht="25.5" customHeight="1">
      <c r="B4" s="279"/>
      <c r="C4" s="412" t="s">
        <v>2630</v>
      </c>
      <c r="D4" s="412"/>
      <c r="E4" s="412"/>
      <c r="F4" s="412"/>
      <c r="G4" s="412"/>
      <c r="H4" s="412"/>
      <c r="I4" s="412"/>
      <c r="J4" s="412"/>
      <c r="K4" s="280"/>
    </row>
    <row r="5" spans="2:11" s="1" customFormat="1" ht="5.25" customHeight="1">
      <c r="B5" s="279"/>
      <c r="C5" s="281"/>
      <c r="D5" s="281"/>
      <c r="E5" s="281"/>
      <c r="F5" s="281"/>
      <c r="G5" s="281"/>
      <c r="H5" s="281"/>
      <c r="I5" s="281"/>
      <c r="J5" s="281"/>
      <c r="K5" s="280"/>
    </row>
    <row r="6" spans="2:11" s="1" customFormat="1" ht="15" customHeight="1">
      <c r="B6" s="279"/>
      <c r="C6" s="410" t="s">
        <v>2631</v>
      </c>
      <c r="D6" s="410"/>
      <c r="E6" s="410"/>
      <c r="F6" s="410"/>
      <c r="G6" s="410"/>
      <c r="H6" s="410"/>
      <c r="I6" s="410"/>
      <c r="J6" s="410"/>
      <c r="K6" s="280"/>
    </row>
    <row r="7" spans="2:11" s="1" customFormat="1" ht="15" customHeight="1">
      <c r="B7" s="283"/>
      <c r="C7" s="410" t="s">
        <v>2632</v>
      </c>
      <c r="D7" s="410"/>
      <c r="E7" s="410"/>
      <c r="F7" s="410"/>
      <c r="G7" s="410"/>
      <c r="H7" s="410"/>
      <c r="I7" s="410"/>
      <c r="J7" s="410"/>
      <c r="K7" s="280"/>
    </row>
    <row r="8" spans="2:11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pans="2:11" s="1" customFormat="1" ht="15" customHeight="1">
      <c r="B9" s="283"/>
      <c r="C9" s="410" t="s">
        <v>2633</v>
      </c>
      <c r="D9" s="410"/>
      <c r="E9" s="410"/>
      <c r="F9" s="410"/>
      <c r="G9" s="410"/>
      <c r="H9" s="410"/>
      <c r="I9" s="410"/>
      <c r="J9" s="410"/>
      <c r="K9" s="280"/>
    </row>
    <row r="10" spans="2:11" s="1" customFormat="1" ht="15" customHeight="1">
      <c r="B10" s="283"/>
      <c r="C10" s="282"/>
      <c r="D10" s="410" t="s">
        <v>2634</v>
      </c>
      <c r="E10" s="410"/>
      <c r="F10" s="410"/>
      <c r="G10" s="410"/>
      <c r="H10" s="410"/>
      <c r="I10" s="410"/>
      <c r="J10" s="410"/>
      <c r="K10" s="280"/>
    </row>
    <row r="11" spans="2:11" s="1" customFormat="1" ht="15" customHeight="1">
      <c r="B11" s="283"/>
      <c r="C11" s="284"/>
      <c r="D11" s="410" t="s">
        <v>2635</v>
      </c>
      <c r="E11" s="410"/>
      <c r="F11" s="410"/>
      <c r="G11" s="410"/>
      <c r="H11" s="410"/>
      <c r="I11" s="410"/>
      <c r="J11" s="410"/>
      <c r="K11" s="280"/>
    </row>
    <row r="12" spans="2:11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pans="2:11" s="1" customFormat="1" ht="15" customHeight="1">
      <c r="B13" s="283"/>
      <c r="C13" s="284"/>
      <c r="D13" s="285" t="s">
        <v>2636</v>
      </c>
      <c r="E13" s="282"/>
      <c r="F13" s="282"/>
      <c r="G13" s="282"/>
      <c r="H13" s="282"/>
      <c r="I13" s="282"/>
      <c r="J13" s="282"/>
      <c r="K13" s="280"/>
    </row>
    <row r="14" spans="2:11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pans="2:11" s="1" customFormat="1" ht="15" customHeight="1">
      <c r="B15" s="283"/>
      <c r="C15" s="284"/>
      <c r="D15" s="410" t="s">
        <v>2637</v>
      </c>
      <c r="E15" s="410"/>
      <c r="F15" s="410"/>
      <c r="G15" s="410"/>
      <c r="H15" s="410"/>
      <c r="I15" s="410"/>
      <c r="J15" s="410"/>
      <c r="K15" s="280"/>
    </row>
    <row r="16" spans="2:11" s="1" customFormat="1" ht="15" customHeight="1">
      <c r="B16" s="283"/>
      <c r="C16" s="284"/>
      <c r="D16" s="410" t="s">
        <v>2638</v>
      </c>
      <c r="E16" s="410"/>
      <c r="F16" s="410"/>
      <c r="G16" s="410"/>
      <c r="H16" s="410"/>
      <c r="I16" s="410"/>
      <c r="J16" s="410"/>
      <c r="K16" s="280"/>
    </row>
    <row r="17" spans="2:11" s="1" customFormat="1" ht="15" customHeight="1">
      <c r="B17" s="283"/>
      <c r="C17" s="284"/>
      <c r="D17" s="410" t="s">
        <v>2639</v>
      </c>
      <c r="E17" s="410"/>
      <c r="F17" s="410"/>
      <c r="G17" s="410"/>
      <c r="H17" s="410"/>
      <c r="I17" s="410"/>
      <c r="J17" s="410"/>
      <c r="K17" s="280"/>
    </row>
    <row r="18" spans="2:11" s="1" customFormat="1" ht="15" customHeight="1">
      <c r="B18" s="283"/>
      <c r="C18" s="284"/>
      <c r="D18" s="284"/>
      <c r="E18" s="286" t="s">
        <v>78</v>
      </c>
      <c r="F18" s="410" t="s">
        <v>2640</v>
      </c>
      <c r="G18" s="410"/>
      <c r="H18" s="410"/>
      <c r="I18" s="410"/>
      <c r="J18" s="410"/>
      <c r="K18" s="280"/>
    </row>
    <row r="19" spans="2:11" s="1" customFormat="1" ht="15" customHeight="1">
      <c r="B19" s="283"/>
      <c r="C19" s="284"/>
      <c r="D19" s="284"/>
      <c r="E19" s="286" t="s">
        <v>2641</v>
      </c>
      <c r="F19" s="410" t="s">
        <v>2642</v>
      </c>
      <c r="G19" s="410"/>
      <c r="H19" s="410"/>
      <c r="I19" s="410"/>
      <c r="J19" s="410"/>
      <c r="K19" s="280"/>
    </row>
    <row r="20" spans="2:11" s="1" customFormat="1" ht="15" customHeight="1">
      <c r="B20" s="283"/>
      <c r="C20" s="284"/>
      <c r="D20" s="284"/>
      <c r="E20" s="286" t="s">
        <v>2643</v>
      </c>
      <c r="F20" s="410" t="s">
        <v>2644</v>
      </c>
      <c r="G20" s="410"/>
      <c r="H20" s="410"/>
      <c r="I20" s="410"/>
      <c r="J20" s="410"/>
      <c r="K20" s="280"/>
    </row>
    <row r="21" spans="2:11" s="1" customFormat="1" ht="15" customHeight="1">
      <c r="B21" s="283"/>
      <c r="C21" s="284"/>
      <c r="D21" s="284"/>
      <c r="E21" s="286" t="s">
        <v>2645</v>
      </c>
      <c r="F21" s="410" t="s">
        <v>2646</v>
      </c>
      <c r="G21" s="410"/>
      <c r="H21" s="410"/>
      <c r="I21" s="410"/>
      <c r="J21" s="410"/>
      <c r="K21" s="280"/>
    </row>
    <row r="22" spans="2:11" s="1" customFormat="1" ht="15" customHeight="1">
      <c r="B22" s="283"/>
      <c r="C22" s="284"/>
      <c r="D22" s="284"/>
      <c r="E22" s="286" t="s">
        <v>2647</v>
      </c>
      <c r="F22" s="410" t="s">
        <v>2648</v>
      </c>
      <c r="G22" s="410"/>
      <c r="H22" s="410"/>
      <c r="I22" s="410"/>
      <c r="J22" s="410"/>
      <c r="K22" s="280"/>
    </row>
    <row r="23" spans="2:11" s="1" customFormat="1" ht="15" customHeight="1">
      <c r="B23" s="283"/>
      <c r="C23" s="284"/>
      <c r="D23" s="284"/>
      <c r="E23" s="286" t="s">
        <v>85</v>
      </c>
      <c r="F23" s="410" t="s">
        <v>2649</v>
      </c>
      <c r="G23" s="410"/>
      <c r="H23" s="410"/>
      <c r="I23" s="410"/>
      <c r="J23" s="410"/>
      <c r="K23" s="280"/>
    </row>
    <row r="24" spans="2:11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pans="2:11" s="1" customFormat="1" ht="15" customHeight="1">
      <c r="B25" s="283"/>
      <c r="C25" s="410" t="s">
        <v>2650</v>
      </c>
      <c r="D25" s="410"/>
      <c r="E25" s="410"/>
      <c r="F25" s="410"/>
      <c r="G25" s="410"/>
      <c r="H25" s="410"/>
      <c r="I25" s="410"/>
      <c r="J25" s="410"/>
      <c r="K25" s="280"/>
    </row>
    <row r="26" spans="2:11" s="1" customFormat="1" ht="15" customHeight="1">
      <c r="B26" s="283"/>
      <c r="C26" s="410" t="s">
        <v>2651</v>
      </c>
      <c r="D26" s="410"/>
      <c r="E26" s="410"/>
      <c r="F26" s="410"/>
      <c r="G26" s="410"/>
      <c r="H26" s="410"/>
      <c r="I26" s="410"/>
      <c r="J26" s="410"/>
      <c r="K26" s="280"/>
    </row>
    <row r="27" spans="2:11" s="1" customFormat="1" ht="15" customHeight="1">
      <c r="B27" s="283"/>
      <c r="C27" s="282"/>
      <c r="D27" s="410" t="s">
        <v>2652</v>
      </c>
      <c r="E27" s="410"/>
      <c r="F27" s="410"/>
      <c r="G27" s="410"/>
      <c r="H27" s="410"/>
      <c r="I27" s="410"/>
      <c r="J27" s="410"/>
      <c r="K27" s="280"/>
    </row>
    <row r="28" spans="2:11" s="1" customFormat="1" ht="15" customHeight="1">
      <c r="B28" s="283"/>
      <c r="C28" s="284"/>
      <c r="D28" s="410" t="s">
        <v>2653</v>
      </c>
      <c r="E28" s="410"/>
      <c r="F28" s="410"/>
      <c r="G28" s="410"/>
      <c r="H28" s="410"/>
      <c r="I28" s="410"/>
      <c r="J28" s="410"/>
      <c r="K28" s="280"/>
    </row>
    <row r="29" spans="2:11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pans="2:11" s="1" customFormat="1" ht="15" customHeight="1">
      <c r="B30" s="283"/>
      <c r="C30" s="284"/>
      <c r="D30" s="410" t="s">
        <v>2654</v>
      </c>
      <c r="E30" s="410"/>
      <c r="F30" s="410"/>
      <c r="G30" s="410"/>
      <c r="H30" s="410"/>
      <c r="I30" s="410"/>
      <c r="J30" s="410"/>
      <c r="K30" s="280"/>
    </row>
    <row r="31" spans="2:11" s="1" customFormat="1" ht="15" customHeight="1">
      <c r="B31" s="283"/>
      <c r="C31" s="284"/>
      <c r="D31" s="410" t="s">
        <v>2655</v>
      </c>
      <c r="E31" s="410"/>
      <c r="F31" s="410"/>
      <c r="G31" s="410"/>
      <c r="H31" s="410"/>
      <c r="I31" s="410"/>
      <c r="J31" s="410"/>
      <c r="K31" s="280"/>
    </row>
    <row r="32" spans="2:11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pans="2:11" s="1" customFormat="1" ht="15" customHeight="1">
      <c r="B33" s="283"/>
      <c r="C33" s="284"/>
      <c r="D33" s="410" t="s">
        <v>2656</v>
      </c>
      <c r="E33" s="410"/>
      <c r="F33" s="410"/>
      <c r="G33" s="410"/>
      <c r="H33" s="410"/>
      <c r="I33" s="410"/>
      <c r="J33" s="410"/>
      <c r="K33" s="280"/>
    </row>
    <row r="34" spans="2:11" s="1" customFormat="1" ht="15" customHeight="1">
      <c r="B34" s="283"/>
      <c r="C34" s="284"/>
      <c r="D34" s="410" t="s">
        <v>2657</v>
      </c>
      <c r="E34" s="410"/>
      <c r="F34" s="410"/>
      <c r="G34" s="410"/>
      <c r="H34" s="410"/>
      <c r="I34" s="410"/>
      <c r="J34" s="410"/>
      <c r="K34" s="280"/>
    </row>
    <row r="35" spans="2:11" s="1" customFormat="1" ht="15" customHeight="1">
      <c r="B35" s="283"/>
      <c r="C35" s="284"/>
      <c r="D35" s="410" t="s">
        <v>2658</v>
      </c>
      <c r="E35" s="410"/>
      <c r="F35" s="410"/>
      <c r="G35" s="410"/>
      <c r="H35" s="410"/>
      <c r="I35" s="410"/>
      <c r="J35" s="410"/>
      <c r="K35" s="280"/>
    </row>
    <row r="36" spans="2:11" s="1" customFormat="1" ht="15" customHeight="1">
      <c r="B36" s="283"/>
      <c r="C36" s="284"/>
      <c r="D36" s="282"/>
      <c r="E36" s="285" t="s">
        <v>154</v>
      </c>
      <c r="F36" s="282"/>
      <c r="G36" s="410" t="s">
        <v>2659</v>
      </c>
      <c r="H36" s="410"/>
      <c r="I36" s="410"/>
      <c r="J36" s="410"/>
      <c r="K36" s="280"/>
    </row>
    <row r="37" spans="2:11" s="1" customFormat="1" ht="30.75" customHeight="1">
      <c r="B37" s="283"/>
      <c r="C37" s="284"/>
      <c r="D37" s="282"/>
      <c r="E37" s="285" t="s">
        <v>2660</v>
      </c>
      <c r="F37" s="282"/>
      <c r="G37" s="410" t="s">
        <v>2661</v>
      </c>
      <c r="H37" s="410"/>
      <c r="I37" s="410"/>
      <c r="J37" s="410"/>
      <c r="K37" s="280"/>
    </row>
    <row r="38" spans="2:11" s="1" customFormat="1" ht="15" customHeight="1">
      <c r="B38" s="283"/>
      <c r="C38" s="284"/>
      <c r="D38" s="282"/>
      <c r="E38" s="285" t="s">
        <v>53</v>
      </c>
      <c r="F38" s="282"/>
      <c r="G38" s="410" t="s">
        <v>2662</v>
      </c>
      <c r="H38" s="410"/>
      <c r="I38" s="410"/>
      <c r="J38" s="410"/>
      <c r="K38" s="280"/>
    </row>
    <row r="39" spans="2:11" s="1" customFormat="1" ht="15" customHeight="1">
      <c r="B39" s="283"/>
      <c r="C39" s="284"/>
      <c r="D39" s="282"/>
      <c r="E39" s="285" t="s">
        <v>54</v>
      </c>
      <c r="F39" s="282"/>
      <c r="G39" s="410" t="s">
        <v>2663</v>
      </c>
      <c r="H39" s="410"/>
      <c r="I39" s="410"/>
      <c r="J39" s="410"/>
      <c r="K39" s="280"/>
    </row>
    <row r="40" spans="2:11" s="1" customFormat="1" ht="15" customHeight="1">
      <c r="B40" s="283"/>
      <c r="C40" s="284"/>
      <c r="D40" s="282"/>
      <c r="E40" s="285" t="s">
        <v>155</v>
      </c>
      <c r="F40" s="282"/>
      <c r="G40" s="410" t="s">
        <v>2664</v>
      </c>
      <c r="H40" s="410"/>
      <c r="I40" s="410"/>
      <c r="J40" s="410"/>
      <c r="K40" s="280"/>
    </row>
    <row r="41" spans="2:11" s="1" customFormat="1" ht="15" customHeight="1">
      <c r="B41" s="283"/>
      <c r="C41" s="284"/>
      <c r="D41" s="282"/>
      <c r="E41" s="285" t="s">
        <v>156</v>
      </c>
      <c r="F41" s="282"/>
      <c r="G41" s="410" t="s">
        <v>2665</v>
      </c>
      <c r="H41" s="410"/>
      <c r="I41" s="410"/>
      <c r="J41" s="410"/>
      <c r="K41" s="280"/>
    </row>
    <row r="42" spans="2:11" s="1" customFormat="1" ht="15" customHeight="1">
      <c r="B42" s="283"/>
      <c r="C42" s="284"/>
      <c r="D42" s="282"/>
      <c r="E42" s="285" t="s">
        <v>2666</v>
      </c>
      <c r="F42" s="282"/>
      <c r="G42" s="410" t="s">
        <v>2667</v>
      </c>
      <c r="H42" s="410"/>
      <c r="I42" s="410"/>
      <c r="J42" s="410"/>
      <c r="K42" s="280"/>
    </row>
    <row r="43" spans="2:11" s="1" customFormat="1" ht="15" customHeight="1">
      <c r="B43" s="283"/>
      <c r="C43" s="284"/>
      <c r="D43" s="282"/>
      <c r="E43" s="285"/>
      <c r="F43" s="282"/>
      <c r="G43" s="410" t="s">
        <v>2668</v>
      </c>
      <c r="H43" s="410"/>
      <c r="I43" s="410"/>
      <c r="J43" s="410"/>
      <c r="K43" s="280"/>
    </row>
    <row r="44" spans="2:11" s="1" customFormat="1" ht="15" customHeight="1">
      <c r="B44" s="283"/>
      <c r="C44" s="284"/>
      <c r="D44" s="282"/>
      <c r="E44" s="285" t="s">
        <v>2669</v>
      </c>
      <c r="F44" s="282"/>
      <c r="G44" s="410" t="s">
        <v>2670</v>
      </c>
      <c r="H44" s="410"/>
      <c r="I44" s="410"/>
      <c r="J44" s="410"/>
      <c r="K44" s="280"/>
    </row>
    <row r="45" spans="2:11" s="1" customFormat="1" ht="15" customHeight="1">
      <c r="B45" s="283"/>
      <c r="C45" s="284"/>
      <c r="D45" s="282"/>
      <c r="E45" s="285" t="s">
        <v>158</v>
      </c>
      <c r="F45" s="282"/>
      <c r="G45" s="410" t="s">
        <v>2671</v>
      </c>
      <c r="H45" s="410"/>
      <c r="I45" s="410"/>
      <c r="J45" s="410"/>
      <c r="K45" s="280"/>
    </row>
    <row r="46" spans="2:11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pans="2:11" s="1" customFormat="1" ht="15" customHeight="1">
      <c r="B47" s="283"/>
      <c r="C47" s="284"/>
      <c r="D47" s="410" t="s">
        <v>2672</v>
      </c>
      <c r="E47" s="410"/>
      <c r="F47" s="410"/>
      <c r="G47" s="410"/>
      <c r="H47" s="410"/>
      <c r="I47" s="410"/>
      <c r="J47" s="410"/>
      <c r="K47" s="280"/>
    </row>
    <row r="48" spans="2:11" s="1" customFormat="1" ht="15" customHeight="1">
      <c r="B48" s="283"/>
      <c r="C48" s="284"/>
      <c r="D48" s="284"/>
      <c r="E48" s="410" t="s">
        <v>2673</v>
      </c>
      <c r="F48" s="410"/>
      <c r="G48" s="410"/>
      <c r="H48" s="410"/>
      <c r="I48" s="410"/>
      <c r="J48" s="410"/>
      <c r="K48" s="280"/>
    </row>
    <row r="49" spans="2:11" s="1" customFormat="1" ht="15" customHeight="1">
      <c r="B49" s="283"/>
      <c r="C49" s="284"/>
      <c r="D49" s="284"/>
      <c r="E49" s="410" t="s">
        <v>2674</v>
      </c>
      <c r="F49" s="410"/>
      <c r="G49" s="410"/>
      <c r="H49" s="410"/>
      <c r="I49" s="410"/>
      <c r="J49" s="410"/>
      <c r="K49" s="280"/>
    </row>
    <row r="50" spans="2:11" s="1" customFormat="1" ht="15" customHeight="1">
      <c r="B50" s="283"/>
      <c r="C50" s="284"/>
      <c r="D50" s="284"/>
      <c r="E50" s="410" t="s">
        <v>2675</v>
      </c>
      <c r="F50" s="410"/>
      <c r="G50" s="410"/>
      <c r="H50" s="410"/>
      <c r="I50" s="410"/>
      <c r="J50" s="410"/>
      <c r="K50" s="280"/>
    </row>
    <row r="51" spans="2:11" s="1" customFormat="1" ht="15" customHeight="1">
      <c r="B51" s="283"/>
      <c r="C51" s="284"/>
      <c r="D51" s="410" t="s">
        <v>2676</v>
      </c>
      <c r="E51" s="410"/>
      <c r="F51" s="410"/>
      <c r="G51" s="410"/>
      <c r="H51" s="410"/>
      <c r="I51" s="410"/>
      <c r="J51" s="410"/>
      <c r="K51" s="280"/>
    </row>
    <row r="52" spans="2:11" s="1" customFormat="1" ht="25.5" customHeight="1">
      <c r="B52" s="279"/>
      <c r="C52" s="412" t="s">
        <v>2677</v>
      </c>
      <c r="D52" s="412"/>
      <c r="E52" s="412"/>
      <c r="F52" s="412"/>
      <c r="G52" s="412"/>
      <c r="H52" s="412"/>
      <c r="I52" s="412"/>
      <c r="J52" s="412"/>
      <c r="K52" s="280"/>
    </row>
    <row r="53" spans="2:11" s="1" customFormat="1" ht="5.25" customHeight="1">
      <c r="B53" s="279"/>
      <c r="C53" s="281"/>
      <c r="D53" s="281"/>
      <c r="E53" s="281"/>
      <c r="F53" s="281"/>
      <c r="G53" s="281"/>
      <c r="H53" s="281"/>
      <c r="I53" s="281"/>
      <c r="J53" s="281"/>
      <c r="K53" s="280"/>
    </row>
    <row r="54" spans="2:11" s="1" customFormat="1" ht="15" customHeight="1">
      <c r="B54" s="279"/>
      <c r="C54" s="410" t="s">
        <v>2678</v>
      </c>
      <c r="D54" s="410"/>
      <c r="E54" s="410"/>
      <c r="F54" s="410"/>
      <c r="G54" s="410"/>
      <c r="H54" s="410"/>
      <c r="I54" s="410"/>
      <c r="J54" s="410"/>
      <c r="K54" s="280"/>
    </row>
    <row r="55" spans="2:11" s="1" customFormat="1" ht="15" customHeight="1">
      <c r="B55" s="279"/>
      <c r="C55" s="410" t="s">
        <v>2679</v>
      </c>
      <c r="D55" s="410"/>
      <c r="E55" s="410"/>
      <c r="F55" s="410"/>
      <c r="G55" s="410"/>
      <c r="H55" s="410"/>
      <c r="I55" s="410"/>
      <c r="J55" s="410"/>
      <c r="K55" s="280"/>
    </row>
    <row r="56" spans="2:11" s="1" customFormat="1" ht="12.75" customHeight="1">
      <c r="B56" s="279"/>
      <c r="C56" s="282"/>
      <c r="D56" s="282"/>
      <c r="E56" s="282"/>
      <c r="F56" s="282"/>
      <c r="G56" s="282"/>
      <c r="H56" s="282"/>
      <c r="I56" s="282"/>
      <c r="J56" s="282"/>
      <c r="K56" s="280"/>
    </row>
    <row r="57" spans="2:11" s="1" customFormat="1" ht="15" customHeight="1">
      <c r="B57" s="279"/>
      <c r="C57" s="410" t="s">
        <v>2680</v>
      </c>
      <c r="D57" s="410"/>
      <c r="E57" s="410"/>
      <c r="F57" s="410"/>
      <c r="G57" s="410"/>
      <c r="H57" s="410"/>
      <c r="I57" s="410"/>
      <c r="J57" s="410"/>
      <c r="K57" s="280"/>
    </row>
    <row r="58" spans="2:11" s="1" customFormat="1" ht="15" customHeight="1">
      <c r="B58" s="279"/>
      <c r="C58" s="284"/>
      <c r="D58" s="410" t="s">
        <v>2681</v>
      </c>
      <c r="E58" s="410"/>
      <c r="F58" s="410"/>
      <c r="G58" s="410"/>
      <c r="H58" s="410"/>
      <c r="I58" s="410"/>
      <c r="J58" s="410"/>
      <c r="K58" s="280"/>
    </row>
    <row r="59" spans="2:11" s="1" customFormat="1" ht="15" customHeight="1">
      <c r="B59" s="279"/>
      <c r="C59" s="284"/>
      <c r="D59" s="410" t="s">
        <v>2682</v>
      </c>
      <c r="E59" s="410"/>
      <c r="F59" s="410"/>
      <c r="G59" s="410"/>
      <c r="H59" s="410"/>
      <c r="I59" s="410"/>
      <c r="J59" s="410"/>
      <c r="K59" s="280"/>
    </row>
    <row r="60" spans="2:11" s="1" customFormat="1" ht="15" customHeight="1">
      <c r="B60" s="279"/>
      <c r="C60" s="284"/>
      <c r="D60" s="410" t="s">
        <v>2683</v>
      </c>
      <c r="E60" s="410"/>
      <c r="F60" s="410"/>
      <c r="G60" s="410"/>
      <c r="H60" s="410"/>
      <c r="I60" s="410"/>
      <c r="J60" s="410"/>
      <c r="K60" s="280"/>
    </row>
    <row r="61" spans="2:11" s="1" customFormat="1" ht="15" customHeight="1">
      <c r="B61" s="279"/>
      <c r="C61" s="284"/>
      <c r="D61" s="410" t="s">
        <v>2684</v>
      </c>
      <c r="E61" s="410"/>
      <c r="F61" s="410"/>
      <c r="G61" s="410"/>
      <c r="H61" s="410"/>
      <c r="I61" s="410"/>
      <c r="J61" s="410"/>
      <c r="K61" s="280"/>
    </row>
    <row r="62" spans="2:11" s="1" customFormat="1" ht="15" customHeight="1">
      <c r="B62" s="279"/>
      <c r="C62" s="284"/>
      <c r="D62" s="414" t="s">
        <v>2685</v>
      </c>
      <c r="E62" s="414"/>
      <c r="F62" s="414"/>
      <c r="G62" s="414"/>
      <c r="H62" s="414"/>
      <c r="I62" s="414"/>
      <c r="J62" s="414"/>
      <c r="K62" s="280"/>
    </row>
    <row r="63" spans="2:11" s="1" customFormat="1" ht="15" customHeight="1">
      <c r="B63" s="279"/>
      <c r="C63" s="284"/>
      <c r="D63" s="410" t="s">
        <v>2686</v>
      </c>
      <c r="E63" s="410"/>
      <c r="F63" s="410"/>
      <c r="G63" s="410"/>
      <c r="H63" s="410"/>
      <c r="I63" s="410"/>
      <c r="J63" s="410"/>
      <c r="K63" s="280"/>
    </row>
    <row r="64" spans="2:11" s="1" customFormat="1" ht="12.75" customHeight="1">
      <c r="B64" s="279"/>
      <c r="C64" s="284"/>
      <c r="D64" s="284"/>
      <c r="E64" s="287"/>
      <c r="F64" s="284"/>
      <c r="G64" s="284"/>
      <c r="H64" s="284"/>
      <c r="I64" s="284"/>
      <c r="J64" s="284"/>
      <c r="K64" s="280"/>
    </row>
    <row r="65" spans="2:11" s="1" customFormat="1" ht="15" customHeight="1">
      <c r="B65" s="279"/>
      <c r="C65" s="284"/>
      <c r="D65" s="410" t="s">
        <v>2687</v>
      </c>
      <c r="E65" s="410"/>
      <c r="F65" s="410"/>
      <c r="G65" s="410"/>
      <c r="H65" s="410"/>
      <c r="I65" s="410"/>
      <c r="J65" s="410"/>
      <c r="K65" s="280"/>
    </row>
    <row r="66" spans="2:11" s="1" customFormat="1" ht="15" customHeight="1">
      <c r="B66" s="279"/>
      <c r="C66" s="284"/>
      <c r="D66" s="414" t="s">
        <v>2688</v>
      </c>
      <c r="E66" s="414"/>
      <c r="F66" s="414"/>
      <c r="G66" s="414"/>
      <c r="H66" s="414"/>
      <c r="I66" s="414"/>
      <c r="J66" s="414"/>
      <c r="K66" s="280"/>
    </row>
    <row r="67" spans="2:11" s="1" customFormat="1" ht="15" customHeight="1">
      <c r="B67" s="279"/>
      <c r="C67" s="284"/>
      <c r="D67" s="410" t="s">
        <v>2689</v>
      </c>
      <c r="E67" s="410"/>
      <c r="F67" s="410"/>
      <c r="G67" s="410"/>
      <c r="H67" s="410"/>
      <c r="I67" s="410"/>
      <c r="J67" s="410"/>
      <c r="K67" s="280"/>
    </row>
    <row r="68" spans="2:11" s="1" customFormat="1" ht="15" customHeight="1">
      <c r="B68" s="279"/>
      <c r="C68" s="284"/>
      <c r="D68" s="410" t="s">
        <v>2690</v>
      </c>
      <c r="E68" s="410"/>
      <c r="F68" s="410"/>
      <c r="G68" s="410"/>
      <c r="H68" s="410"/>
      <c r="I68" s="410"/>
      <c r="J68" s="410"/>
      <c r="K68" s="280"/>
    </row>
    <row r="69" spans="2:11" s="1" customFormat="1" ht="15" customHeight="1">
      <c r="B69" s="279"/>
      <c r="C69" s="284"/>
      <c r="D69" s="410" t="s">
        <v>2691</v>
      </c>
      <c r="E69" s="410"/>
      <c r="F69" s="410"/>
      <c r="G69" s="410"/>
      <c r="H69" s="410"/>
      <c r="I69" s="410"/>
      <c r="J69" s="410"/>
      <c r="K69" s="280"/>
    </row>
    <row r="70" spans="2:11" s="1" customFormat="1" ht="15" customHeight="1">
      <c r="B70" s="279"/>
      <c r="C70" s="284"/>
      <c r="D70" s="410" t="s">
        <v>2692</v>
      </c>
      <c r="E70" s="410"/>
      <c r="F70" s="410"/>
      <c r="G70" s="410"/>
      <c r="H70" s="410"/>
      <c r="I70" s="410"/>
      <c r="J70" s="410"/>
      <c r="K70" s="280"/>
    </row>
    <row r="71" spans="2:1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pans="2:11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pans="2:11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pans="2:11" s="1" customFormat="1" ht="45" customHeight="1">
      <c r="B75" s="296"/>
      <c r="C75" s="413" t="s">
        <v>2693</v>
      </c>
      <c r="D75" s="413"/>
      <c r="E75" s="413"/>
      <c r="F75" s="413"/>
      <c r="G75" s="413"/>
      <c r="H75" s="413"/>
      <c r="I75" s="413"/>
      <c r="J75" s="413"/>
      <c r="K75" s="297"/>
    </row>
    <row r="76" spans="2:11" s="1" customFormat="1" ht="17.25" customHeight="1">
      <c r="B76" s="296"/>
      <c r="C76" s="298" t="s">
        <v>2694</v>
      </c>
      <c r="D76" s="298"/>
      <c r="E76" s="298"/>
      <c r="F76" s="298" t="s">
        <v>2695</v>
      </c>
      <c r="G76" s="299"/>
      <c r="H76" s="298" t="s">
        <v>54</v>
      </c>
      <c r="I76" s="298" t="s">
        <v>57</v>
      </c>
      <c r="J76" s="298" t="s">
        <v>2696</v>
      </c>
      <c r="K76" s="297"/>
    </row>
    <row r="77" spans="2:11" s="1" customFormat="1" ht="17.25" customHeight="1">
      <c r="B77" s="296"/>
      <c r="C77" s="300" t="s">
        <v>2697</v>
      </c>
      <c r="D77" s="300"/>
      <c r="E77" s="300"/>
      <c r="F77" s="301" t="s">
        <v>2698</v>
      </c>
      <c r="G77" s="302"/>
      <c r="H77" s="300"/>
      <c r="I77" s="300"/>
      <c r="J77" s="300" t="s">
        <v>2699</v>
      </c>
      <c r="K77" s="297"/>
    </row>
    <row r="78" spans="2:11" s="1" customFormat="1" ht="5.25" customHeight="1">
      <c r="B78" s="296"/>
      <c r="C78" s="303"/>
      <c r="D78" s="303"/>
      <c r="E78" s="303"/>
      <c r="F78" s="303"/>
      <c r="G78" s="304"/>
      <c r="H78" s="303"/>
      <c r="I78" s="303"/>
      <c r="J78" s="303"/>
      <c r="K78" s="297"/>
    </row>
    <row r="79" spans="2:11" s="1" customFormat="1" ht="15" customHeight="1">
      <c r="B79" s="296"/>
      <c r="C79" s="285" t="s">
        <v>53</v>
      </c>
      <c r="D79" s="305"/>
      <c r="E79" s="305"/>
      <c r="F79" s="306" t="s">
        <v>2700</v>
      </c>
      <c r="G79" s="307"/>
      <c r="H79" s="285" t="s">
        <v>2701</v>
      </c>
      <c r="I79" s="285" t="s">
        <v>2702</v>
      </c>
      <c r="J79" s="285">
        <v>20</v>
      </c>
      <c r="K79" s="297"/>
    </row>
    <row r="80" spans="2:11" s="1" customFormat="1" ht="15" customHeight="1">
      <c r="B80" s="296"/>
      <c r="C80" s="285" t="s">
        <v>2703</v>
      </c>
      <c r="D80" s="285"/>
      <c r="E80" s="285"/>
      <c r="F80" s="306" t="s">
        <v>2700</v>
      </c>
      <c r="G80" s="307"/>
      <c r="H80" s="285" t="s">
        <v>2704</v>
      </c>
      <c r="I80" s="285" t="s">
        <v>2702</v>
      </c>
      <c r="J80" s="285">
        <v>120</v>
      </c>
      <c r="K80" s="297"/>
    </row>
    <row r="81" spans="2:11" s="1" customFormat="1" ht="15" customHeight="1">
      <c r="B81" s="308"/>
      <c r="C81" s="285" t="s">
        <v>2705</v>
      </c>
      <c r="D81" s="285"/>
      <c r="E81" s="285"/>
      <c r="F81" s="306" t="s">
        <v>2706</v>
      </c>
      <c r="G81" s="307"/>
      <c r="H81" s="285" t="s">
        <v>2707</v>
      </c>
      <c r="I81" s="285" t="s">
        <v>2702</v>
      </c>
      <c r="J81" s="285">
        <v>50</v>
      </c>
      <c r="K81" s="297"/>
    </row>
    <row r="82" spans="2:11" s="1" customFormat="1" ht="15" customHeight="1">
      <c r="B82" s="308"/>
      <c r="C82" s="285" t="s">
        <v>2708</v>
      </c>
      <c r="D82" s="285"/>
      <c r="E82" s="285"/>
      <c r="F82" s="306" t="s">
        <v>2700</v>
      </c>
      <c r="G82" s="307"/>
      <c r="H82" s="285" t="s">
        <v>2709</v>
      </c>
      <c r="I82" s="285" t="s">
        <v>2710</v>
      </c>
      <c r="J82" s="285"/>
      <c r="K82" s="297"/>
    </row>
    <row r="83" spans="2:11" s="1" customFormat="1" ht="15" customHeight="1">
      <c r="B83" s="308"/>
      <c r="C83" s="309" t="s">
        <v>2711</v>
      </c>
      <c r="D83" s="309"/>
      <c r="E83" s="309"/>
      <c r="F83" s="310" t="s">
        <v>2706</v>
      </c>
      <c r="G83" s="309"/>
      <c r="H83" s="309" t="s">
        <v>2712</v>
      </c>
      <c r="I83" s="309" t="s">
        <v>2702</v>
      </c>
      <c r="J83" s="309">
        <v>15</v>
      </c>
      <c r="K83" s="297"/>
    </row>
    <row r="84" spans="2:11" s="1" customFormat="1" ht="15" customHeight="1">
      <c r="B84" s="308"/>
      <c r="C84" s="309" t="s">
        <v>2713</v>
      </c>
      <c r="D84" s="309"/>
      <c r="E84" s="309"/>
      <c r="F84" s="310" t="s">
        <v>2706</v>
      </c>
      <c r="G84" s="309"/>
      <c r="H84" s="309" t="s">
        <v>2714</v>
      </c>
      <c r="I84" s="309" t="s">
        <v>2702</v>
      </c>
      <c r="J84" s="309">
        <v>15</v>
      </c>
      <c r="K84" s="297"/>
    </row>
    <row r="85" spans="2:11" s="1" customFormat="1" ht="15" customHeight="1">
      <c r="B85" s="308"/>
      <c r="C85" s="309" t="s">
        <v>2715</v>
      </c>
      <c r="D85" s="309"/>
      <c r="E85" s="309"/>
      <c r="F85" s="310" t="s">
        <v>2706</v>
      </c>
      <c r="G85" s="309"/>
      <c r="H85" s="309" t="s">
        <v>2716</v>
      </c>
      <c r="I85" s="309" t="s">
        <v>2702</v>
      </c>
      <c r="J85" s="309">
        <v>20</v>
      </c>
      <c r="K85" s="297"/>
    </row>
    <row r="86" spans="2:11" s="1" customFormat="1" ht="15" customHeight="1">
      <c r="B86" s="308"/>
      <c r="C86" s="309" t="s">
        <v>2717</v>
      </c>
      <c r="D86" s="309"/>
      <c r="E86" s="309"/>
      <c r="F86" s="310" t="s">
        <v>2706</v>
      </c>
      <c r="G86" s="309"/>
      <c r="H86" s="309" t="s">
        <v>2718</v>
      </c>
      <c r="I86" s="309" t="s">
        <v>2702</v>
      </c>
      <c r="J86" s="309">
        <v>20</v>
      </c>
      <c r="K86" s="297"/>
    </row>
    <row r="87" spans="2:11" s="1" customFormat="1" ht="15" customHeight="1">
      <c r="B87" s="308"/>
      <c r="C87" s="285" t="s">
        <v>2719</v>
      </c>
      <c r="D87" s="285"/>
      <c r="E87" s="285"/>
      <c r="F87" s="306" t="s">
        <v>2706</v>
      </c>
      <c r="G87" s="307"/>
      <c r="H87" s="285" t="s">
        <v>2720</v>
      </c>
      <c r="I87" s="285" t="s">
        <v>2702</v>
      </c>
      <c r="J87" s="285">
        <v>50</v>
      </c>
      <c r="K87" s="297"/>
    </row>
    <row r="88" spans="2:11" s="1" customFormat="1" ht="15" customHeight="1">
      <c r="B88" s="308"/>
      <c r="C88" s="285" t="s">
        <v>2721</v>
      </c>
      <c r="D88" s="285"/>
      <c r="E88" s="285"/>
      <c r="F88" s="306" t="s">
        <v>2706</v>
      </c>
      <c r="G88" s="307"/>
      <c r="H88" s="285" t="s">
        <v>2722</v>
      </c>
      <c r="I88" s="285" t="s">
        <v>2702</v>
      </c>
      <c r="J88" s="285">
        <v>20</v>
      </c>
      <c r="K88" s="297"/>
    </row>
    <row r="89" spans="2:11" s="1" customFormat="1" ht="15" customHeight="1">
      <c r="B89" s="308"/>
      <c r="C89" s="285" t="s">
        <v>2723</v>
      </c>
      <c r="D89" s="285"/>
      <c r="E89" s="285"/>
      <c r="F89" s="306" t="s">
        <v>2706</v>
      </c>
      <c r="G89" s="307"/>
      <c r="H89" s="285" t="s">
        <v>2724</v>
      </c>
      <c r="I89" s="285" t="s">
        <v>2702</v>
      </c>
      <c r="J89" s="285">
        <v>20</v>
      </c>
      <c r="K89" s="297"/>
    </row>
    <row r="90" spans="2:11" s="1" customFormat="1" ht="15" customHeight="1">
      <c r="B90" s="308"/>
      <c r="C90" s="285" t="s">
        <v>2725</v>
      </c>
      <c r="D90" s="285"/>
      <c r="E90" s="285"/>
      <c r="F90" s="306" t="s">
        <v>2706</v>
      </c>
      <c r="G90" s="307"/>
      <c r="H90" s="285" t="s">
        <v>2726</v>
      </c>
      <c r="I90" s="285" t="s">
        <v>2702</v>
      </c>
      <c r="J90" s="285">
        <v>50</v>
      </c>
      <c r="K90" s="297"/>
    </row>
    <row r="91" spans="2:11" s="1" customFormat="1" ht="15" customHeight="1">
      <c r="B91" s="308"/>
      <c r="C91" s="285" t="s">
        <v>2727</v>
      </c>
      <c r="D91" s="285"/>
      <c r="E91" s="285"/>
      <c r="F91" s="306" t="s">
        <v>2706</v>
      </c>
      <c r="G91" s="307"/>
      <c r="H91" s="285" t="s">
        <v>2727</v>
      </c>
      <c r="I91" s="285" t="s">
        <v>2702</v>
      </c>
      <c r="J91" s="285">
        <v>50</v>
      </c>
      <c r="K91" s="297"/>
    </row>
    <row r="92" spans="2:11" s="1" customFormat="1" ht="15" customHeight="1">
      <c r="B92" s="308"/>
      <c r="C92" s="285" t="s">
        <v>2728</v>
      </c>
      <c r="D92" s="285"/>
      <c r="E92" s="285"/>
      <c r="F92" s="306" t="s">
        <v>2706</v>
      </c>
      <c r="G92" s="307"/>
      <c r="H92" s="285" t="s">
        <v>2729</v>
      </c>
      <c r="I92" s="285" t="s">
        <v>2702</v>
      </c>
      <c r="J92" s="285">
        <v>255</v>
      </c>
      <c r="K92" s="297"/>
    </row>
    <row r="93" spans="2:11" s="1" customFormat="1" ht="15" customHeight="1">
      <c r="B93" s="308"/>
      <c r="C93" s="285" t="s">
        <v>2730</v>
      </c>
      <c r="D93" s="285"/>
      <c r="E93" s="285"/>
      <c r="F93" s="306" t="s">
        <v>2700</v>
      </c>
      <c r="G93" s="307"/>
      <c r="H93" s="285" t="s">
        <v>2731</v>
      </c>
      <c r="I93" s="285" t="s">
        <v>2732</v>
      </c>
      <c r="J93" s="285"/>
      <c r="K93" s="297"/>
    </row>
    <row r="94" spans="2:11" s="1" customFormat="1" ht="15" customHeight="1">
      <c r="B94" s="308"/>
      <c r="C94" s="285" t="s">
        <v>2733</v>
      </c>
      <c r="D94" s="285"/>
      <c r="E94" s="285"/>
      <c r="F94" s="306" t="s">
        <v>2700</v>
      </c>
      <c r="G94" s="307"/>
      <c r="H94" s="285" t="s">
        <v>2734</v>
      </c>
      <c r="I94" s="285" t="s">
        <v>2735</v>
      </c>
      <c r="J94" s="285"/>
      <c r="K94" s="297"/>
    </row>
    <row r="95" spans="2:11" s="1" customFormat="1" ht="15" customHeight="1">
      <c r="B95" s="308"/>
      <c r="C95" s="285" t="s">
        <v>2736</v>
      </c>
      <c r="D95" s="285"/>
      <c r="E95" s="285"/>
      <c r="F95" s="306" t="s">
        <v>2700</v>
      </c>
      <c r="G95" s="307"/>
      <c r="H95" s="285" t="s">
        <v>2736</v>
      </c>
      <c r="I95" s="285" t="s">
        <v>2735</v>
      </c>
      <c r="J95" s="285"/>
      <c r="K95" s="297"/>
    </row>
    <row r="96" spans="2:11" s="1" customFormat="1" ht="15" customHeight="1">
      <c r="B96" s="308"/>
      <c r="C96" s="285" t="s">
        <v>38</v>
      </c>
      <c r="D96" s="285"/>
      <c r="E96" s="285"/>
      <c r="F96" s="306" t="s">
        <v>2700</v>
      </c>
      <c r="G96" s="307"/>
      <c r="H96" s="285" t="s">
        <v>2737</v>
      </c>
      <c r="I96" s="285" t="s">
        <v>2735</v>
      </c>
      <c r="J96" s="285"/>
      <c r="K96" s="297"/>
    </row>
    <row r="97" spans="2:11" s="1" customFormat="1" ht="15" customHeight="1">
      <c r="B97" s="308"/>
      <c r="C97" s="285" t="s">
        <v>48</v>
      </c>
      <c r="D97" s="285"/>
      <c r="E97" s="285"/>
      <c r="F97" s="306" t="s">
        <v>2700</v>
      </c>
      <c r="G97" s="307"/>
      <c r="H97" s="285" t="s">
        <v>2738</v>
      </c>
      <c r="I97" s="285" t="s">
        <v>2735</v>
      </c>
      <c r="J97" s="285"/>
      <c r="K97" s="297"/>
    </row>
    <row r="98" spans="2:11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pans="2:11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pans="2:11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pans="2:1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pans="2:11" s="1" customFormat="1" ht="45" customHeight="1">
      <c r="B102" s="296"/>
      <c r="C102" s="413" t="s">
        <v>2739</v>
      </c>
      <c r="D102" s="413"/>
      <c r="E102" s="413"/>
      <c r="F102" s="413"/>
      <c r="G102" s="413"/>
      <c r="H102" s="413"/>
      <c r="I102" s="413"/>
      <c r="J102" s="413"/>
      <c r="K102" s="297"/>
    </row>
    <row r="103" spans="2:11" s="1" customFormat="1" ht="17.25" customHeight="1">
      <c r="B103" s="296"/>
      <c r="C103" s="298" t="s">
        <v>2694</v>
      </c>
      <c r="D103" s="298"/>
      <c r="E103" s="298"/>
      <c r="F103" s="298" t="s">
        <v>2695</v>
      </c>
      <c r="G103" s="299"/>
      <c r="H103" s="298" t="s">
        <v>54</v>
      </c>
      <c r="I103" s="298" t="s">
        <v>57</v>
      </c>
      <c r="J103" s="298" t="s">
        <v>2696</v>
      </c>
      <c r="K103" s="297"/>
    </row>
    <row r="104" spans="2:11" s="1" customFormat="1" ht="17.25" customHeight="1">
      <c r="B104" s="296"/>
      <c r="C104" s="300" t="s">
        <v>2697</v>
      </c>
      <c r="D104" s="300"/>
      <c r="E104" s="300"/>
      <c r="F104" s="301" t="s">
        <v>2698</v>
      </c>
      <c r="G104" s="302"/>
      <c r="H104" s="300"/>
      <c r="I104" s="300"/>
      <c r="J104" s="300" t="s">
        <v>2699</v>
      </c>
      <c r="K104" s="297"/>
    </row>
    <row r="105" spans="2:11" s="1" customFormat="1" ht="5.25" customHeight="1">
      <c r="B105" s="296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pans="2:11" s="1" customFormat="1" ht="15" customHeight="1">
      <c r="B106" s="296"/>
      <c r="C106" s="285" t="s">
        <v>53</v>
      </c>
      <c r="D106" s="305"/>
      <c r="E106" s="305"/>
      <c r="F106" s="306" t="s">
        <v>2700</v>
      </c>
      <c r="G106" s="285"/>
      <c r="H106" s="285" t="s">
        <v>2740</v>
      </c>
      <c r="I106" s="285" t="s">
        <v>2702</v>
      </c>
      <c r="J106" s="285">
        <v>20</v>
      </c>
      <c r="K106" s="297"/>
    </row>
    <row r="107" spans="2:11" s="1" customFormat="1" ht="15" customHeight="1">
      <c r="B107" s="296"/>
      <c r="C107" s="285" t="s">
        <v>2703</v>
      </c>
      <c r="D107" s="285"/>
      <c r="E107" s="285"/>
      <c r="F107" s="306" t="s">
        <v>2700</v>
      </c>
      <c r="G107" s="285"/>
      <c r="H107" s="285" t="s">
        <v>2740</v>
      </c>
      <c r="I107" s="285" t="s">
        <v>2702</v>
      </c>
      <c r="J107" s="285">
        <v>120</v>
      </c>
      <c r="K107" s="297"/>
    </row>
    <row r="108" spans="2:11" s="1" customFormat="1" ht="15" customHeight="1">
      <c r="B108" s="308"/>
      <c r="C108" s="285" t="s">
        <v>2705</v>
      </c>
      <c r="D108" s="285"/>
      <c r="E108" s="285"/>
      <c r="F108" s="306" t="s">
        <v>2706</v>
      </c>
      <c r="G108" s="285"/>
      <c r="H108" s="285" t="s">
        <v>2740</v>
      </c>
      <c r="I108" s="285" t="s">
        <v>2702</v>
      </c>
      <c r="J108" s="285">
        <v>50</v>
      </c>
      <c r="K108" s="297"/>
    </row>
    <row r="109" spans="2:11" s="1" customFormat="1" ht="15" customHeight="1">
      <c r="B109" s="308"/>
      <c r="C109" s="285" t="s">
        <v>2708</v>
      </c>
      <c r="D109" s="285"/>
      <c r="E109" s="285"/>
      <c r="F109" s="306" t="s">
        <v>2700</v>
      </c>
      <c r="G109" s="285"/>
      <c r="H109" s="285" t="s">
        <v>2740</v>
      </c>
      <c r="I109" s="285" t="s">
        <v>2710</v>
      </c>
      <c r="J109" s="285"/>
      <c r="K109" s="297"/>
    </row>
    <row r="110" spans="2:11" s="1" customFormat="1" ht="15" customHeight="1">
      <c r="B110" s="308"/>
      <c r="C110" s="285" t="s">
        <v>2719</v>
      </c>
      <c r="D110" s="285"/>
      <c r="E110" s="285"/>
      <c r="F110" s="306" t="s">
        <v>2706</v>
      </c>
      <c r="G110" s="285"/>
      <c r="H110" s="285" t="s">
        <v>2740</v>
      </c>
      <c r="I110" s="285" t="s">
        <v>2702</v>
      </c>
      <c r="J110" s="285">
        <v>50</v>
      </c>
      <c r="K110" s="297"/>
    </row>
    <row r="111" spans="2:11" s="1" customFormat="1" ht="15" customHeight="1">
      <c r="B111" s="308"/>
      <c r="C111" s="285" t="s">
        <v>2727</v>
      </c>
      <c r="D111" s="285"/>
      <c r="E111" s="285"/>
      <c r="F111" s="306" t="s">
        <v>2706</v>
      </c>
      <c r="G111" s="285"/>
      <c r="H111" s="285" t="s">
        <v>2740</v>
      </c>
      <c r="I111" s="285" t="s">
        <v>2702</v>
      </c>
      <c r="J111" s="285">
        <v>50</v>
      </c>
      <c r="K111" s="297"/>
    </row>
    <row r="112" spans="2:11" s="1" customFormat="1" ht="15" customHeight="1">
      <c r="B112" s="308"/>
      <c r="C112" s="285" t="s">
        <v>2725</v>
      </c>
      <c r="D112" s="285"/>
      <c r="E112" s="285"/>
      <c r="F112" s="306" t="s">
        <v>2706</v>
      </c>
      <c r="G112" s="285"/>
      <c r="H112" s="285" t="s">
        <v>2740</v>
      </c>
      <c r="I112" s="285" t="s">
        <v>2702</v>
      </c>
      <c r="J112" s="285">
        <v>50</v>
      </c>
      <c r="K112" s="297"/>
    </row>
    <row r="113" spans="2:11" s="1" customFormat="1" ht="15" customHeight="1">
      <c r="B113" s="308"/>
      <c r="C113" s="285" t="s">
        <v>53</v>
      </c>
      <c r="D113" s="285"/>
      <c r="E113" s="285"/>
      <c r="F113" s="306" t="s">
        <v>2700</v>
      </c>
      <c r="G113" s="285"/>
      <c r="H113" s="285" t="s">
        <v>2741</v>
      </c>
      <c r="I113" s="285" t="s">
        <v>2702</v>
      </c>
      <c r="J113" s="285">
        <v>20</v>
      </c>
      <c r="K113" s="297"/>
    </row>
    <row r="114" spans="2:11" s="1" customFormat="1" ht="15" customHeight="1">
      <c r="B114" s="308"/>
      <c r="C114" s="285" t="s">
        <v>2742</v>
      </c>
      <c r="D114" s="285"/>
      <c r="E114" s="285"/>
      <c r="F114" s="306" t="s">
        <v>2700</v>
      </c>
      <c r="G114" s="285"/>
      <c r="H114" s="285" t="s">
        <v>2743</v>
      </c>
      <c r="I114" s="285" t="s">
        <v>2702</v>
      </c>
      <c r="J114" s="285">
        <v>120</v>
      </c>
      <c r="K114" s="297"/>
    </row>
    <row r="115" spans="2:11" s="1" customFormat="1" ht="15" customHeight="1">
      <c r="B115" s="308"/>
      <c r="C115" s="285" t="s">
        <v>38</v>
      </c>
      <c r="D115" s="285"/>
      <c r="E115" s="285"/>
      <c r="F115" s="306" t="s">
        <v>2700</v>
      </c>
      <c r="G115" s="285"/>
      <c r="H115" s="285" t="s">
        <v>2744</v>
      </c>
      <c r="I115" s="285" t="s">
        <v>2735</v>
      </c>
      <c r="J115" s="285"/>
      <c r="K115" s="297"/>
    </row>
    <row r="116" spans="2:11" s="1" customFormat="1" ht="15" customHeight="1">
      <c r="B116" s="308"/>
      <c r="C116" s="285" t="s">
        <v>48</v>
      </c>
      <c r="D116" s="285"/>
      <c r="E116" s="285"/>
      <c r="F116" s="306" t="s">
        <v>2700</v>
      </c>
      <c r="G116" s="285"/>
      <c r="H116" s="285" t="s">
        <v>2745</v>
      </c>
      <c r="I116" s="285" t="s">
        <v>2735</v>
      </c>
      <c r="J116" s="285"/>
      <c r="K116" s="297"/>
    </row>
    <row r="117" spans="2:11" s="1" customFormat="1" ht="15" customHeight="1">
      <c r="B117" s="308"/>
      <c r="C117" s="285" t="s">
        <v>57</v>
      </c>
      <c r="D117" s="285"/>
      <c r="E117" s="285"/>
      <c r="F117" s="306" t="s">
        <v>2700</v>
      </c>
      <c r="G117" s="285"/>
      <c r="H117" s="285" t="s">
        <v>2746</v>
      </c>
      <c r="I117" s="285" t="s">
        <v>2747</v>
      </c>
      <c r="J117" s="285"/>
      <c r="K117" s="297"/>
    </row>
    <row r="118" spans="2:11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pans="2:11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pans="2:11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pans="2:1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pans="2:11" s="1" customFormat="1" ht="45" customHeight="1">
      <c r="B122" s="324"/>
      <c r="C122" s="411" t="s">
        <v>2748</v>
      </c>
      <c r="D122" s="411"/>
      <c r="E122" s="411"/>
      <c r="F122" s="411"/>
      <c r="G122" s="411"/>
      <c r="H122" s="411"/>
      <c r="I122" s="411"/>
      <c r="J122" s="411"/>
      <c r="K122" s="325"/>
    </row>
    <row r="123" spans="2:11" s="1" customFormat="1" ht="17.25" customHeight="1">
      <c r="B123" s="326"/>
      <c r="C123" s="298" t="s">
        <v>2694</v>
      </c>
      <c r="D123" s="298"/>
      <c r="E123" s="298"/>
      <c r="F123" s="298" t="s">
        <v>2695</v>
      </c>
      <c r="G123" s="299"/>
      <c r="H123" s="298" t="s">
        <v>54</v>
      </c>
      <c r="I123" s="298" t="s">
        <v>57</v>
      </c>
      <c r="J123" s="298" t="s">
        <v>2696</v>
      </c>
      <c r="K123" s="327"/>
    </row>
    <row r="124" spans="2:11" s="1" customFormat="1" ht="17.25" customHeight="1">
      <c r="B124" s="326"/>
      <c r="C124" s="300" t="s">
        <v>2697</v>
      </c>
      <c r="D124" s="300"/>
      <c r="E124" s="300"/>
      <c r="F124" s="301" t="s">
        <v>2698</v>
      </c>
      <c r="G124" s="302"/>
      <c r="H124" s="300"/>
      <c r="I124" s="300"/>
      <c r="J124" s="300" t="s">
        <v>2699</v>
      </c>
      <c r="K124" s="327"/>
    </row>
    <row r="125" spans="2:11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pans="2:11" s="1" customFormat="1" ht="15" customHeight="1">
      <c r="B126" s="328"/>
      <c r="C126" s="285" t="s">
        <v>2703</v>
      </c>
      <c r="D126" s="305"/>
      <c r="E126" s="305"/>
      <c r="F126" s="306" t="s">
        <v>2700</v>
      </c>
      <c r="G126" s="285"/>
      <c r="H126" s="285" t="s">
        <v>2740</v>
      </c>
      <c r="I126" s="285" t="s">
        <v>2702</v>
      </c>
      <c r="J126" s="285">
        <v>120</v>
      </c>
      <c r="K126" s="331"/>
    </row>
    <row r="127" spans="2:11" s="1" customFormat="1" ht="15" customHeight="1">
      <c r="B127" s="328"/>
      <c r="C127" s="285" t="s">
        <v>2749</v>
      </c>
      <c r="D127" s="285"/>
      <c r="E127" s="285"/>
      <c r="F127" s="306" t="s">
        <v>2700</v>
      </c>
      <c r="G127" s="285"/>
      <c r="H127" s="285" t="s">
        <v>2750</v>
      </c>
      <c r="I127" s="285" t="s">
        <v>2702</v>
      </c>
      <c r="J127" s="285" t="s">
        <v>2751</v>
      </c>
      <c r="K127" s="331"/>
    </row>
    <row r="128" spans="2:11" s="1" customFormat="1" ht="15" customHeight="1">
      <c r="B128" s="328"/>
      <c r="C128" s="285" t="s">
        <v>85</v>
      </c>
      <c r="D128" s="285"/>
      <c r="E128" s="285"/>
      <c r="F128" s="306" t="s">
        <v>2700</v>
      </c>
      <c r="G128" s="285"/>
      <c r="H128" s="285" t="s">
        <v>2752</v>
      </c>
      <c r="I128" s="285" t="s">
        <v>2702</v>
      </c>
      <c r="J128" s="285" t="s">
        <v>2751</v>
      </c>
      <c r="K128" s="331"/>
    </row>
    <row r="129" spans="2:11" s="1" customFormat="1" ht="15" customHeight="1">
      <c r="B129" s="328"/>
      <c r="C129" s="285" t="s">
        <v>2711</v>
      </c>
      <c r="D129" s="285"/>
      <c r="E129" s="285"/>
      <c r="F129" s="306" t="s">
        <v>2706</v>
      </c>
      <c r="G129" s="285"/>
      <c r="H129" s="285" t="s">
        <v>2712</v>
      </c>
      <c r="I129" s="285" t="s">
        <v>2702</v>
      </c>
      <c r="J129" s="285">
        <v>15</v>
      </c>
      <c r="K129" s="331"/>
    </row>
    <row r="130" spans="2:11" s="1" customFormat="1" ht="15" customHeight="1">
      <c r="B130" s="328"/>
      <c r="C130" s="309" t="s">
        <v>2713</v>
      </c>
      <c r="D130" s="309"/>
      <c r="E130" s="309"/>
      <c r="F130" s="310" t="s">
        <v>2706</v>
      </c>
      <c r="G130" s="309"/>
      <c r="H130" s="309" t="s">
        <v>2714</v>
      </c>
      <c r="I130" s="309" t="s">
        <v>2702</v>
      </c>
      <c r="J130" s="309">
        <v>15</v>
      </c>
      <c r="K130" s="331"/>
    </row>
    <row r="131" spans="2:11" s="1" customFormat="1" ht="15" customHeight="1">
      <c r="B131" s="328"/>
      <c r="C131" s="309" t="s">
        <v>2715</v>
      </c>
      <c r="D131" s="309"/>
      <c r="E131" s="309"/>
      <c r="F131" s="310" t="s">
        <v>2706</v>
      </c>
      <c r="G131" s="309"/>
      <c r="H131" s="309" t="s">
        <v>2716</v>
      </c>
      <c r="I131" s="309" t="s">
        <v>2702</v>
      </c>
      <c r="J131" s="309">
        <v>20</v>
      </c>
      <c r="K131" s="331"/>
    </row>
    <row r="132" spans="2:11" s="1" customFormat="1" ht="15" customHeight="1">
      <c r="B132" s="328"/>
      <c r="C132" s="309" t="s">
        <v>2717</v>
      </c>
      <c r="D132" s="309"/>
      <c r="E132" s="309"/>
      <c r="F132" s="310" t="s">
        <v>2706</v>
      </c>
      <c r="G132" s="309"/>
      <c r="H132" s="309" t="s">
        <v>2718</v>
      </c>
      <c r="I132" s="309" t="s">
        <v>2702</v>
      </c>
      <c r="J132" s="309">
        <v>20</v>
      </c>
      <c r="K132" s="331"/>
    </row>
    <row r="133" spans="2:11" s="1" customFormat="1" ht="15" customHeight="1">
      <c r="B133" s="328"/>
      <c r="C133" s="285" t="s">
        <v>2705</v>
      </c>
      <c r="D133" s="285"/>
      <c r="E133" s="285"/>
      <c r="F133" s="306" t="s">
        <v>2706</v>
      </c>
      <c r="G133" s="285"/>
      <c r="H133" s="285" t="s">
        <v>2740</v>
      </c>
      <c r="I133" s="285" t="s">
        <v>2702</v>
      </c>
      <c r="J133" s="285">
        <v>50</v>
      </c>
      <c r="K133" s="331"/>
    </row>
    <row r="134" spans="2:11" s="1" customFormat="1" ht="15" customHeight="1">
      <c r="B134" s="328"/>
      <c r="C134" s="285" t="s">
        <v>2719</v>
      </c>
      <c r="D134" s="285"/>
      <c r="E134" s="285"/>
      <c r="F134" s="306" t="s">
        <v>2706</v>
      </c>
      <c r="G134" s="285"/>
      <c r="H134" s="285" t="s">
        <v>2740</v>
      </c>
      <c r="I134" s="285" t="s">
        <v>2702</v>
      </c>
      <c r="J134" s="285">
        <v>50</v>
      </c>
      <c r="K134" s="331"/>
    </row>
    <row r="135" spans="2:11" s="1" customFormat="1" ht="15" customHeight="1">
      <c r="B135" s="328"/>
      <c r="C135" s="285" t="s">
        <v>2725</v>
      </c>
      <c r="D135" s="285"/>
      <c r="E135" s="285"/>
      <c r="F135" s="306" t="s">
        <v>2706</v>
      </c>
      <c r="G135" s="285"/>
      <c r="H135" s="285" t="s">
        <v>2740</v>
      </c>
      <c r="I135" s="285" t="s">
        <v>2702</v>
      </c>
      <c r="J135" s="285">
        <v>50</v>
      </c>
      <c r="K135" s="331"/>
    </row>
    <row r="136" spans="2:11" s="1" customFormat="1" ht="15" customHeight="1">
      <c r="B136" s="328"/>
      <c r="C136" s="285" t="s">
        <v>2727</v>
      </c>
      <c r="D136" s="285"/>
      <c r="E136" s="285"/>
      <c r="F136" s="306" t="s">
        <v>2706</v>
      </c>
      <c r="G136" s="285"/>
      <c r="H136" s="285" t="s">
        <v>2740</v>
      </c>
      <c r="I136" s="285" t="s">
        <v>2702</v>
      </c>
      <c r="J136" s="285">
        <v>50</v>
      </c>
      <c r="K136" s="331"/>
    </row>
    <row r="137" spans="2:11" s="1" customFormat="1" ht="15" customHeight="1">
      <c r="B137" s="328"/>
      <c r="C137" s="285" t="s">
        <v>2728</v>
      </c>
      <c r="D137" s="285"/>
      <c r="E137" s="285"/>
      <c r="F137" s="306" t="s">
        <v>2706</v>
      </c>
      <c r="G137" s="285"/>
      <c r="H137" s="285" t="s">
        <v>2753</v>
      </c>
      <c r="I137" s="285" t="s">
        <v>2702</v>
      </c>
      <c r="J137" s="285">
        <v>255</v>
      </c>
      <c r="K137" s="331"/>
    </row>
    <row r="138" spans="2:11" s="1" customFormat="1" ht="15" customHeight="1">
      <c r="B138" s="328"/>
      <c r="C138" s="285" t="s">
        <v>2730</v>
      </c>
      <c r="D138" s="285"/>
      <c r="E138" s="285"/>
      <c r="F138" s="306" t="s">
        <v>2700</v>
      </c>
      <c r="G138" s="285"/>
      <c r="H138" s="285" t="s">
        <v>2754</v>
      </c>
      <c r="I138" s="285" t="s">
        <v>2732</v>
      </c>
      <c r="J138" s="285"/>
      <c r="K138" s="331"/>
    </row>
    <row r="139" spans="2:11" s="1" customFormat="1" ht="15" customHeight="1">
      <c r="B139" s="328"/>
      <c r="C139" s="285" t="s">
        <v>2733</v>
      </c>
      <c r="D139" s="285"/>
      <c r="E139" s="285"/>
      <c r="F139" s="306" t="s">
        <v>2700</v>
      </c>
      <c r="G139" s="285"/>
      <c r="H139" s="285" t="s">
        <v>2755</v>
      </c>
      <c r="I139" s="285" t="s">
        <v>2735</v>
      </c>
      <c r="J139" s="285"/>
      <c r="K139" s="331"/>
    </row>
    <row r="140" spans="2:11" s="1" customFormat="1" ht="15" customHeight="1">
      <c r="B140" s="328"/>
      <c r="C140" s="285" t="s">
        <v>2736</v>
      </c>
      <c r="D140" s="285"/>
      <c r="E140" s="285"/>
      <c r="F140" s="306" t="s">
        <v>2700</v>
      </c>
      <c r="G140" s="285"/>
      <c r="H140" s="285" t="s">
        <v>2736</v>
      </c>
      <c r="I140" s="285" t="s">
        <v>2735</v>
      </c>
      <c r="J140" s="285"/>
      <c r="K140" s="331"/>
    </row>
    <row r="141" spans="2:11" s="1" customFormat="1" ht="15" customHeight="1">
      <c r="B141" s="328"/>
      <c r="C141" s="285" t="s">
        <v>38</v>
      </c>
      <c r="D141" s="285"/>
      <c r="E141" s="285"/>
      <c r="F141" s="306" t="s">
        <v>2700</v>
      </c>
      <c r="G141" s="285"/>
      <c r="H141" s="285" t="s">
        <v>2756</v>
      </c>
      <c r="I141" s="285" t="s">
        <v>2735</v>
      </c>
      <c r="J141" s="285"/>
      <c r="K141" s="331"/>
    </row>
    <row r="142" spans="2:11" s="1" customFormat="1" ht="15" customHeight="1">
      <c r="B142" s="328"/>
      <c r="C142" s="285" t="s">
        <v>2757</v>
      </c>
      <c r="D142" s="285"/>
      <c r="E142" s="285"/>
      <c r="F142" s="306" t="s">
        <v>2700</v>
      </c>
      <c r="G142" s="285"/>
      <c r="H142" s="285" t="s">
        <v>2758</v>
      </c>
      <c r="I142" s="285" t="s">
        <v>2735</v>
      </c>
      <c r="J142" s="285"/>
      <c r="K142" s="331"/>
    </row>
    <row r="143" spans="2:11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pans="2:11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pans="2:11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pans="2:11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pans="2:11" s="1" customFormat="1" ht="45" customHeight="1">
      <c r="B147" s="296"/>
      <c r="C147" s="413" t="s">
        <v>2759</v>
      </c>
      <c r="D147" s="413"/>
      <c r="E147" s="413"/>
      <c r="F147" s="413"/>
      <c r="G147" s="413"/>
      <c r="H147" s="413"/>
      <c r="I147" s="413"/>
      <c r="J147" s="413"/>
      <c r="K147" s="297"/>
    </row>
    <row r="148" spans="2:11" s="1" customFormat="1" ht="17.25" customHeight="1">
      <c r="B148" s="296"/>
      <c r="C148" s="298" t="s">
        <v>2694</v>
      </c>
      <c r="D148" s="298"/>
      <c r="E148" s="298"/>
      <c r="F148" s="298" t="s">
        <v>2695</v>
      </c>
      <c r="G148" s="299"/>
      <c r="H148" s="298" t="s">
        <v>54</v>
      </c>
      <c r="I148" s="298" t="s">
        <v>57</v>
      </c>
      <c r="J148" s="298" t="s">
        <v>2696</v>
      </c>
      <c r="K148" s="297"/>
    </row>
    <row r="149" spans="2:11" s="1" customFormat="1" ht="17.25" customHeight="1">
      <c r="B149" s="296"/>
      <c r="C149" s="300" t="s">
        <v>2697</v>
      </c>
      <c r="D149" s="300"/>
      <c r="E149" s="300"/>
      <c r="F149" s="301" t="s">
        <v>2698</v>
      </c>
      <c r="G149" s="302"/>
      <c r="H149" s="300"/>
      <c r="I149" s="300"/>
      <c r="J149" s="300" t="s">
        <v>2699</v>
      </c>
      <c r="K149" s="297"/>
    </row>
    <row r="150" spans="2:11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pans="2:11" s="1" customFormat="1" ht="15" customHeight="1">
      <c r="B151" s="308"/>
      <c r="C151" s="335" t="s">
        <v>2703</v>
      </c>
      <c r="D151" s="285"/>
      <c r="E151" s="285"/>
      <c r="F151" s="336" t="s">
        <v>2700</v>
      </c>
      <c r="G151" s="285"/>
      <c r="H151" s="335" t="s">
        <v>2740</v>
      </c>
      <c r="I151" s="335" t="s">
        <v>2702</v>
      </c>
      <c r="J151" s="335">
        <v>120</v>
      </c>
      <c r="K151" s="331"/>
    </row>
    <row r="152" spans="2:11" s="1" customFormat="1" ht="15" customHeight="1">
      <c r="B152" s="308"/>
      <c r="C152" s="335" t="s">
        <v>2749</v>
      </c>
      <c r="D152" s="285"/>
      <c r="E152" s="285"/>
      <c r="F152" s="336" t="s">
        <v>2700</v>
      </c>
      <c r="G152" s="285"/>
      <c r="H152" s="335" t="s">
        <v>2760</v>
      </c>
      <c r="I152" s="335" t="s">
        <v>2702</v>
      </c>
      <c r="J152" s="335" t="s">
        <v>2751</v>
      </c>
      <c r="K152" s="331"/>
    </row>
    <row r="153" spans="2:11" s="1" customFormat="1" ht="15" customHeight="1">
      <c r="B153" s="308"/>
      <c r="C153" s="335" t="s">
        <v>85</v>
      </c>
      <c r="D153" s="285"/>
      <c r="E153" s="285"/>
      <c r="F153" s="336" t="s">
        <v>2700</v>
      </c>
      <c r="G153" s="285"/>
      <c r="H153" s="335" t="s">
        <v>2761</v>
      </c>
      <c r="I153" s="335" t="s">
        <v>2702</v>
      </c>
      <c r="J153" s="335" t="s">
        <v>2751</v>
      </c>
      <c r="K153" s="331"/>
    </row>
    <row r="154" spans="2:11" s="1" customFormat="1" ht="15" customHeight="1">
      <c r="B154" s="308"/>
      <c r="C154" s="335" t="s">
        <v>2705</v>
      </c>
      <c r="D154" s="285"/>
      <c r="E154" s="285"/>
      <c r="F154" s="336" t="s">
        <v>2706</v>
      </c>
      <c r="G154" s="285"/>
      <c r="H154" s="335" t="s">
        <v>2740</v>
      </c>
      <c r="I154" s="335" t="s">
        <v>2702</v>
      </c>
      <c r="J154" s="335">
        <v>50</v>
      </c>
      <c r="K154" s="331"/>
    </row>
    <row r="155" spans="2:11" s="1" customFormat="1" ht="15" customHeight="1">
      <c r="B155" s="308"/>
      <c r="C155" s="335" t="s">
        <v>2708</v>
      </c>
      <c r="D155" s="285"/>
      <c r="E155" s="285"/>
      <c r="F155" s="336" t="s">
        <v>2700</v>
      </c>
      <c r="G155" s="285"/>
      <c r="H155" s="335" t="s">
        <v>2740</v>
      </c>
      <c r="I155" s="335" t="s">
        <v>2710</v>
      </c>
      <c r="J155" s="335"/>
      <c r="K155" s="331"/>
    </row>
    <row r="156" spans="2:11" s="1" customFormat="1" ht="15" customHeight="1">
      <c r="B156" s="308"/>
      <c r="C156" s="335" t="s">
        <v>2719</v>
      </c>
      <c r="D156" s="285"/>
      <c r="E156" s="285"/>
      <c r="F156" s="336" t="s">
        <v>2706</v>
      </c>
      <c r="G156" s="285"/>
      <c r="H156" s="335" t="s">
        <v>2740</v>
      </c>
      <c r="I156" s="335" t="s">
        <v>2702</v>
      </c>
      <c r="J156" s="335">
        <v>50</v>
      </c>
      <c r="K156" s="331"/>
    </row>
    <row r="157" spans="2:11" s="1" customFormat="1" ht="15" customHeight="1">
      <c r="B157" s="308"/>
      <c r="C157" s="335" t="s">
        <v>2727</v>
      </c>
      <c r="D157" s="285"/>
      <c r="E157" s="285"/>
      <c r="F157" s="336" t="s">
        <v>2706</v>
      </c>
      <c r="G157" s="285"/>
      <c r="H157" s="335" t="s">
        <v>2740</v>
      </c>
      <c r="I157" s="335" t="s">
        <v>2702</v>
      </c>
      <c r="J157" s="335">
        <v>50</v>
      </c>
      <c r="K157" s="331"/>
    </row>
    <row r="158" spans="2:11" s="1" customFormat="1" ht="15" customHeight="1">
      <c r="B158" s="308"/>
      <c r="C158" s="335" t="s">
        <v>2725</v>
      </c>
      <c r="D158" s="285"/>
      <c r="E158" s="285"/>
      <c r="F158" s="336" t="s">
        <v>2706</v>
      </c>
      <c r="G158" s="285"/>
      <c r="H158" s="335" t="s">
        <v>2740</v>
      </c>
      <c r="I158" s="335" t="s">
        <v>2702</v>
      </c>
      <c r="J158" s="335">
        <v>50</v>
      </c>
      <c r="K158" s="331"/>
    </row>
    <row r="159" spans="2:11" s="1" customFormat="1" ht="15" customHeight="1">
      <c r="B159" s="308"/>
      <c r="C159" s="335" t="s">
        <v>145</v>
      </c>
      <c r="D159" s="285"/>
      <c r="E159" s="285"/>
      <c r="F159" s="336" t="s">
        <v>2700</v>
      </c>
      <c r="G159" s="285"/>
      <c r="H159" s="335" t="s">
        <v>2762</v>
      </c>
      <c r="I159" s="335" t="s">
        <v>2702</v>
      </c>
      <c r="J159" s="335" t="s">
        <v>2763</v>
      </c>
      <c r="K159" s="331"/>
    </row>
    <row r="160" spans="2:11" s="1" customFormat="1" ht="15" customHeight="1">
      <c r="B160" s="308"/>
      <c r="C160" s="335" t="s">
        <v>2764</v>
      </c>
      <c r="D160" s="285"/>
      <c r="E160" s="285"/>
      <c r="F160" s="336" t="s">
        <v>2700</v>
      </c>
      <c r="G160" s="285"/>
      <c r="H160" s="335" t="s">
        <v>2765</v>
      </c>
      <c r="I160" s="335" t="s">
        <v>2735</v>
      </c>
      <c r="J160" s="335"/>
      <c r="K160" s="331"/>
    </row>
    <row r="161" spans="2:1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pans="2:11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pans="2:11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pans="2:11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pans="2:11" s="1" customFormat="1" ht="45" customHeight="1">
      <c r="B165" s="277"/>
      <c r="C165" s="411" t="s">
        <v>2766</v>
      </c>
      <c r="D165" s="411"/>
      <c r="E165" s="411"/>
      <c r="F165" s="411"/>
      <c r="G165" s="411"/>
      <c r="H165" s="411"/>
      <c r="I165" s="411"/>
      <c r="J165" s="411"/>
      <c r="K165" s="278"/>
    </row>
    <row r="166" spans="2:11" s="1" customFormat="1" ht="17.25" customHeight="1">
      <c r="B166" s="277"/>
      <c r="C166" s="298" t="s">
        <v>2694</v>
      </c>
      <c r="D166" s="298"/>
      <c r="E166" s="298"/>
      <c r="F166" s="298" t="s">
        <v>2695</v>
      </c>
      <c r="G166" s="340"/>
      <c r="H166" s="341" t="s">
        <v>54</v>
      </c>
      <c r="I166" s="341" t="s">
        <v>57</v>
      </c>
      <c r="J166" s="298" t="s">
        <v>2696</v>
      </c>
      <c r="K166" s="278"/>
    </row>
    <row r="167" spans="2:11" s="1" customFormat="1" ht="17.25" customHeight="1">
      <c r="B167" s="279"/>
      <c r="C167" s="300" t="s">
        <v>2697</v>
      </c>
      <c r="D167" s="300"/>
      <c r="E167" s="300"/>
      <c r="F167" s="301" t="s">
        <v>2698</v>
      </c>
      <c r="G167" s="342"/>
      <c r="H167" s="343"/>
      <c r="I167" s="343"/>
      <c r="J167" s="300" t="s">
        <v>2699</v>
      </c>
      <c r="K167" s="280"/>
    </row>
    <row r="168" spans="2:11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pans="2:11" s="1" customFormat="1" ht="15" customHeight="1">
      <c r="B169" s="308"/>
      <c r="C169" s="285" t="s">
        <v>2703</v>
      </c>
      <c r="D169" s="285"/>
      <c r="E169" s="285"/>
      <c r="F169" s="306" t="s">
        <v>2700</v>
      </c>
      <c r="G169" s="285"/>
      <c r="H169" s="285" t="s">
        <v>2740</v>
      </c>
      <c r="I169" s="285" t="s">
        <v>2702</v>
      </c>
      <c r="J169" s="285">
        <v>120</v>
      </c>
      <c r="K169" s="331"/>
    </row>
    <row r="170" spans="2:11" s="1" customFormat="1" ht="15" customHeight="1">
      <c r="B170" s="308"/>
      <c r="C170" s="285" t="s">
        <v>2749</v>
      </c>
      <c r="D170" s="285"/>
      <c r="E170" s="285"/>
      <c r="F170" s="306" t="s">
        <v>2700</v>
      </c>
      <c r="G170" s="285"/>
      <c r="H170" s="285" t="s">
        <v>2750</v>
      </c>
      <c r="I170" s="285" t="s">
        <v>2702</v>
      </c>
      <c r="J170" s="285" t="s">
        <v>2751</v>
      </c>
      <c r="K170" s="331"/>
    </row>
    <row r="171" spans="2:11" s="1" customFormat="1" ht="15" customHeight="1">
      <c r="B171" s="308"/>
      <c r="C171" s="285" t="s">
        <v>85</v>
      </c>
      <c r="D171" s="285"/>
      <c r="E171" s="285"/>
      <c r="F171" s="306" t="s">
        <v>2700</v>
      </c>
      <c r="G171" s="285"/>
      <c r="H171" s="285" t="s">
        <v>2767</v>
      </c>
      <c r="I171" s="285" t="s">
        <v>2702</v>
      </c>
      <c r="J171" s="285" t="s">
        <v>2751</v>
      </c>
      <c r="K171" s="331"/>
    </row>
    <row r="172" spans="2:11" s="1" customFormat="1" ht="15" customHeight="1">
      <c r="B172" s="308"/>
      <c r="C172" s="285" t="s">
        <v>2705</v>
      </c>
      <c r="D172" s="285"/>
      <c r="E172" s="285"/>
      <c r="F172" s="306" t="s">
        <v>2706</v>
      </c>
      <c r="G172" s="285"/>
      <c r="H172" s="285" t="s">
        <v>2767</v>
      </c>
      <c r="I172" s="285" t="s">
        <v>2702</v>
      </c>
      <c r="J172" s="285">
        <v>50</v>
      </c>
      <c r="K172" s="331"/>
    </row>
    <row r="173" spans="2:11" s="1" customFormat="1" ht="15" customHeight="1">
      <c r="B173" s="308"/>
      <c r="C173" s="285" t="s">
        <v>2708</v>
      </c>
      <c r="D173" s="285"/>
      <c r="E173" s="285"/>
      <c r="F173" s="306" t="s">
        <v>2700</v>
      </c>
      <c r="G173" s="285"/>
      <c r="H173" s="285" t="s">
        <v>2767</v>
      </c>
      <c r="I173" s="285" t="s">
        <v>2710</v>
      </c>
      <c r="J173" s="285"/>
      <c r="K173" s="331"/>
    </row>
    <row r="174" spans="2:11" s="1" customFormat="1" ht="15" customHeight="1">
      <c r="B174" s="308"/>
      <c r="C174" s="285" t="s">
        <v>2719</v>
      </c>
      <c r="D174" s="285"/>
      <c r="E174" s="285"/>
      <c r="F174" s="306" t="s">
        <v>2706</v>
      </c>
      <c r="G174" s="285"/>
      <c r="H174" s="285" t="s">
        <v>2767</v>
      </c>
      <c r="I174" s="285" t="s">
        <v>2702</v>
      </c>
      <c r="J174" s="285">
        <v>50</v>
      </c>
      <c r="K174" s="331"/>
    </row>
    <row r="175" spans="2:11" s="1" customFormat="1" ht="15" customHeight="1">
      <c r="B175" s="308"/>
      <c r="C175" s="285" t="s">
        <v>2727</v>
      </c>
      <c r="D175" s="285"/>
      <c r="E175" s="285"/>
      <c r="F175" s="306" t="s">
        <v>2706</v>
      </c>
      <c r="G175" s="285"/>
      <c r="H175" s="285" t="s">
        <v>2767</v>
      </c>
      <c r="I175" s="285" t="s">
        <v>2702</v>
      </c>
      <c r="J175" s="285">
        <v>50</v>
      </c>
      <c r="K175" s="331"/>
    </row>
    <row r="176" spans="2:11" s="1" customFormat="1" ht="15" customHeight="1">
      <c r="B176" s="308"/>
      <c r="C176" s="285" t="s">
        <v>2725</v>
      </c>
      <c r="D176" s="285"/>
      <c r="E176" s="285"/>
      <c r="F176" s="306" t="s">
        <v>2706</v>
      </c>
      <c r="G176" s="285"/>
      <c r="H176" s="285" t="s">
        <v>2767</v>
      </c>
      <c r="I176" s="285" t="s">
        <v>2702</v>
      </c>
      <c r="J176" s="285">
        <v>50</v>
      </c>
      <c r="K176" s="331"/>
    </row>
    <row r="177" spans="2:11" s="1" customFormat="1" ht="15" customHeight="1">
      <c r="B177" s="308"/>
      <c r="C177" s="285" t="s">
        <v>154</v>
      </c>
      <c r="D177" s="285"/>
      <c r="E177" s="285"/>
      <c r="F177" s="306" t="s">
        <v>2700</v>
      </c>
      <c r="G177" s="285"/>
      <c r="H177" s="285" t="s">
        <v>2768</v>
      </c>
      <c r="I177" s="285" t="s">
        <v>2769</v>
      </c>
      <c r="J177" s="285"/>
      <c r="K177" s="331"/>
    </row>
    <row r="178" spans="2:11" s="1" customFormat="1" ht="15" customHeight="1">
      <c r="B178" s="308"/>
      <c r="C178" s="285" t="s">
        <v>57</v>
      </c>
      <c r="D178" s="285"/>
      <c r="E178" s="285"/>
      <c r="F178" s="306" t="s">
        <v>2700</v>
      </c>
      <c r="G178" s="285"/>
      <c r="H178" s="285" t="s">
        <v>2770</v>
      </c>
      <c r="I178" s="285" t="s">
        <v>2771</v>
      </c>
      <c r="J178" s="285">
        <v>1</v>
      </c>
      <c r="K178" s="331"/>
    </row>
    <row r="179" spans="2:11" s="1" customFormat="1" ht="15" customHeight="1">
      <c r="B179" s="308"/>
      <c r="C179" s="285" t="s">
        <v>53</v>
      </c>
      <c r="D179" s="285"/>
      <c r="E179" s="285"/>
      <c r="F179" s="306" t="s">
        <v>2700</v>
      </c>
      <c r="G179" s="285"/>
      <c r="H179" s="285" t="s">
        <v>2772</v>
      </c>
      <c r="I179" s="285" t="s">
        <v>2702</v>
      </c>
      <c r="J179" s="285">
        <v>20</v>
      </c>
      <c r="K179" s="331"/>
    </row>
    <row r="180" spans="2:11" s="1" customFormat="1" ht="15" customHeight="1">
      <c r="B180" s="308"/>
      <c r="C180" s="285" t="s">
        <v>54</v>
      </c>
      <c r="D180" s="285"/>
      <c r="E180" s="285"/>
      <c r="F180" s="306" t="s">
        <v>2700</v>
      </c>
      <c r="G180" s="285"/>
      <c r="H180" s="285" t="s">
        <v>2773</v>
      </c>
      <c r="I180" s="285" t="s">
        <v>2702</v>
      </c>
      <c r="J180" s="285">
        <v>255</v>
      </c>
      <c r="K180" s="331"/>
    </row>
    <row r="181" spans="2:11" s="1" customFormat="1" ht="15" customHeight="1">
      <c r="B181" s="308"/>
      <c r="C181" s="285" t="s">
        <v>155</v>
      </c>
      <c r="D181" s="285"/>
      <c r="E181" s="285"/>
      <c r="F181" s="306" t="s">
        <v>2700</v>
      </c>
      <c r="G181" s="285"/>
      <c r="H181" s="285" t="s">
        <v>2664</v>
      </c>
      <c r="I181" s="285" t="s">
        <v>2702</v>
      </c>
      <c r="J181" s="285">
        <v>10</v>
      </c>
      <c r="K181" s="331"/>
    </row>
    <row r="182" spans="2:11" s="1" customFormat="1" ht="15" customHeight="1">
      <c r="B182" s="308"/>
      <c r="C182" s="285" t="s">
        <v>156</v>
      </c>
      <c r="D182" s="285"/>
      <c r="E182" s="285"/>
      <c r="F182" s="306" t="s">
        <v>2700</v>
      </c>
      <c r="G182" s="285"/>
      <c r="H182" s="285" t="s">
        <v>2774</v>
      </c>
      <c r="I182" s="285" t="s">
        <v>2735</v>
      </c>
      <c r="J182" s="285"/>
      <c r="K182" s="331"/>
    </row>
    <row r="183" spans="2:11" s="1" customFormat="1" ht="15" customHeight="1">
      <c r="B183" s="308"/>
      <c r="C183" s="285" t="s">
        <v>2775</v>
      </c>
      <c r="D183" s="285"/>
      <c r="E183" s="285"/>
      <c r="F183" s="306" t="s">
        <v>2700</v>
      </c>
      <c r="G183" s="285"/>
      <c r="H183" s="285" t="s">
        <v>2776</v>
      </c>
      <c r="I183" s="285" t="s">
        <v>2735</v>
      </c>
      <c r="J183" s="285"/>
      <c r="K183" s="331"/>
    </row>
    <row r="184" spans="2:11" s="1" customFormat="1" ht="15" customHeight="1">
      <c r="B184" s="308"/>
      <c r="C184" s="285" t="s">
        <v>2764</v>
      </c>
      <c r="D184" s="285"/>
      <c r="E184" s="285"/>
      <c r="F184" s="306" t="s">
        <v>2700</v>
      </c>
      <c r="G184" s="285"/>
      <c r="H184" s="285" t="s">
        <v>2777</v>
      </c>
      <c r="I184" s="285" t="s">
        <v>2735</v>
      </c>
      <c r="J184" s="285"/>
      <c r="K184" s="331"/>
    </row>
    <row r="185" spans="2:11" s="1" customFormat="1" ht="15" customHeight="1">
      <c r="B185" s="308"/>
      <c r="C185" s="285" t="s">
        <v>158</v>
      </c>
      <c r="D185" s="285"/>
      <c r="E185" s="285"/>
      <c r="F185" s="306" t="s">
        <v>2706</v>
      </c>
      <c r="G185" s="285"/>
      <c r="H185" s="285" t="s">
        <v>2778</v>
      </c>
      <c r="I185" s="285" t="s">
        <v>2702</v>
      </c>
      <c r="J185" s="285">
        <v>50</v>
      </c>
      <c r="K185" s="331"/>
    </row>
    <row r="186" spans="2:11" s="1" customFormat="1" ht="15" customHeight="1">
      <c r="B186" s="308"/>
      <c r="C186" s="285" t="s">
        <v>2779</v>
      </c>
      <c r="D186" s="285"/>
      <c r="E186" s="285"/>
      <c r="F186" s="306" t="s">
        <v>2706</v>
      </c>
      <c r="G186" s="285"/>
      <c r="H186" s="285" t="s">
        <v>2780</v>
      </c>
      <c r="I186" s="285" t="s">
        <v>2781</v>
      </c>
      <c r="J186" s="285"/>
      <c r="K186" s="331"/>
    </row>
    <row r="187" spans="2:11" s="1" customFormat="1" ht="15" customHeight="1">
      <c r="B187" s="308"/>
      <c r="C187" s="285" t="s">
        <v>2782</v>
      </c>
      <c r="D187" s="285"/>
      <c r="E187" s="285"/>
      <c r="F187" s="306" t="s">
        <v>2706</v>
      </c>
      <c r="G187" s="285"/>
      <c r="H187" s="285" t="s">
        <v>2783</v>
      </c>
      <c r="I187" s="285" t="s">
        <v>2781</v>
      </c>
      <c r="J187" s="285"/>
      <c r="K187" s="331"/>
    </row>
    <row r="188" spans="2:11" s="1" customFormat="1" ht="15" customHeight="1">
      <c r="B188" s="308"/>
      <c r="C188" s="285" t="s">
        <v>2784</v>
      </c>
      <c r="D188" s="285"/>
      <c r="E188" s="285"/>
      <c r="F188" s="306" t="s">
        <v>2706</v>
      </c>
      <c r="G188" s="285"/>
      <c r="H188" s="285" t="s">
        <v>2785</v>
      </c>
      <c r="I188" s="285" t="s">
        <v>2781</v>
      </c>
      <c r="J188" s="285"/>
      <c r="K188" s="331"/>
    </row>
    <row r="189" spans="2:11" s="1" customFormat="1" ht="15" customHeight="1">
      <c r="B189" s="308"/>
      <c r="C189" s="344" t="s">
        <v>2786</v>
      </c>
      <c r="D189" s="285"/>
      <c r="E189" s="285"/>
      <c r="F189" s="306" t="s">
        <v>2706</v>
      </c>
      <c r="G189" s="285"/>
      <c r="H189" s="285" t="s">
        <v>2787</v>
      </c>
      <c r="I189" s="285" t="s">
        <v>2788</v>
      </c>
      <c r="J189" s="345" t="s">
        <v>2789</v>
      </c>
      <c r="K189" s="331"/>
    </row>
    <row r="190" spans="2:11" s="1" customFormat="1" ht="15" customHeight="1">
      <c r="B190" s="308"/>
      <c r="C190" s="344" t="s">
        <v>42</v>
      </c>
      <c r="D190" s="285"/>
      <c r="E190" s="285"/>
      <c r="F190" s="306" t="s">
        <v>2700</v>
      </c>
      <c r="G190" s="285"/>
      <c r="H190" s="282" t="s">
        <v>2790</v>
      </c>
      <c r="I190" s="285" t="s">
        <v>2791</v>
      </c>
      <c r="J190" s="285"/>
      <c r="K190" s="331"/>
    </row>
    <row r="191" spans="2:11" s="1" customFormat="1" ht="15" customHeight="1">
      <c r="B191" s="308"/>
      <c r="C191" s="344" t="s">
        <v>2792</v>
      </c>
      <c r="D191" s="285"/>
      <c r="E191" s="285"/>
      <c r="F191" s="306" t="s">
        <v>2700</v>
      </c>
      <c r="G191" s="285"/>
      <c r="H191" s="285" t="s">
        <v>2793</v>
      </c>
      <c r="I191" s="285" t="s">
        <v>2735</v>
      </c>
      <c r="J191" s="285"/>
      <c r="K191" s="331"/>
    </row>
    <row r="192" spans="2:11" s="1" customFormat="1" ht="15" customHeight="1">
      <c r="B192" s="308"/>
      <c r="C192" s="344" t="s">
        <v>2794</v>
      </c>
      <c r="D192" s="285"/>
      <c r="E192" s="285"/>
      <c r="F192" s="306" t="s">
        <v>2700</v>
      </c>
      <c r="G192" s="285"/>
      <c r="H192" s="285" t="s">
        <v>2795</v>
      </c>
      <c r="I192" s="285" t="s">
        <v>2735</v>
      </c>
      <c r="J192" s="285"/>
      <c r="K192" s="331"/>
    </row>
    <row r="193" spans="2:11" s="1" customFormat="1" ht="15" customHeight="1">
      <c r="B193" s="308"/>
      <c r="C193" s="344" t="s">
        <v>2796</v>
      </c>
      <c r="D193" s="285"/>
      <c r="E193" s="285"/>
      <c r="F193" s="306" t="s">
        <v>2706</v>
      </c>
      <c r="G193" s="285"/>
      <c r="H193" s="285" t="s">
        <v>2797</v>
      </c>
      <c r="I193" s="285" t="s">
        <v>2735</v>
      </c>
      <c r="J193" s="285"/>
      <c r="K193" s="331"/>
    </row>
    <row r="194" spans="2:11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pans="2:11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pans="2:11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pans="2:11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pans="2:11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pans="2:11" s="1" customFormat="1" ht="21">
      <c r="B199" s="277"/>
      <c r="C199" s="411" t="s">
        <v>2798</v>
      </c>
      <c r="D199" s="411"/>
      <c r="E199" s="411"/>
      <c r="F199" s="411"/>
      <c r="G199" s="411"/>
      <c r="H199" s="411"/>
      <c r="I199" s="411"/>
      <c r="J199" s="411"/>
      <c r="K199" s="278"/>
    </row>
    <row r="200" spans="2:11" s="1" customFormat="1" ht="25.5" customHeight="1">
      <c r="B200" s="277"/>
      <c r="C200" s="347" t="s">
        <v>2799</v>
      </c>
      <c r="D200" s="347"/>
      <c r="E200" s="347"/>
      <c r="F200" s="347" t="s">
        <v>2800</v>
      </c>
      <c r="G200" s="348"/>
      <c r="H200" s="417" t="s">
        <v>2801</v>
      </c>
      <c r="I200" s="417"/>
      <c r="J200" s="417"/>
      <c r="K200" s="278"/>
    </row>
    <row r="201" spans="2:1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pans="2:11" s="1" customFormat="1" ht="15" customHeight="1">
      <c r="B202" s="308"/>
      <c r="C202" s="285" t="s">
        <v>2791</v>
      </c>
      <c r="D202" s="285"/>
      <c r="E202" s="285"/>
      <c r="F202" s="306" t="s">
        <v>43</v>
      </c>
      <c r="G202" s="285"/>
      <c r="H202" s="416" t="s">
        <v>2802</v>
      </c>
      <c r="I202" s="416"/>
      <c r="J202" s="416"/>
      <c r="K202" s="331"/>
    </row>
    <row r="203" spans="2:11" s="1" customFormat="1" ht="15" customHeight="1">
      <c r="B203" s="308"/>
      <c r="C203" s="285"/>
      <c r="D203" s="285"/>
      <c r="E203" s="285"/>
      <c r="F203" s="306" t="s">
        <v>44</v>
      </c>
      <c r="G203" s="285"/>
      <c r="H203" s="416" t="s">
        <v>2803</v>
      </c>
      <c r="I203" s="416"/>
      <c r="J203" s="416"/>
      <c r="K203" s="331"/>
    </row>
    <row r="204" spans="2:11" s="1" customFormat="1" ht="15" customHeight="1">
      <c r="B204" s="308"/>
      <c r="C204" s="285"/>
      <c r="D204" s="285"/>
      <c r="E204" s="285"/>
      <c r="F204" s="306" t="s">
        <v>47</v>
      </c>
      <c r="G204" s="285"/>
      <c r="H204" s="416" t="s">
        <v>2804</v>
      </c>
      <c r="I204" s="416"/>
      <c r="J204" s="416"/>
      <c r="K204" s="331"/>
    </row>
    <row r="205" spans="2:11" s="1" customFormat="1" ht="15" customHeight="1">
      <c r="B205" s="308"/>
      <c r="C205" s="285"/>
      <c r="D205" s="285"/>
      <c r="E205" s="285"/>
      <c r="F205" s="306" t="s">
        <v>45</v>
      </c>
      <c r="G205" s="285"/>
      <c r="H205" s="416" t="s">
        <v>2805</v>
      </c>
      <c r="I205" s="416"/>
      <c r="J205" s="416"/>
      <c r="K205" s="331"/>
    </row>
    <row r="206" spans="2:11" s="1" customFormat="1" ht="15" customHeight="1">
      <c r="B206" s="308"/>
      <c r="C206" s="285"/>
      <c r="D206" s="285"/>
      <c r="E206" s="285"/>
      <c r="F206" s="306" t="s">
        <v>46</v>
      </c>
      <c r="G206" s="285"/>
      <c r="H206" s="416" t="s">
        <v>2806</v>
      </c>
      <c r="I206" s="416"/>
      <c r="J206" s="416"/>
      <c r="K206" s="331"/>
    </row>
    <row r="207" spans="2:11" s="1" customFormat="1" ht="15" customHeight="1">
      <c r="B207" s="308"/>
      <c r="C207" s="285"/>
      <c r="D207" s="285"/>
      <c r="E207" s="285"/>
      <c r="F207" s="306"/>
      <c r="G207" s="285"/>
      <c r="H207" s="285"/>
      <c r="I207" s="285"/>
      <c r="J207" s="285"/>
      <c r="K207" s="331"/>
    </row>
    <row r="208" spans="2:11" s="1" customFormat="1" ht="15" customHeight="1">
      <c r="B208" s="308"/>
      <c r="C208" s="285" t="s">
        <v>2747</v>
      </c>
      <c r="D208" s="285"/>
      <c r="E208" s="285"/>
      <c r="F208" s="306" t="s">
        <v>78</v>
      </c>
      <c r="G208" s="285"/>
      <c r="H208" s="416" t="s">
        <v>2807</v>
      </c>
      <c r="I208" s="416"/>
      <c r="J208" s="416"/>
      <c r="K208" s="331"/>
    </row>
    <row r="209" spans="2:11" s="1" customFormat="1" ht="15" customHeight="1">
      <c r="B209" s="308"/>
      <c r="C209" s="285"/>
      <c r="D209" s="285"/>
      <c r="E209" s="285"/>
      <c r="F209" s="306" t="s">
        <v>2643</v>
      </c>
      <c r="G209" s="285"/>
      <c r="H209" s="416" t="s">
        <v>2644</v>
      </c>
      <c r="I209" s="416"/>
      <c r="J209" s="416"/>
      <c r="K209" s="331"/>
    </row>
    <row r="210" spans="2:11" s="1" customFormat="1" ht="15" customHeight="1">
      <c r="B210" s="308"/>
      <c r="C210" s="285"/>
      <c r="D210" s="285"/>
      <c r="E210" s="285"/>
      <c r="F210" s="306" t="s">
        <v>2641</v>
      </c>
      <c r="G210" s="285"/>
      <c r="H210" s="416" t="s">
        <v>2808</v>
      </c>
      <c r="I210" s="416"/>
      <c r="J210" s="416"/>
      <c r="K210" s="331"/>
    </row>
    <row r="211" spans="2:11" s="1" customFormat="1" ht="15" customHeight="1">
      <c r="B211" s="349"/>
      <c r="C211" s="285"/>
      <c r="D211" s="285"/>
      <c r="E211" s="285"/>
      <c r="F211" s="306" t="s">
        <v>2645</v>
      </c>
      <c r="G211" s="344"/>
      <c r="H211" s="415" t="s">
        <v>2646</v>
      </c>
      <c r="I211" s="415"/>
      <c r="J211" s="415"/>
      <c r="K211" s="350"/>
    </row>
    <row r="212" spans="2:11" s="1" customFormat="1" ht="15" customHeight="1">
      <c r="B212" s="349"/>
      <c r="C212" s="285"/>
      <c r="D212" s="285"/>
      <c r="E212" s="285"/>
      <c r="F212" s="306" t="s">
        <v>2647</v>
      </c>
      <c r="G212" s="344"/>
      <c r="H212" s="415" t="s">
        <v>286</v>
      </c>
      <c r="I212" s="415"/>
      <c r="J212" s="415"/>
      <c r="K212" s="350"/>
    </row>
    <row r="213" spans="2:11" s="1" customFormat="1" ht="15" customHeight="1">
      <c r="B213" s="349"/>
      <c r="C213" s="285"/>
      <c r="D213" s="285"/>
      <c r="E213" s="285"/>
      <c r="F213" s="306"/>
      <c r="G213" s="344"/>
      <c r="H213" s="335"/>
      <c r="I213" s="335"/>
      <c r="J213" s="335"/>
      <c r="K213" s="350"/>
    </row>
    <row r="214" spans="2:11" s="1" customFormat="1" ht="15" customHeight="1">
      <c r="B214" s="349"/>
      <c r="C214" s="285" t="s">
        <v>2771</v>
      </c>
      <c r="D214" s="285"/>
      <c r="E214" s="285"/>
      <c r="F214" s="306">
        <v>1</v>
      </c>
      <c r="G214" s="344"/>
      <c r="H214" s="415" t="s">
        <v>2809</v>
      </c>
      <c r="I214" s="415"/>
      <c r="J214" s="415"/>
      <c r="K214" s="350"/>
    </row>
    <row r="215" spans="2:11" s="1" customFormat="1" ht="15" customHeight="1">
      <c r="B215" s="349"/>
      <c r="C215" s="285"/>
      <c r="D215" s="285"/>
      <c r="E215" s="285"/>
      <c r="F215" s="306">
        <v>2</v>
      </c>
      <c r="G215" s="344"/>
      <c r="H215" s="415" t="s">
        <v>2810</v>
      </c>
      <c r="I215" s="415"/>
      <c r="J215" s="415"/>
      <c r="K215" s="350"/>
    </row>
    <row r="216" spans="2:11" s="1" customFormat="1" ht="15" customHeight="1">
      <c r="B216" s="349"/>
      <c r="C216" s="285"/>
      <c r="D216" s="285"/>
      <c r="E216" s="285"/>
      <c r="F216" s="306">
        <v>3</v>
      </c>
      <c r="G216" s="344"/>
      <c r="H216" s="415" t="s">
        <v>2811</v>
      </c>
      <c r="I216" s="415"/>
      <c r="J216" s="415"/>
      <c r="K216" s="350"/>
    </row>
    <row r="217" spans="2:11" s="1" customFormat="1" ht="15" customHeight="1">
      <c r="B217" s="349"/>
      <c r="C217" s="285"/>
      <c r="D217" s="285"/>
      <c r="E217" s="285"/>
      <c r="F217" s="306">
        <v>4</v>
      </c>
      <c r="G217" s="344"/>
      <c r="H217" s="415" t="s">
        <v>2812</v>
      </c>
      <c r="I217" s="415"/>
      <c r="J217" s="415"/>
      <c r="K217" s="350"/>
    </row>
    <row r="218" spans="2:11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001 - Přípravy staveniště</vt:lpstr>
      <vt:lpstr>SO 002 - Odstranění venko...</vt:lpstr>
      <vt:lpstr>SO 003 - Demolice hal</vt:lpstr>
      <vt:lpstr>SO 101a - Větev A - komun...</vt:lpstr>
      <vt:lpstr>SO 101b - Větev A - sklad...</vt:lpstr>
      <vt:lpstr>SO 102 - Dopravně inženýr...</vt:lpstr>
      <vt:lpstr>SO 201 - Úhlová zeď</vt:lpstr>
      <vt:lpstr>SO 202 - Gabionová zeď</vt:lpstr>
      <vt:lpstr>SO 301 - Dešťová kanalizace</vt:lpstr>
      <vt:lpstr>SO 401 - Veřejné osvětlení</vt:lpstr>
      <vt:lpstr>SO 801 - Vegetační úpravy</vt:lpstr>
      <vt:lpstr>SO 802 - Úprava stávající...</vt:lpstr>
      <vt:lpstr>VRN - Vedlejší a ostatní ...</vt:lpstr>
      <vt:lpstr>Pokyny pro vyplnění</vt:lpstr>
      <vt:lpstr>'Rekapitulace stavby'!Názvy_tisku</vt:lpstr>
      <vt:lpstr>'SO 001 - Přípravy staveniště'!Názvy_tisku</vt:lpstr>
      <vt:lpstr>'SO 002 - Odstranění venko...'!Názvy_tisku</vt:lpstr>
      <vt:lpstr>'SO 003 - Demolice hal'!Názvy_tisku</vt:lpstr>
      <vt:lpstr>'SO 101a - Větev A - komun...'!Názvy_tisku</vt:lpstr>
      <vt:lpstr>'SO 101b - Větev A - sklad...'!Názvy_tisku</vt:lpstr>
      <vt:lpstr>'SO 102 - Dopravně inženýr...'!Názvy_tisku</vt:lpstr>
      <vt:lpstr>'SO 201 - Úhlová zeď'!Názvy_tisku</vt:lpstr>
      <vt:lpstr>'SO 202 - Gabionová zeď'!Názvy_tisku</vt:lpstr>
      <vt:lpstr>'SO 301 - Dešťová kanalizace'!Názvy_tisku</vt:lpstr>
      <vt:lpstr>'SO 401 - Veřejné osvětlení'!Názvy_tisku</vt:lpstr>
      <vt:lpstr>'SO 801 - Vegetační úpravy'!Názvy_tisku</vt:lpstr>
      <vt:lpstr>'SO 802 - Úprava stávající...'!Názvy_tisku</vt:lpstr>
      <vt:lpstr>'VRN - Vedlejší a ostatní ...'!Názvy_tisku</vt:lpstr>
      <vt:lpstr>'Pokyny pro vyplnění'!Oblast_tisku</vt:lpstr>
      <vt:lpstr>'Rekapitulace stavby'!Oblast_tisku</vt:lpstr>
      <vt:lpstr>'SO 001 - Přípravy staveniště'!Oblast_tisku</vt:lpstr>
      <vt:lpstr>'SO 002 - Odstranění venko...'!Oblast_tisku</vt:lpstr>
      <vt:lpstr>'SO 003 - Demolice hal'!Oblast_tisku</vt:lpstr>
      <vt:lpstr>'SO 101a - Větev A - komun...'!Oblast_tisku</vt:lpstr>
      <vt:lpstr>'SO 101b - Větev A - sklad...'!Oblast_tisku</vt:lpstr>
      <vt:lpstr>'SO 102 - Dopravně inženýr...'!Oblast_tisku</vt:lpstr>
      <vt:lpstr>'SO 201 - Úhlová zeď'!Oblast_tisku</vt:lpstr>
      <vt:lpstr>'SO 202 - Gabionová zeď'!Oblast_tisku</vt:lpstr>
      <vt:lpstr>'SO 301 - Dešťová kanalizace'!Oblast_tisku</vt:lpstr>
      <vt:lpstr>'SO 401 - Veřejné osvětlení'!Oblast_tisku</vt:lpstr>
      <vt:lpstr>'SO 801 - Vegetační úpravy'!Oblast_tisku</vt:lpstr>
      <vt:lpstr>'SO 802 - Úprava stávající...'!Oblast_tisku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Martin Dejdar Ing.</cp:lastModifiedBy>
  <dcterms:created xsi:type="dcterms:W3CDTF">2021-03-12T08:37:55Z</dcterms:created>
  <dcterms:modified xsi:type="dcterms:W3CDTF">2021-03-12T11:46:00Z</dcterms:modified>
</cp:coreProperties>
</file>