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Všeobecné podmínky" sheetId="1" r:id="rId1"/>
    <sheet name="Rekapitulace stavby" sheetId="2" r:id="rId2"/>
    <sheet name="SO 100.00 - Organizace vý..." sheetId="3" r:id="rId3"/>
    <sheet name="SO 100.01 - Zpevněné ploc..." sheetId="4" r:id="rId4"/>
  </sheets>
  <definedNames>
    <definedName name="_xlnm.Print_Titles" localSheetId="1">'Rekapitulace stavby'!$85:$85</definedName>
    <definedName name="_xlnm.Print_Titles" localSheetId="2">'SO 100.00 - Organizace vý...'!$116:$116</definedName>
    <definedName name="_xlnm.Print_Titles" localSheetId="3">'SO 100.01 - Zpevněné ploc...'!$123:$123</definedName>
    <definedName name="_xlnm.Print_Area" localSheetId="1">'Rekapitulace stavby'!$C$4:$AP$70,'Rekapitulace stavby'!$C$76:$AP$100</definedName>
    <definedName name="_xlnm.Print_Area" localSheetId="2">'SO 100.00 - Organizace vý...'!$C$4:$Q$70,'SO 100.00 - Organizace vý...'!$C$76:$Q$100,'SO 100.00 - Organizace vý...'!$C$106:$Q$226</definedName>
    <definedName name="_xlnm.Print_Area" localSheetId="3">'SO 100.01 - Zpevněné ploc...'!$C$4:$Q$70,'SO 100.01 - Zpevněné ploc...'!$C$76:$Q$107,'SO 100.01 - Zpevněné ploc...'!$C$113:$Q$285</definedName>
    <definedName name="_xlnm.Print_Area" localSheetId="0">'Všeobecné podmínky'!$B$3:$E$34</definedName>
  </definedNames>
  <calcPr fullCalcOnLoad="1"/>
</workbook>
</file>

<file path=xl/sharedStrings.xml><?xml version="1.0" encoding="utf-8"?>
<sst xmlns="http://schemas.openxmlformats.org/spreadsheetml/2006/main" count="2754" uniqueCount="532">
  <si>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</si>
  <si>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</si>
  <si>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</si>
  <si>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</si>
  <si>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</si>
  <si>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</si>
  <si>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</si>
  <si>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</si>
  <si>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</si>
  <si>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</si>
  <si>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</si>
  <si>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</si>
  <si>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</si>
  <si>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</si>
  <si>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2016-01ba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</si>
  <si>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</si>
  <si>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</si>
  <si>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Město Votice - Realizace ul. Táborská</t>
  </si>
  <si>
    <t>0,1</t>
  </si>
  <si>
    <t>JKSO:</t>
  </si>
  <si>
    <t>CC-CZ:</t>
  </si>
  <si>
    <t>1</t>
  </si>
  <si>
    <t>Místo:</t>
  </si>
  <si>
    <t>úsek mezi kruhovým objezdem a ul. Javorskou</t>
  </si>
  <si>
    <t>Datum:</t>
  </si>
  <si>
    <t>19.04.2016</t>
  </si>
  <si>
    <t>10</t>
  </si>
  <si>
    <t>100</t>
  </si>
  <si>
    <t>Objednavatel:</t>
  </si>
  <si>
    <t>IČ:</t>
  </si>
  <si>
    <t>00066001</t>
  </si>
  <si>
    <t>KSUS Středočeského kraje, příspěvková organizace</t>
  </si>
  <si>
    <t>DIČ:</t>
  </si>
  <si>
    <t>Zhotovitel:</t>
  </si>
  <si>
    <t>Vyplň údaj</t>
  </si>
  <si>
    <t>Projektant:</t>
  </si>
  <si>
    <t>01443780</t>
  </si>
  <si>
    <t>DOPAS s.r.o., Kubelíkova 1224/42, 130 00 Praha 3</t>
  </si>
  <si>
    <t>CZ 01443780</t>
  </si>
  <si>
    <t>True</t>
  </si>
  <si>
    <t>Zpracovatel:</t>
  </si>
  <si>
    <t>69655260</t>
  </si>
  <si>
    <t>Jiří Večerník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</si>
  <si>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</si>
  <si>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</si>
  <si>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</si>
  <si>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</si>
  <si>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</si>
  <si>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</si>
  <si>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</si>
  <si>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</si>
  <si>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</si>
  <si>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</si>
  <si>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</si>
  <si>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</si>
  <si>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</si>
  <si>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</si>
  <si>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</si>
  <si>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</si>
  <si>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</si>
  <si>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</si>
  <si>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</si>
  <si>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</si>
  <si>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</si>
  <si>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</si>
  <si>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</si>
  <si>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</si>
  <si>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</si>
  <si>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</si>
  <si>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</si>
  <si>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</si>
  <si>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</si>
  <si>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</si>
  <si>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</si>
  <si>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</si>
  <si>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</si>
  <si>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</si>
  <si>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</si>
  <si>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</si>
  <si>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</si>
  <si>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</si>
  <si>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</si>
  <si>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</si>
  <si>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</si>
  <si>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</si>
  <si>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{BA1936B5-E723-44F8-BC86-3A1D095D36A9}</t>
  </si>
  <si>
    <t>{00000000-0000-0000-0000-000000000000}</t>
  </si>
  <si>
    <t>SO 100.00</t>
  </si>
  <si>
    <t>Organizace výstavby</t>
  </si>
  <si>
    <t>{05B0F3F8-4499-47B6-A150-F9C1694A5CB4}</t>
  </si>
  <si>
    <t>SO 100.01</t>
  </si>
  <si>
    <t>Zpevněné plochy a komunikace</t>
  </si>
  <si>
    <t>{D86F1982-AF40-478C-8F4C-8DC83649BF50}</t>
  </si>
  <si>
    <t>2) Ostatní náklady ze souhrnného listu</t>
  </si>
  <si>
    <t>Procent. zadání
[% nákladů rozpočtu]</t>
  </si>
  <si>
    <t>Zařazení nákladů</t>
  </si>
  <si>
    <t>Realizační dokumentace stavby</t>
  </si>
  <si>
    <t>stavební čast</t>
  </si>
  <si>
    <t>OSTATNENAKLADY</t>
  </si>
  <si>
    <t>Dokumentace skutečného provedení stavby</t>
  </si>
  <si>
    <t>Geodetické práce</t>
  </si>
  <si>
    <t>Ostatní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</si>
  <si>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</si>
  <si>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</si>
  <si>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</si>
  <si>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</si>
  <si>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</si>
  <si>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</si>
  <si>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</si>
  <si>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100.00 - Organizace výstavby</t>
  </si>
  <si>
    <t>00232963</t>
  </si>
  <si>
    <t>Město Votice, Komenského nám. 700, 259 17 Votice</t>
  </si>
  <si>
    <t>DOPAS s.r.o., kubelíkova 1224/42, 130 00 Praha 3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</si>
  <si>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</si>
  <si>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</si>
  <si>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</si>
  <si>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</si>
  <si>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</si>
  <si>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</si>
  <si>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</si>
  <si>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91 - Doplňující konstrukce a práce pozemních komunikací, letišť a ploch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</si>
  <si>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</si>
  <si>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</si>
  <si>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</si>
  <si>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</si>
  <si>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</si>
  <si>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</si>
  <si>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</si>
  <si>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</si>
  <si>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</si>
  <si>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</si>
  <si>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</si>
  <si>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</si>
  <si>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</si>
  <si>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</si>
  <si>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</si>
  <si>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</si>
  <si>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</si>
  <si>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</si>
  <si>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</si>
  <si>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</si>
  <si>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</si>
  <si>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</si>
  <si>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</si>
  <si>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</si>
  <si>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</si>
  <si>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</si>
  <si>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913121111</t>
  </si>
  <si>
    <t>Montáž a demontáž dočasné dopravní značky kompletní základní</t>
  </si>
  <si>
    <t>kus</t>
  </si>
  <si>
    <t>4</t>
  </si>
  <si>
    <t>Výřez 1</t>
  </si>
  <si>
    <t>VV</t>
  </si>
  <si>
    <t>žlutá směrová - VOTICE IS11d</t>
  </si>
  <si>
    <t>5</t>
  </si>
  <si>
    <t>žlutá objížďka - IS11c</t>
  </si>
  <si>
    <t>Výřez 2</t>
  </si>
  <si>
    <t>slepá - IP10a</t>
  </si>
  <si>
    <t>Výřez 3</t>
  </si>
  <si>
    <t>3</t>
  </si>
  <si>
    <t>Výřez 4</t>
  </si>
  <si>
    <t>pracovní místo 3</t>
  </si>
  <si>
    <t>práce na silnici - A15</t>
  </si>
  <si>
    <t>pokládka obrusné vrstvy</t>
  </si>
  <si>
    <t>přikázaný směr jízdy - C3a</t>
  </si>
  <si>
    <t>slepá - IP10b</t>
  </si>
  <si>
    <t>pracovní místo 1</t>
  </si>
  <si>
    <t>světelná signalizace - A10</t>
  </si>
  <si>
    <t>pracovní místo 2</t>
  </si>
  <si>
    <t>913121211</t>
  </si>
  <si>
    <t>Příplatek k dočasné dopravní značce kompletní základní za první a ZKD den použití</t>
  </si>
  <si>
    <t>45*60</t>
  </si>
  <si>
    <t>913221111</t>
  </si>
  <si>
    <t>Montáž a demontáž dočasné dopravní zábrany Z2 světelné šířky 1,5 m se 3 světly</t>
  </si>
  <si>
    <t>III. etapa</t>
  </si>
  <si>
    <t>IV. etapa</t>
  </si>
  <si>
    <t>913221211</t>
  </si>
  <si>
    <t>Příplatek k dočasné dopravní zábraně Z2 světelné šířky 1,5m se 3 světly za první a ZKD den použití</t>
  </si>
  <si>
    <t>14*60</t>
  </si>
  <si>
    <t>913121112</t>
  </si>
  <si>
    <t>Montáž a demontáž dočasné dopravní značky kompletní zvětšené</t>
  </si>
  <si>
    <t>výřez 1</t>
  </si>
  <si>
    <t>upozornění objížďka - IP22</t>
  </si>
  <si>
    <t>výřez 2</t>
  </si>
  <si>
    <t>výřez 3</t>
  </si>
  <si>
    <t>6</t>
  </si>
  <si>
    <t>913121212</t>
  </si>
  <si>
    <t>Příplatek k dočasné dopravní značce kompletní zvětšené za první a ZKD den použití</t>
  </si>
  <si>
    <t>10*60</t>
  </si>
  <si>
    <t>7</t>
  </si>
  <si>
    <t>913321111</t>
  </si>
  <si>
    <t>Montáž a demontáž dočasné dopravní směrové desky základní Z4</t>
  </si>
  <si>
    <t>22</t>
  </si>
  <si>
    <t>8</t>
  </si>
  <si>
    <t>913321211</t>
  </si>
  <si>
    <t>Příplatek k dočasné směrové desce základní Z4 za první a ZKD den použití</t>
  </si>
  <si>
    <t>44*60</t>
  </si>
  <si>
    <t>9</t>
  </si>
  <si>
    <t>913321115</t>
  </si>
  <si>
    <t>Montáž a demontáž dočasné soupravy směrových desek Z4 s výstražným světlem 3 desky</t>
  </si>
  <si>
    <t>ul. Táborská x Sv. Čecha</t>
  </si>
  <si>
    <t>913321215</t>
  </si>
  <si>
    <t>Příplatek k dočasné soupravě směrových desek Z4 s výstražným světlem 3 desky za 1. a ZKD den použití</t>
  </si>
  <si>
    <t>3*60</t>
  </si>
  <si>
    <t>11</t>
  </si>
  <si>
    <t>913411111</t>
  </si>
  <si>
    <t>Montáž a demontáž mobilní semaforové soupravy se 2 semafory</t>
  </si>
  <si>
    <t>12</t>
  </si>
  <si>
    <t>913411211</t>
  </si>
  <si>
    <t>Příplatek k dočasné mobilní semaforové soupravě se 2 semafory za první a ZKD den použití</t>
  </si>
  <si>
    <t>4*60</t>
  </si>
  <si>
    <t>13</t>
  </si>
  <si>
    <t>913911113</t>
  </si>
  <si>
    <t>Montáž a demontáž akumulátoru dočasného dopravního značení olověného 12 V/180 Ah</t>
  </si>
  <si>
    <t>14</t>
  </si>
  <si>
    <t>913911211</t>
  </si>
  <si>
    <t>Příplatek k dočasnému akumulátor 12V/7,2 Ah za první a ZKD den použití</t>
  </si>
  <si>
    <t>2*60</t>
  </si>
  <si>
    <t>913911122</t>
  </si>
  <si>
    <t>Montáž a demontáž dočasného zásobníku ocelového na akumulátor a řídící jednotku</t>
  </si>
  <si>
    <t>16</t>
  </si>
  <si>
    <t>913911222</t>
  </si>
  <si>
    <t>Příplatek k dočasnému ocelovému zásobníku na akumulátor za první a ZKD den použití</t>
  </si>
  <si>
    <t>17</t>
  </si>
  <si>
    <t>915331112</t>
  </si>
  <si>
    <t>Předformátované vodorovné dopravní značení čára šířky 25 cm</t>
  </si>
  <si>
    <t>m</t>
  </si>
  <si>
    <t>2*3</t>
  </si>
  <si>
    <t>VP - Vícepráce</t>
  </si>
  <si>
    <t>PN</t>
  </si>
  <si>
    <t>SO 100.01 - Zpevněné plochy a komunikace</t>
  </si>
  <si>
    <t xml:space="preserve">    1 - Zemní práce</t>
  </si>
  <si>
    <t xml:space="preserve">    5711 - Skladba 1 - konstrukce vozovky</t>
  </si>
  <si>
    <t xml:space="preserve">    5712 - Skladba 1A - konstrukce ploch dopr. stínů a pojížděného srpku</t>
  </si>
  <si>
    <t xml:space="preserve">    5721 - Skladba - přídlažba, vodící proužek</t>
  </si>
  <si>
    <t xml:space="preserve">    8 - Trubní vedení</t>
  </si>
  <si>
    <t xml:space="preserve">    96 - Bourání konstrukcí</t>
  </si>
  <si>
    <t xml:space="preserve">    99 - Přesuny hmot a sutí</t>
  </si>
  <si>
    <t>Projektové práce</t>
  </si>
  <si>
    <t>Jiné VRN</t>
  </si>
  <si>
    <t>132201101</t>
  </si>
  <si>
    <t>Hloubení rýh š do 600 mm v hornině tř. 3 objemu do 100 m3</t>
  </si>
  <si>
    <t>m3</t>
  </si>
  <si>
    <t>pro drenáž DN 150, plocha řezu 0,17 m2</t>
  </si>
  <si>
    <t>(75,93+62,56+42,62+51,34+54,05+40,66+41,81+59,34+7,12+64,31+10,6+73,89)*0,17</t>
  </si>
  <si>
    <t>162501101</t>
  </si>
  <si>
    <t>Vodorovné přemístění do 2500 m výkopku/sypaniny z horniny tř. 1 až 4</t>
  </si>
  <si>
    <t>171201211</t>
  </si>
  <si>
    <t>Poplatek za uložení odpadu ze sypaniny na skládce (skládkovné)</t>
  </si>
  <si>
    <t>t</t>
  </si>
  <si>
    <t>99,319*1,8</t>
  </si>
  <si>
    <t>181951102</t>
  </si>
  <si>
    <t>Úprava pláně v hornině tř. 1 až 4 se zhutněním</t>
  </si>
  <si>
    <t>m2</t>
  </si>
  <si>
    <t>"skladba 1" 2039,39</t>
  </si>
  <si>
    <t>"skladba 1a" 18,97</t>
  </si>
  <si>
    <t>"přídlažby" 816,84*0,25</t>
  </si>
  <si>
    <t>576123111</t>
  </si>
  <si>
    <t>Asfaltový koberec mastixový SMA 8 LA tl 30 mm š do 3 m</t>
  </si>
  <si>
    <t>SKLADBA 1 asfaltová vozovka</t>
  </si>
  <si>
    <t>2039,39</t>
  </si>
  <si>
    <t>SKLADBA 1 asfaltová vozovka (napojení přes odskoky)</t>
  </si>
  <si>
    <t>179,64</t>
  </si>
  <si>
    <t>SKLADBA 1 asfaltová vozovka (úprava obrusné a ložné vrstvy)</t>
  </si>
  <si>
    <t>325,7</t>
  </si>
  <si>
    <t>577165132</t>
  </si>
  <si>
    <t>Asfaltový beton vrstva ložní ACL 16 (ABH) tl 70 mm š do 3 m z modifikovaného asfaltu</t>
  </si>
  <si>
    <t>919721201</t>
  </si>
  <si>
    <t>Geomříž pro vyztužení asfaltového povrchu z PP</t>
  </si>
  <si>
    <t>kotvená k podkladu, opatření proti prokopírování trhlin</t>
  </si>
  <si>
    <t>P</t>
  </si>
  <si>
    <t>565136111</t>
  </si>
  <si>
    <t>Asfaltový beton vrstva podkladní ACP 22 (obalované kamenivo OKH) tl 50 mm š do 3 m</t>
  </si>
  <si>
    <t>567122111</t>
  </si>
  <si>
    <t>Podklad ze směsi stmelené cementem SC C 8/10 (KSC I) tl 120 mm</t>
  </si>
  <si>
    <t>564871111</t>
  </si>
  <si>
    <t>Podklad ze štěrkodrtě ŠD tl 250 mm</t>
  </si>
  <si>
    <t>919726123</t>
  </si>
  <si>
    <t>Geotextilie pro ochranu, separaci a filtraci netkaná měrná hmotnost do 500 g/m2</t>
  </si>
  <si>
    <t>591111111</t>
  </si>
  <si>
    <t>Kladení dlažby z kostek velkých z kamene do lože z kameniva těženého tl 50 mm</t>
  </si>
  <si>
    <t>M</t>
  </si>
  <si>
    <t>583801590</t>
  </si>
  <si>
    <t>kostka dlažební velká, žula do velikosti 15/17 třída I</t>
  </si>
  <si>
    <t>Kostka 120/120 mm
1 t = 2,4 m2</t>
  </si>
  <si>
    <t>564801112</t>
  </si>
  <si>
    <t>Podklad ze štěrkodrtě ŠD tl 40 mm</t>
  </si>
  <si>
    <t>451457777</t>
  </si>
  <si>
    <t>Podklad nebo lože pod dlažbu vodorovný nebo do sklonu 1:5 z MC tl do 50 mm</t>
  </si>
  <si>
    <t>Cementová malta M 40 mm ČSN EN 998-2 - alternativní položka</t>
  </si>
  <si>
    <t>567122110</t>
  </si>
  <si>
    <t>Podklad ze směsi stmelené cementem SC C 8/10 (KSC I) tl 110 mm</t>
  </si>
  <si>
    <t>18</t>
  </si>
  <si>
    <t>19</t>
  </si>
  <si>
    <t>916111112</t>
  </si>
  <si>
    <t>Osazení obruby z velkých kostek bez boční opěry do lože z betonu prostého</t>
  </si>
  <si>
    <t>204,21/0,25</t>
  </si>
  <si>
    <t>20</t>
  </si>
  <si>
    <t>916111113</t>
  </si>
  <si>
    <t>Osazení obruby z velkých kostek s boční opěrou do lože z betonu prostého</t>
  </si>
  <si>
    <t xml:space="preserve">Kostka 120/120 mm
0,065 t/m pro velké kostky,
</t>
  </si>
  <si>
    <t>916991121</t>
  </si>
  <si>
    <t>Lože pod obrubníky, krajníky nebo obruby z dlažebních kostek z betonu prostého</t>
  </si>
  <si>
    <t>plocha řezu 0,06 m2</t>
  </si>
  <si>
    <t>204,21/0,25*0,06</t>
  </si>
  <si>
    <t>23</t>
  </si>
  <si>
    <t>212752213</t>
  </si>
  <si>
    <t>Trativod z drenážních trubek plastových flexibilních D do 160 mm včetně lože otevřený výkop</t>
  </si>
  <si>
    <t>drenáž DN 150</t>
  </si>
  <si>
    <t>(75,93+62,56+42,62+51,34+54,05+40,66+41,81+59,34+7,12+64,31+10,6+73,89)</t>
  </si>
  <si>
    <t>24</t>
  </si>
  <si>
    <t>211571121</t>
  </si>
  <si>
    <t>Výplň odvodňovacích žeber nebo trativodů kamenivem drobným těženým</t>
  </si>
  <si>
    <t>0,2*0,2*3,14*(75,93+62,56+42,62+51,34+54,05+40,66+41,81+59,34+7,12+64,31+10,6+73,89)</t>
  </si>
  <si>
    <t>-0,075*0,075*3,14*(75,93+62,56+42,62+51,34+54,05+40,66+41,81+59,34+7,12+64,31+10,6+73,89)</t>
  </si>
  <si>
    <t>25</t>
  </si>
  <si>
    <t>211971110</t>
  </si>
  <si>
    <t>Zřízení opláštění žeber nebo trativodů geotextilií v rýze nebo zářezu sklonu do 1:2</t>
  </si>
  <si>
    <t>1,8*(75,93+62,56+42,62+51,34+54,05+40,66+41,81+59,34+7,12+64,31+10,6+73,89)</t>
  </si>
  <si>
    <t>26</t>
  </si>
  <si>
    <t>871355221</t>
  </si>
  <si>
    <t>Kanalizační potrubí z tvrdého PVC-systém KG tuhost třídy SN8 DN200</t>
  </si>
  <si>
    <t>přípojka DN 200 (napojení nové UV)</t>
  </si>
  <si>
    <t>2,67+1,66+3,35+2,57+1,8+15,7+0,85+1,22+5,54+1,51+5,03+9,07</t>
  </si>
  <si>
    <t>27</t>
  </si>
  <si>
    <t>895941311</t>
  </si>
  <si>
    <t>Zřízení vpusti kanalizační uliční z betonových dílců typ UVB-50</t>
  </si>
  <si>
    <t>28</t>
  </si>
  <si>
    <t>286143431</t>
  </si>
  <si>
    <t>VPUSŤ OBRUBNÍKOVÁ B 125 zkosená</t>
  </si>
  <si>
    <t>29</t>
  </si>
  <si>
    <t>286143430</t>
  </si>
  <si>
    <t>uliční vpusť DN 400 "vysoká" s usazovacím prostorem (87cm)</t>
  </si>
  <si>
    <t>30</t>
  </si>
  <si>
    <t>899201111</t>
  </si>
  <si>
    <t>Osazení mříží litinových včetně rámů a košů na bahno hmotnosti do 50 kg</t>
  </si>
  <si>
    <t>31</t>
  </si>
  <si>
    <t>286617740</t>
  </si>
  <si>
    <t>mříž dešťová obdélníková litinová 315/40t</t>
  </si>
  <si>
    <t>32</t>
  </si>
  <si>
    <t>899231111</t>
  </si>
  <si>
    <t>Výšková úprava uličního vstupu nebo vpusti do 200 mm zvýšením mříže</t>
  </si>
  <si>
    <t>uliční vpusť - upravovaná</t>
  </si>
  <si>
    <t>33</t>
  </si>
  <si>
    <t>899331111</t>
  </si>
  <si>
    <t>Výšková úprava uličního vstupu nebo vpusti do 200 mm zvýšením poklopu</t>
  </si>
  <si>
    <t>úprava kanalizační šachty</t>
  </si>
  <si>
    <t>34</t>
  </si>
  <si>
    <t>899431111</t>
  </si>
  <si>
    <t>Výšková úprava uličního vstupu nebo vpusti do 200 mm zvýšením krycího hrnce, šoupěte nebo hydrantu</t>
  </si>
  <si>
    <t>úprava vodovodního šoupěte</t>
  </si>
  <si>
    <t>úprava šoupěte hydrantu</t>
  </si>
  <si>
    <t>35</t>
  </si>
  <si>
    <t>914111111</t>
  </si>
  <si>
    <t>Montáž svislé dopravní značky do velikosti 1 m2 objímkami na sloupek nebo konzolu</t>
  </si>
  <si>
    <t>přesunuté</t>
  </si>
  <si>
    <t>nové</t>
  </si>
  <si>
    <t>36</t>
  </si>
  <si>
    <t>404440561</t>
  </si>
  <si>
    <t>značka dopravní svislá reflexní  AL 3M</t>
  </si>
  <si>
    <t>37</t>
  </si>
  <si>
    <t>914511112</t>
  </si>
  <si>
    <t>Montáž sloupku dopravních značek délky do 3,5 m s betonovým základem a patkou</t>
  </si>
  <si>
    <t>38</t>
  </si>
  <si>
    <t>404452300</t>
  </si>
  <si>
    <t>sloupek Zn 70 - 350</t>
  </si>
  <si>
    <t>39</t>
  </si>
  <si>
    <t>404452410</t>
  </si>
  <si>
    <t>patka hliníková HP 70</t>
  </si>
  <si>
    <t>40</t>
  </si>
  <si>
    <t>404452540</t>
  </si>
  <si>
    <t>víčko plastové na sloupek 70</t>
  </si>
  <si>
    <t>41</t>
  </si>
  <si>
    <t>914-R01</t>
  </si>
  <si>
    <t>Demontáž a montáž informačního radaru včetně nového sloupku</t>
  </si>
  <si>
    <t>42</t>
  </si>
  <si>
    <t>915211111</t>
  </si>
  <si>
    <t>Vodorovné dopravní značení bílým plastem dělící čáry souvislé šířky 125 mm</t>
  </si>
  <si>
    <t>43</t>
  </si>
  <si>
    <t>915211112</t>
  </si>
  <si>
    <t>Vodorovné dopravní značení retroreflexním bílým plastem dělící čáry souvislé šířky 125 mm</t>
  </si>
  <si>
    <t>"V1a" 25,19+52,49+7,13</t>
  </si>
  <si>
    <t>"V10b" 84</t>
  </si>
  <si>
    <t>44</t>
  </si>
  <si>
    <t>915211121</t>
  </si>
  <si>
    <t>Vodorovné dopravní značení bílým plastem dělící čáry přerušované šířky 125 mm</t>
  </si>
  <si>
    <t>45</t>
  </si>
  <si>
    <t>915211122</t>
  </si>
  <si>
    <t>Vodorovné dopravní značení retroreflexním bílým plastem dělící čáry přerušované šířky 125 mm</t>
  </si>
  <si>
    <t>"V2b" 10,26+12,1+39,22+58,49+3,69+30,4+13,6+16,59+9,04+23,77</t>
  </si>
  <si>
    <t>46</t>
  </si>
  <si>
    <t>915231111</t>
  </si>
  <si>
    <t>Vodorovné dopravní značení bílým plastem přechody pro chodce, šipky, symboly</t>
  </si>
  <si>
    <t>47</t>
  </si>
  <si>
    <t>915231112</t>
  </si>
  <si>
    <t>Vodorovné dopravní značení retroreflexním bílým plastem přechody pro chodce, šipky nebo symboly</t>
  </si>
  <si>
    <t>V7 přechod pro chodce, plocha 1 pruhu 1.95 m2</t>
  </si>
  <si>
    <t>6*1,95</t>
  </si>
  <si>
    <t>V7B místo pro přecházení</t>
  </si>
  <si>
    <t>0,25*0,5*7*2</t>
  </si>
  <si>
    <t>48</t>
  </si>
  <si>
    <t>915611111</t>
  </si>
  <si>
    <t>Předznačení vodorovného liniového značení</t>
  </si>
  <si>
    <t>168,81+217,16</t>
  </si>
  <si>
    <t>49</t>
  </si>
  <si>
    <t>915621111</t>
  </si>
  <si>
    <t>Předznačení vodorovného plošného značení</t>
  </si>
  <si>
    <t>50</t>
  </si>
  <si>
    <t>938908411</t>
  </si>
  <si>
    <t>Čištění vozovek splachováním vodou</t>
  </si>
  <si>
    <t>bourání - asfaltové plochy - frézované</t>
  </si>
  <si>
    <t>3055,99</t>
  </si>
  <si>
    <t>asfaltová vozovka (úprava obrusné a ložné vrstvy)</t>
  </si>
  <si>
    <t>asfaltová vozovka (napojení přes odskoky)</t>
  </si>
  <si>
    <t>51</t>
  </si>
  <si>
    <t>113107226</t>
  </si>
  <si>
    <t>Odstranění podkladu pl přes 200 m2 z kameniva drceného se štětem tl od 300 do 450 mm</t>
  </si>
  <si>
    <t>Pozor:
Jedná se o cementoštěrkovou zpevněnou vrstvu viz IGP.</t>
  </si>
  <si>
    <t>bourání - asfaltové plochy (vozovka)</t>
  </si>
  <si>
    <t>52</t>
  </si>
  <si>
    <t>113154364</t>
  </si>
  <si>
    <t>Frézování živičného krytu tl 100 mm pruh š 2 m pl do 10000 m2 s překážkami v trase</t>
  </si>
  <si>
    <t>předpoklad 2x frézování po 5-8 cm tj. celkově tl. 10-15 cm</t>
  </si>
  <si>
    <t>2*3055,99</t>
  </si>
  <si>
    <t>53</t>
  </si>
  <si>
    <t>899232110</t>
  </si>
  <si>
    <t>Vybourání uličního vpusti do 200 mm</t>
  </si>
  <si>
    <t>rušení uliční vpusti</t>
  </si>
  <si>
    <t>54</t>
  </si>
  <si>
    <t>966006132</t>
  </si>
  <si>
    <t>Odstranění značek dopravních nebo orientačních se sloupky s betonovými patkami</t>
  </si>
  <si>
    <t>rušené</t>
  </si>
  <si>
    <t>přesouvané</t>
  </si>
  <si>
    <t>55</t>
  </si>
  <si>
    <t>997002611</t>
  </si>
  <si>
    <t>Nakládání suti a vybouraných hmot</t>
  </si>
  <si>
    <t>56</t>
  </si>
  <si>
    <t>997221551</t>
  </si>
  <si>
    <t>Vodorovná doprava suti ze sypkých materiálů do 1 km</t>
  </si>
  <si>
    <t>asfalty pro další využití</t>
  </si>
  <si>
    <t>1564,667</t>
  </si>
  <si>
    <t>ostatní vybourané kamenivo</t>
  </si>
  <si>
    <t>1711,354</t>
  </si>
  <si>
    <t>57</t>
  </si>
  <si>
    <t>997221559</t>
  </si>
  <si>
    <t>Příplatek ZKD 1 km u vodorovné dopravy suti ze sypkých materiálů</t>
  </si>
  <si>
    <t>1564,667*14</t>
  </si>
  <si>
    <t>1711,354*1,5</t>
  </si>
  <si>
    <t>58</t>
  </si>
  <si>
    <t>997221561</t>
  </si>
  <si>
    <t>Vodorovná doprava suti z kusových materiálů do 1 km</t>
  </si>
  <si>
    <t>uliční vpustě, koše a dopr. značky</t>
  </si>
  <si>
    <t>4,195+0,902</t>
  </si>
  <si>
    <t>59</t>
  </si>
  <si>
    <t>997221569</t>
  </si>
  <si>
    <t>Příplatek ZKD 1 km u vodorovné dopravy suti z kusových materiálů</t>
  </si>
  <si>
    <t>(4,195+0,902)*1,5</t>
  </si>
  <si>
    <t>60</t>
  </si>
  <si>
    <t>997013831</t>
  </si>
  <si>
    <t>Poplatek za uložení stavebního směsného odpadu na skládce (skládkovné)</t>
  </si>
  <si>
    <t>61</t>
  </si>
  <si>
    <t>997221855</t>
  </si>
  <si>
    <t>Poplatek za uložení odpadu z kameniva na skládce (skládkovné)</t>
  </si>
  <si>
    <t>62</t>
  </si>
  <si>
    <t>998225111</t>
  </si>
  <si>
    <t>Přesun hmot pro pozemní komunikace s krytem z kamene, monolitickým betonovým nebo živičným</t>
  </si>
  <si>
    <t>63</t>
  </si>
  <si>
    <t>998276101</t>
  </si>
  <si>
    <t>Přesun hmot pro trubní vedení z trub z plastických hmot otevřený výkop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</si>
  <si>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</si>
  <si>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</si>
  <si>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</si>
  <si>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</si>
  <si>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</si>
  <si>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</si>
  <si>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</si>
  <si>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VŠEOBECNÉ PODMÍNKY K CENĚ DÍLA</t>
  </si>
  <si>
    <t>1.</t>
  </si>
  <si>
    <t>Nabídková cena obsahuje veškeré práce a dodávky, které jsou zřejmé z projektové dokumentace, zejména technické zprávy, výkresů, výkazu výměr a výpisů materiálů.</t>
  </si>
  <si>
    <t>2.</t>
  </si>
  <si>
    <t>Pro stanovení ceny je nutné prostudovat veškeré dostupné podklady a zejména vlastní staveniště.</t>
  </si>
  <si>
    <t>3.</t>
  </si>
  <si>
    <t>Věcné ani výměrové údaje ve všech soupisech prací a dodávek nesmí být zhotovitelem při zpracování nabídky měněny. Výměry materiálů ve specifikacích jsou uvedeny v teoretické (vypočítané) výměře, náklady na prořez či ztratné zohlední dodavatel v jednotkové ceně. Celkové ceny jednotlivých položek i kapitol budou odpovídat uvedené věcné náplni a výměrám v soupisu prací a dodávek.</t>
  </si>
  <si>
    <t>4.</t>
  </si>
  <si>
    <t>Zhotovitel při vypracování nabídky zohlední všechny údaje a požadavky uvedené v projektu a v technických standardech. Pokud tak neučiní, nebude v průběhu provádění stavby brán zřetel na jeho eventuální požadavky na uznání víceprací vyplývajících z údajů a požadavků uvedených ve výše zmíněné projektové dokumentaci.</t>
  </si>
  <si>
    <t>5.</t>
  </si>
  <si>
    <t xml:space="preserve">Výkaz výměr, dodávek a prací nemusí být úplný a vyčerpávající. Je souhrnný, tzn. že poskytuje ucelený přehled o rozsahu dodávky pomocí položek, které mají vliv na celkovou a pevnou cenu díla. je pouze částí dokumentace. </t>
  </si>
  <si>
    <t>6.</t>
  </si>
  <si>
    <t>Jsou-li ve výkazu výměr uvedeny odkazy na obchodní firmy, názvy nebo specifická označení výrobků apod., jsou takové odkazy pouze informativní a zadavatel umožňuje použít i jiných,zejména kvalitativně a technicky stejných řešení.</t>
  </si>
  <si>
    <t>7.</t>
  </si>
  <si>
    <t>Nabídka a jednotková cena zahrnuje, pokud není v následujících specifikacích uvedeno jinak, dodávku a montáž materiálů a výrobků podle níže uvedené specifikace, vč. dopravy na staveniště, povinných zkoušek materiálů, vzorků a prací ve smyslu platných norem a předpisů. Předmětem díla a povinností zhotovitele je dále provedení veškerých kotevních a spojovacích prvků, pomocných konstrukcí, stavebních přípomocí a ostatních prací přímo nespecifikovaných v těchto podkladech a projektové dokumentaci, ale nezbytných pro zhotovení a plnou  funkčnost a požadovanou kvalitu díla.</t>
  </si>
  <si>
    <t>8.</t>
  </si>
  <si>
    <t>Do nabídky budou započítány i náklady na stavební přípomoce pro provedení technických instalací jako např. zemní práce, zásypy a obsypy, zhotovení nik, chrániček a těsnění prostupů požárních a akustických a náklady na výpomocné práce pro práce dokončovací a pro technologie včetně potřebných lešení, pažení a jiných dočasných konstrukcí.</t>
  </si>
  <si>
    <t>9.</t>
  </si>
  <si>
    <t>Cena díla zahrnuje i veškeré náklady potřebné k provedení díla, tj. včetně věcí opatřených zhotovitelem k provedení díla, včetně nákladů na napojení na objekty stávající nebo budované, pomocných prací, výrobků, materiálů, revizí, kontrol, prohlídek, předepsaných zkoušek, posudků, nákladů na požární dohled a nákladů na bezpečnost práce.</t>
  </si>
  <si>
    <t>10.</t>
  </si>
  <si>
    <t>Do cen budou započítány všechny nezbytné režijní náklady stavby, náklady na průběžný úklid stavby a okolí a náklady na závěrečný úklid stavby a okolí.</t>
  </si>
  <si>
    <t>11.</t>
  </si>
  <si>
    <t>V ceně budou zahrnuty náklady na střežení staveniště po celou dobu výstavby včetně nákladů pojištění rizik při realizaci stavby.</t>
  </si>
  <si>
    <t>12.</t>
  </si>
  <si>
    <t>Součástí ceny díla je vytyčení, ochrana a zajištění veškerých stávajících inženýrských sítí (křižujících nebo v souběhu s prováděnými pracemi). Tyto práce a dodávky  jsou součástí nabídky a nebudou zvlášť hrazeny.</t>
  </si>
  <si>
    <t>13.</t>
  </si>
  <si>
    <t>Cena díla obsahuje náklady na napojení a rozvodů staveništních médií a ceny médií spotřebovaných při provádění díla.</t>
  </si>
  <si>
    <t>14.</t>
  </si>
  <si>
    <t>Uchazeč má právo navštívit staveniště. Doporučuje se, aby každý uchazeč před zpracováním nabídky budoucí staveniště navštívil a podrobně se seznámil se všemi podmínkami a okolnostmi staveniště, které mohou ovlivnit jeho nabídku.</t>
  </si>
  <si>
    <t>15.</t>
  </si>
  <si>
    <t>Dodatečné požadavky zejména na prodloužení lhůt, úpravu kvality prací, zvýšení ceny z titulu nedokonalého zhodnocení situace, či nedostatečných informací, nebudou akceptovány.</t>
  </si>
  <si>
    <t>16.</t>
  </si>
  <si>
    <t>Veškeré případné vícenáklady, které vyplynou v průběhu stavby a pokud nebudou vyvolány dodatečnými požadavky objednatele jsou součástí celkové nabídkové ceny a nebudou zvlášť hrazeny.</t>
  </si>
  <si>
    <t>17.</t>
  </si>
  <si>
    <t>Všechny použité stavební materiály a technická zařízení musí splňovat požadavky platných příslušných norem ČSN a EN (v případě nesouladu platí přísnější) na jejich použití v daných stavebních konstrukcích a zhotovitel je povinen doložit jejich certifikáty o vhodnosti pro použití pro dané stavební konstrukce.</t>
  </si>
  <si>
    <t>18.</t>
  </si>
  <si>
    <t>Výroba konstrukcí, stavebních prvků, nebo příprava stavebních hmot a směsí ve vlastní výrobně zhotovitele mimo staveniště nezakládá nárok na  zvýšení jednotkové ceny.</t>
  </si>
  <si>
    <t>19.</t>
  </si>
  <si>
    <t>Zhotovitel provede všechny povinné zkoušky rozvodů a zařízení technického vybavení budov, přípojek a venkovních nadzemních a podzemních vedení, vyhotoví potřebné protokoly o nich, zajistí revizní zprávy,  návody na obsluhu zařízení v českém jazyce, případně zajistí proškolení a zajistí pokud je to nutné, odsouhlasení a převzetí díla správci sítí. Náklady na výše uvedené práce je nutno zahrnout do jednotkových cen a nebudou zvlášť hrazeny.</t>
  </si>
  <si>
    <t>20.</t>
  </si>
  <si>
    <t>Veškeré prostupy  potrubí a kabelů požárně dělícími konstrukcemi musí být utěsněny dle ustanovení ČSN 73 0802, čl. 8.6.1. systémovými atestovanými hmotami s požární odolností shodnou s požární odolností konstrukce, kterou prostupují. Náklady je nutno zahrnout do jednotkových cen.</t>
  </si>
  <si>
    <t>21.</t>
  </si>
  <si>
    <t>V průběhu provádění prací budou respektovány všechny příslušné platné předpisy a požadavky BOZP. Náklady vyplývající z jejich dodržení jsou součástí jednotkové ceny a nebudou zvlášť hrazeny.</t>
  </si>
  <si>
    <t>22.</t>
  </si>
  <si>
    <t>Vzorky materiálu: Výsledný materiál musí odpovídat kvalitou, barvou a jakostí povrchu materiálovým vzorkům, které je povinen zhotovitel předložit k odsouhlasení objednateli v dostatečném předstihu před zahájením prací.</t>
  </si>
  <si>
    <t>23.</t>
  </si>
  <si>
    <t>V dostatečném předstihu před zahájením výroby je zhotovitel povinen předložit objednateli, architektovi a projektantovi k odsouhlasení dílenské výkresy, včetně výrobních detailů atypický výrobků a katalogové materiály typových výrobků a předloží vzorky materiálů a konstrukcí. Náklady na tyto práce je nutné zahrnout do jednotkové ceny a nebudou zvlášť hrazeny. Teprve na základě písemného souhlasu objednatele je možné zahájit výrobu.</t>
  </si>
  <si>
    <t>24.</t>
  </si>
  <si>
    <t>Barva všech výrobků musí být odsouhlasena objednatelem, architektem a projektantem.</t>
  </si>
  <si>
    <t>25.</t>
  </si>
  <si>
    <t>V případě, že zhotovitel zváží nutnost doplnit výkaz výměr o další položky nutné k provedení díla, uvede tyto včetně ocenění na samostanou přílohu, kterou doplní za výkaz výměr.</t>
  </si>
  <si>
    <t>26.</t>
  </si>
  <si>
    <t>Cena nebude v průběhu stavby zvyšována z titulu inflace nebo kurzovních rozdílů.</t>
  </si>
  <si>
    <t>27.</t>
  </si>
  <si>
    <t>Pevná nabídková cena musí zahrnovat veškeré náklady spojené s úplným dokončením díla. DPH bude uvedena zvlášť.</t>
  </si>
  <si>
    <t>Stavba: Město Votice - Realizace ul. Táborská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</si>
</sst>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3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3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49" fontId="32" fillId="0" borderId="33" xfId="0" applyNumberFormat="1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168" fontId="32" fillId="0" borderId="33" xfId="0" applyNumberFormat="1" applyFont="1" applyBorder="1" applyAlignment="1">
      <alignment horizontal="right" vertical="center"/>
    </xf>
    <xf numFmtId="0" fontId="74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4" fillId="0" borderId="36" xfId="47" applyFont="1" applyFill="1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4" fillId="0" borderId="37" xfId="47" applyFont="1" applyFill="1" applyBorder="1" applyAlignment="1">
      <alignment horizontal="center"/>
      <protection/>
    </xf>
    <xf numFmtId="0" fontId="0" fillId="0" borderId="36" xfId="0" applyBorder="1" applyAlignment="1">
      <alignment vertical="top"/>
    </xf>
    <xf numFmtId="0" fontId="34" fillId="0" borderId="0" xfId="47" applyFont="1" applyBorder="1" applyAlignment="1">
      <alignment vertical="top" wrapText="1"/>
      <protection/>
    </xf>
    <xf numFmtId="0" fontId="33" fillId="0" borderId="0" xfId="47" applyBorder="1" applyAlignment="1">
      <alignment vertical="top" wrapText="1"/>
      <protection/>
    </xf>
    <xf numFmtId="0" fontId="0" fillId="0" borderId="37" xfId="0" applyBorder="1" applyAlignment="1">
      <alignment vertical="top"/>
    </xf>
    <xf numFmtId="0" fontId="35" fillId="0" borderId="0" xfId="47" applyFont="1" applyBorder="1" applyAlignment="1">
      <alignment vertical="top" wrapText="1"/>
      <protection/>
    </xf>
    <xf numFmtId="0" fontId="34" fillId="0" borderId="0" xfId="47" applyNumberFormat="1" applyFont="1" applyBorder="1" applyAlignment="1">
      <alignment horizontal="justify" vertical="top" wrapText="1"/>
      <protection/>
    </xf>
    <xf numFmtId="0" fontId="34" fillId="0" borderId="0" xfId="47" applyFont="1" applyBorder="1" applyAlignment="1">
      <alignment horizontal="justify" vertical="top" wrapText="1"/>
      <protection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4" fillId="0" borderId="41" xfId="47" applyFont="1" applyFill="1" applyBorder="1" applyAlignment="1">
      <alignment horizontal="center"/>
      <protection/>
    </xf>
    <xf numFmtId="0" fontId="4" fillId="0" borderId="42" xfId="47" applyFont="1" applyFill="1" applyBorder="1" applyAlignment="1">
      <alignment horizontal="center"/>
      <protection/>
    </xf>
    <xf numFmtId="0" fontId="4" fillId="0" borderId="43" xfId="47" applyFont="1" applyFill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44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75" fillId="33" borderId="0" xfId="36" applyFont="1" applyFill="1" applyAlignment="1" applyProtection="1">
      <alignment horizontal="center" vertical="center"/>
      <protection/>
    </xf>
    <xf numFmtId="164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31" fillId="0" borderId="0" xfId="0" applyFont="1" applyAlignment="1">
      <alignment horizontal="left" vertical="top" wrapText="1"/>
    </xf>
    <xf numFmtId="0" fontId="32" fillId="0" borderId="33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/>
    </xf>
    <xf numFmtId="164" fontId="32" fillId="34" borderId="33" xfId="0" applyNumberFormat="1" applyFont="1" applyFill="1" applyBorder="1" applyAlignment="1">
      <alignment horizontal="right" vertical="center"/>
    </xf>
    <xf numFmtId="164" fontId="32" fillId="0" borderId="33" xfId="0" applyNumberFormat="1" applyFon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iver Diamond_CELKOVÁ REKAPITULACE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526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718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772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526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718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772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showGridLines="0" zoomScalePageLayoutView="0" workbookViewId="0" topLeftCell="A1">
      <selection activeCell="D9" sqref="D9"/>
    </sheetView>
  </sheetViews>
  <sheetFormatPr defaultColWidth="9.33203125" defaultRowHeight="13.5"/>
  <cols>
    <col min="2" max="2" width="2" style="0" customWidth="1"/>
    <col min="3" max="3" width="6" style="0" customWidth="1"/>
    <col min="4" max="4" width="112" style="0" customWidth="1"/>
    <col min="5" max="5" width="2.33203125" style="0" customWidth="1"/>
  </cols>
  <sheetData>
    <row r="3" spans="2:5" ht="27" customHeight="1">
      <c r="B3" s="169" t="s">
        <v>476</v>
      </c>
      <c r="C3" s="170"/>
      <c r="D3" s="170"/>
      <c r="E3" s="171"/>
    </row>
    <row r="4" spans="2:5" ht="21">
      <c r="B4" s="156"/>
      <c r="C4" s="157"/>
      <c r="D4" s="157"/>
      <c r="E4" s="158"/>
    </row>
    <row r="5" spans="2:5" ht="21">
      <c r="B5" s="156"/>
      <c r="C5" s="16" t="s">
        <v>531</v>
      </c>
      <c r="D5" s="157"/>
      <c r="E5" s="158"/>
    </row>
    <row r="6" spans="2:5" ht="13.5">
      <c r="B6" s="159"/>
      <c r="C6" s="160"/>
      <c r="D6" s="161"/>
      <c r="E6" s="162"/>
    </row>
    <row r="7" spans="2:5" ht="33" customHeight="1">
      <c r="B7" s="159"/>
      <c r="C7" s="160" t="s">
        <v>477</v>
      </c>
      <c r="D7" s="160" t="s">
        <v>478</v>
      </c>
      <c r="E7" s="162"/>
    </row>
    <row r="8" spans="2:5" ht="22.5" customHeight="1">
      <c r="B8" s="159"/>
      <c r="C8" s="160" t="s">
        <v>479</v>
      </c>
      <c r="D8" s="163" t="s">
        <v>480</v>
      </c>
      <c r="E8" s="162"/>
    </row>
    <row r="9" spans="2:5" ht="60.75" customHeight="1">
      <c r="B9" s="159"/>
      <c r="C9" s="160" t="s">
        <v>481</v>
      </c>
      <c r="D9" s="163" t="s">
        <v>482</v>
      </c>
      <c r="E9" s="162"/>
    </row>
    <row r="10" spans="2:5" ht="48" customHeight="1">
      <c r="B10" s="159"/>
      <c r="C10" s="160" t="s">
        <v>483</v>
      </c>
      <c r="D10" s="163" t="s">
        <v>484</v>
      </c>
      <c r="E10" s="162"/>
    </row>
    <row r="11" spans="2:5" ht="32.25" customHeight="1">
      <c r="B11" s="159"/>
      <c r="C11" s="160" t="s">
        <v>485</v>
      </c>
      <c r="D11" s="164" t="s">
        <v>486</v>
      </c>
      <c r="E11" s="162"/>
    </row>
    <row r="12" spans="2:5" ht="45" customHeight="1">
      <c r="B12" s="159"/>
      <c r="C12" s="160" t="s">
        <v>487</v>
      </c>
      <c r="D12" s="164" t="s">
        <v>488</v>
      </c>
      <c r="E12" s="162"/>
    </row>
    <row r="13" spans="2:5" ht="85.5" customHeight="1">
      <c r="B13" s="159"/>
      <c r="C13" s="160" t="s">
        <v>489</v>
      </c>
      <c r="D13" s="160" t="s">
        <v>490</v>
      </c>
      <c r="E13" s="162"/>
    </row>
    <row r="14" spans="2:5" ht="57.75" customHeight="1">
      <c r="B14" s="159"/>
      <c r="C14" s="160" t="s">
        <v>491</v>
      </c>
      <c r="D14" s="160" t="s">
        <v>492</v>
      </c>
      <c r="E14" s="162"/>
    </row>
    <row r="15" spans="2:5" ht="45" customHeight="1">
      <c r="B15" s="159"/>
      <c r="C15" s="160" t="s">
        <v>493</v>
      </c>
      <c r="D15" s="165" t="s">
        <v>494</v>
      </c>
      <c r="E15" s="162"/>
    </row>
    <row r="16" spans="2:5" ht="32.25" customHeight="1">
      <c r="B16" s="159"/>
      <c r="C16" s="160" t="s">
        <v>495</v>
      </c>
      <c r="D16" s="165" t="s">
        <v>496</v>
      </c>
      <c r="E16" s="162"/>
    </row>
    <row r="17" spans="2:5" ht="35.25" customHeight="1">
      <c r="B17" s="159"/>
      <c r="C17" s="160" t="s">
        <v>497</v>
      </c>
      <c r="D17" s="165" t="s">
        <v>498</v>
      </c>
      <c r="E17" s="162"/>
    </row>
    <row r="18" spans="2:5" ht="33" customHeight="1">
      <c r="B18" s="159"/>
      <c r="C18" s="160" t="s">
        <v>499</v>
      </c>
      <c r="D18" s="163" t="s">
        <v>500</v>
      </c>
      <c r="E18" s="162"/>
    </row>
    <row r="19" spans="2:5" ht="29.25" customHeight="1">
      <c r="B19" s="159"/>
      <c r="C19" s="160" t="s">
        <v>501</v>
      </c>
      <c r="D19" s="160" t="s">
        <v>502</v>
      </c>
      <c r="E19" s="162"/>
    </row>
    <row r="20" spans="2:5" ht="48" customHeight="1">
      <c r="B20" s="159"/>
      <c r="C20" s="160" t="s">
        <v>503</v>
      </c>
      <c r="D20" s="165" t="s">
        <v>504</v>
      </c>
      <c r="E20" s="162"/>
    </row>
    <row r="21" spans="2:5" ht="34.5" customHeight="1">
      <c r="B21" s="159"/>
      <c r="C21" s="160" t="s">
        <v>505</v>
      </c>
      <c r="D21" s="160" t="s">
        <v>506</v>
      </c>
      <c r="E21" s="162"/>
    </row>
    <row r="22" spans="2:5" ht="33.75" customHeight="1">
      <c r="B22" s="159"/>
      <c r="C22" s="160" t="s">
        <v>507</v>
      </c>
      <c r="D22" s="160" t="s">
        <v>508</v>
      </c>
      <c r="E22" s="162"/>
    </row>
    <row r="23" spans="2:5" ht="48" customHeight="1">
      <c r="B23" s="159"/>
      <c r="C23" s="160" t="s">
        <v>509</v>
      </c>
      <c r="D23" s="160" t="s">
        <v>510</v>
      </c>
      <c r="E23" s="162"/>
    </row>
    <row r="24" spans="2:5" ht="36" customHeight="1">
      <c r="B24" s="159"/>
      <c r="C24" s="160" t="s">
        <v>511</v>
      </c>
      <c r="D24" s="160" t="s">
        <v>512</v>
      </c>
      <c r="E24" s="162"/>
    </row>
    <row r="25" spans="2:5" ht="60" customHeight="1">
      <c r="B25" s="159"/>
      <c r="C25" s="160" t="s">
        <v>513</v>
      </c>
      <c r="D25" s="160" t="s">
        <v>514</v>
      </c>
      <c r="E25" s="162"/>
    </row>
    <row r="26" spans="2:5" ht="46.5" customHeight="1">
      <c r="B26" s="159"/>
      <c r="C26" s="160" t="s">
        <v>515</v>
      </c>
      <c r="D26" s="160" t="s">
        <v>516</v>
      </c>
      <c r="E26" s="162"/>
    </row>
    <row r="27" spans="2:5" ht="36.75" customHeight="1">
      <c r="B27" s="159"/>
      <c r="C27" s="160" t="s">
        <v>517</v>
      </c>
      <c r="D27" s="165" t="s">
        <v>518</v>
      </c>
      <c r="E27" s="162"/>
    </row>
    <row r="28" spans="2:5" ht="37.5" customHeight="1">
      <c r="B28" s="159"/>
      <c r="C28" s="160" t="s">
        <v>519</v>
      </c>
      <c r="D28" s="160" t="s">
        <v>520</v>
      </c>
      <c r="E28" s="162"/>
    </row>
    <row r="29" spans="2:5" ht="57.75" customHeight="1">
      <c r="B29" s="159"/>
      <c r="C29" s="160" t="s">
        <v>521</v>
      </c>
      <c r="D29" s="160" t="s">
        <v>522</v>
      </c>
      <c r="E29" s="162"/>
    </row>
    <row r="30" spans="2:5" ht="26.25" customHeight="1">
      <c r="B30" s="159"/>
      <c r="C30" s="160" t="s">
        <v>523</v>
      </c>
      <c r="D30" s="160" t="s">
        <v>524</v>
      </c>
      <c r="E30" s="162"/>
    </row>
    <row r="31" spans="2:5" ht="35.25" customHeight="1">
      <c r="B31" s="159"/>
      <c r="C31" s="160" t="s">
        <v>525</v>
      </c>
      <c r="D31" s="165" t="s">
        <v>526</v>
      </c>
      <c r="E31" s="162"/>
    </row>
    <row r="32" spans="2:5" ht="24" customHeight="1">
      <c r="B32" s="159"/>
      <c r="C32" s="160" t="s">
        <v>527</v>
      </c>
      <c r="D32" s="160" t="s">
        <v>528</v>
      </c>
      <c r="E32" s="162"/>
    </row>
    <row r="33" spans="2:5" ht="27" customHeight="1">
      <c r="B33" s="159"/>
      <c r="C33" s="160" t="s">
        <v>529</v>
      </c>
      <c r="D33" s="160" t="s">
        <v>530</v>
      </c>
      <c r="E33" s="162"/>
    </row>
    <row r="34" spans="2:5" ht="7.5" customHeight="1">
      <c r="B34" s="166"/>
      <c r="C34" s="167"/>
      <c r="D34" s="167"/>
      <c r="E34" s="168"/>
    </row>
  </sheetData>
  <sheetProtection/>
  <mergeCells count="1">
    <mergeCell ref="B3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6" sqref="K6:AO6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1" t="s">
        <v>0</v>
      </c>
      <c r="B1" s="152"/>
      <c r="C1" s="152"/>
      <c r="D1" s="153" t="s">
        <v>1</v>
      </c>
      <c r="E1" s="152"/>
      <c r="F1" s="152"/>
      <c r="G1" s="152"/>
      <c r="H1" s="152"/>
      <c r="I1" s="152"/>
      <c r="J1" s="152"/>
      <c r="K1" s="154" t="s">
        <v>469</v>
      </c>
      <c r="L1" s="154"/>
      <c r="M1" s="154"/>
      <c r="N1" s="154"/>
      <c r="O1" s="154"/>
      <c r="P1" s="154"/>
      <c r="Q1" s="154"/>
      <c r="R1" s="154"/>
      <c r="S1" s="154"/>
      <c r="T1" s="152"/>
      <c r="U1" s="152"/>
      <c r="V1" s="152"/>
      <c r="W1" s="154" t="s">
        <v>470</v>
      </c>
      <c r="X1" s="154"/>
      <c r="Y1" s="154"/>
      <c r="Z1" s="154"/>
      <c r="AA1" s="154"/>
      <c r="AB1" s="154"/>
      <c r="AC1" s="154"/>
      <c r="AD1" s="154"/>
      <c r="AE1" s="154"/>
      <c r="AF1" s="154"/>
      <c r="AG1" s="152"/>
      <c r="AH1" s="15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2" t="s">
        <v>4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R2" s="205" t="s">
        <v>5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74" t="s">
        <v>9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78" t="s">
        <v>14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Q5" s="11"/>
      <c r="BE5" s="175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79" t="s">
        <v>17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Q6" s="11"/>
      <c r="BE6" s="173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73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73"/>
      <c r="BS8" s="6" t="s">
        <v>26</v>
      </c>
    </row>
    <row r="9" spans="2:71" s="2" customFormat="1" ht="15" customHeight="1">
      <c r="B9" s="10"/>
      <c r="AQ9" s="11"/>
      <c r="BE9" s="173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 t="s">
        <v>30</v>
      </c>
      <c r="AQ10" s="11"/>
      <c r="BE10" s="173"/>
      <c r="BS10" s="6" t="s">
        <v>18</v>
      </c>
    </row>
    <row r="11" spans="2:71" s="2" customFormat="1" ht="19.5" customHeight="1">
      <c r="B11" s="10"/>
      <c r="E11" s="15" t="s">
        <v>31</v>
      </c>
      <c r="AK11" s="17" t="s">
        <v>32</v>
      </c>
      <c r="AN11" s="15"/>
      <c r="AQ11" s="11"/>
      <c r="BE11" s="173"/>
      <c r="BS11" s="6" t="s">
        <v>18</v>
      </c>
    </row>
    <row r="12" spans="2:71" s="2" customFormat="1" ht="7.5" customHeight="1">
      <c r="B12" s="10"/>
      <c r="AQ12" s="11"/>
      <c r="BE12" s="173"/>
      <c r="BS12" s="6" t="s">
        <v>18</v>
      </c>
    </row>
    <row r="13" spans="2:71" s="2" customFormat="1" ht="15" customHeight="1">
      <c r="B13" s="10"/>
      <c r="D13" s="17" t="s">
        <v>33</v>
      </c>
      <c r="AK13" s="17" t="s">
        <v>29</v>
      </c>
      <c r="AN13" s="19" t="s">
        <v>34</v>
      </c>
      <c r="AQ13" s="11"/>
      <c r="BE13" s="173"/>
      <c r="BS13" s="6" t="s">
        <v>18</v>
      </c>
    </row>
    <row r="14" spans="2:71" s="2" customFormat="1" ht="15.75" customHeight="1">
      <c r="B14" s="10"/>
      <c r="E14" s="180" t="s">
        <v>34</v>
      </c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" t="s">
        <v>32</v>
      </c>
      <c r="AN14" s="19" t="s">
        <v>34</v>
      </c>
      <c r="AQ14" s="11"/>
      <c r="BE14" s="173"/>
      <c r="BS14" s="6" t="s">
        <v>18</v>
      </c>
    </row>
    <row r="15" spans="2:71" s="2" customFormat="1" ht="7.5" customHeight="1">
      <c r="B15" s="10"/>
      <c r="AQ15" s="11"/>
      <c r="BE15" s="173"/>
      <c r="BS15" s="6" t="s">
        <v>3</v>
      </c>
    </row>
    <row r="16" spans="2:71" s="2" customFormat="1" ht="15" customHeight="1">
      <c r="B16" s="10"/>
      <c r="D16" s="17" t="s">
        <v>35</v>
      </c>
      <c r="AK16" s="17" t="s">
        <v>29</v>
      </c>
      <c r="AN16" s="15" t="s">
        <v>36</v>
      </c>
      <c r="AQ16" s="11"/>
      <c r="BE16" s="173"/>
      <c r="BS16" s="6" t="s">
        <v>3</v>
      </c>
    </row>
    <row r="17" spans="2:71" s="2" customFormat="1" ht="19.5" customHeight="1">
      <c r="B17" s="10"/>
      <c r="E17" s="15" t="s">
        <v>37</v>
      </c>
      <c r="AK17" s="17" t="s">
        <v>32</v>
      </c>
      <c r="AN17" s="15" t="s">
        <v>38</v>
      </c>
      <c r="AQ17" s="11"/>
      <c r="BE17" s="173"/>
      <c r="BS17" s="6" t="s">
        <v>39</v>
      </c>
    </row>
    <row r="18" spans="2:71" s="2" customFormat="1" ht="7.5" customHeight="1">
      <c r="B18" s="10"/>
      <c r="AQ18" s="11"/>
      <c r="BE18" s="173"/>
      <c r="BS18" s="6" t="s">
        <v>6</v>
      </c>
    </row>
    <row r="19" spans="2:71" s="2" customFormat="1" ht="15" customHeight="1">
      <c r="B19" s="10"/>
      <c r="D19" s="17" t="s">
        <v>40</v>
      </c>
      <c r="AK19" s="17" t="s">
        <v>29</v>
      </c>
      <c r="AN19" s="15" t="s">
        <v>41</v>
      </c>
      <c r="AQ19" s="11"/>
      <c r="BE19" s="173"/>
      <c r="BS19" s="6" t="s">
        <v>6</v>
      </c>
    </row>
    <row r="20" spans="2:57" s="2" customFormat="1" ht="19.5" customHeight="1">
      <c r="B20" s="10"/>
      <c r="E20" s="15" t="s">
        <v>42</v>
      </c>
      <c r="AK20" s="17" t="s">
        <v>32</v>
      </c>
      <c r="AN20" s="15"/>
      <c r="AQ20" s="11"/>
      <c r="BE20" s="173"/>
    </row>
    <row r="21" spans="2:57" s="2" customFormat="1" ht="7.5" customHeight="1">
      <c r="B21" s="10"/>
      <c r="AQ21" s="11"/>
      <c r="BE21" s="173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73"/>
    </row>
    <row r="23" spans="2:57" s="2" customFormat="1" ht="15" customHeight="1">
      <c r="B23" s="10"/>
      <c r="D23" s="21" t="s">
        <v>43</v>
      </c>
      <c r="AK23" s="181">
        <f>ROUND($AG$87,2)</f>
        <v>0</v>
      </c>
      <c r="AL23" s="173"/>
      <c r="AM23" s="173"/>
      <c r="AN23" s="173"/>
      <c r="AO23" s="173"/>
      <c r="AQ23" s="11"/>
      <c r="BE23" s="173"/>
    </row>
    <row r="24" spans="2:57" s="2" customFormat="1" ht="15" customHeight="1">
      <c r="B24" s="10"/>
      <c r="D24" s="21" t="s">
        <v>44</v>
      </c>
      <c r="AK24" s="181">
        <f>ROUND($AG$91,2)</f>
        <v>0</v>
      </c>
      <c r="AL24" s="173"/>
      <c r="AM24" s="173"/>
      <c r="AN24" s="173"/>
      <c r="AO24" s="173"/>
      <c r="AQ24" s="11"/>
      <c r="BE24" s="173"/>
    </row>
    <row r="25" spans="2:57" s="6" customFormat="1" ht="7.5" customHeight="1">
      <c r="B25" s="22"/>
      <c r="AQ25" s="23"/>
      <c r="BE25" s="176"/>
    </row>
    <row r="26" spans="2:57" s="6" customFormat="1" ht="27" customHeight="1">
      <c r="B26" s="22"/>
      <c r="D26" s="24" t="s">
        <v>45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2">
        <f>ROUND($AK$23+$AK$24,2)</f>
        <v>0</v>
      </c>
      <c r="AL26" s="183"/>
      <c r="AM26" s="183"/>
      <c r="AN26" s="183"/>
      <c r="AO26" s="183"/>
      <c r="AQ26" s="23"/>
      <c r="BE26" s="176"/>
    </row>
    <row r="27" spans="2:57" s="6" customFormat="1" ht="7.5" customHeight="1">
      <c r="B27" s="22"/>
      <c r="AQ27" s="23"/>
      <c r="BE27" s="176"/>
    </row>
    <row r="28" spans="2:57" s="6" customFormat="1" ht="15" customHeight="1">
      <c r="B28" s="26"/>
      <c r="D28" s="27" t="s">
        <v>46</v>
      </c>
      <c r="F28" s="27" t="s">
        <v>47</v>
      </c>
      <c r="L28" s="184">
        <v>0.21</v>
      </c>
      <c r="M28" s="177"/>
      <c r="N28" s="177"/>
      <c r="O28" s="177"/>
      <c r="T28" s="29" t="s">
        <v>48</v>
      </c>
      <c r="W28" s="185">
        <f>ROUND($AZ$87+SUM($CD$92:$CD$99),2)</f>
        <v>0</v>
      </c>
      <c r="X28" s="177"/>
      <c r="Y28" s="177"/>
      <c r="Z28" s="177"/>
      <c r="AA28" s="177"/>
      <c r="AB28" s="177"/>
      <c r="AC28" s="177"/>
      <c r="AD28" s="177"/>
      <c r="AE28" s="177"/>
      <c r="AK28" s="185">
        <f>ROUND($AV$87+SUM($BY$92:$BY$99),2)</f>
        <v>0</v>
      </c>
      <c r="AL28" s="177"/>
      <c r="AM28" s="177"/>
      <c r="AN28" s="177"/>
      <c r="AO28" s="177"/>
      <c r="AQ28" s="30"/>
      <c r="BE28" s="177"/>
    </row>
    <row r="29" spans="2:57" s="6" customFormat="1" ht="15" customHeight="1">
      <c r="B29" s="26"/>
      <c r="F29" s="27" t="s">
        <v>49</v>
      </c>
      <c r="L29" s="184">
        <v>0.15</v>
      </c>
      <c r="M29" s="177"/>
      <c r="N29" s="177"/>
      <c r="O29" s="177"/>
      <c r="T29" s="29" t="s">
        <v>48</v>
      </c>
      <c r="W29" s="185">
        <f>ROUND($BA$87+SUM($CE$92:$CE$99),2)</f>
        <v>0</v>
      </c>
      <c r="X29" s="177"/>
      <c r="Y29" s="177"/>
      <c r="Z29" s="177"/>
      <c r="AA29" s="177"/>
      <c r="AB29" s="177"/>
      <c r="AC29" s="177"/>
      <c r="AD29" s="177"/>
      <c r="AE29" s="177"/>
      <c r="AK29" s="185">
        <f>ROUND($AW$87+SUM($BZ$92:$BZ$99),2)</f>
        <v>0</v>
      </c>
      <c r="AL29" s="177"/>
      <c r="AM29" s="177"/>
      <c r="AN29" s="177"/>
      <c r="AO29" s="177"/>
      <c r="AQ29" s="30"/>
      <c r="BE29" s="177"/>
    </row>
    <row r="30" spans="2:57" s="6" customFormat="1" ht="15" customHeight="1" hidden="1">
      <c r="B30" s="26"/>
      <c r="F30" s="27" t="s">
        <v>50</v>
      </c>
      <c r="L30" s="184">
        <v>0.21</v>
      </c>
      <c r="M30" s="177"/>
      <c r="N30" s="177"/>
      <c r="O30" s="177"/>
      <c r="T30" s="29" t="s">
        <v>48</v>
      </c>
      <c r="W30" s="185">
        <f>ROUND($BB$87+SUM($CF$92:$CF$99),2)</f>
        <v>0</v>
      </c>
      <c r="X30" s="177"/>
      <c r="Y30" s="177"/>
      <c r="Z30" s="177"/>
      <c r="AA30" s="177"/>
      <c r="AB30" s="177"/>
      <c r="AC30" s="177"/>
      <c r="AD30" s="177"/>
      <c r="AE30" s="177"/>
      <c r="AK30" s="185">
        <v>0</v>
      </c>
      <c r="AL30" s="177"/>
      <c r="AM30" s="177"/>
      <c r="AN30" s="177"/>
      <c r="AO30" s="177"/>
      <c r="AQ30" s="30"/>
      <c r="BE30" s="177"/>
    </row>
    <row r="31" spans="2:57" s="6" customFormat="1" ht="15" customHeight="1" hidden="1">
      <c r="B31" s="26"/>
      <c r="F31" s="27" t="s">
        <v>51</v>
      </c>
      <c r="L31" s="184">
        <v>0.15</v>
      </c>
      <c r="M31" s="177"/>
      <c r="N31" s="177"/>
      <c r="O31" s="177"/>
      <c r="T31" s="29" t="s">
        <v>48</v>
      </c>
      <c r="W31" s="185">
        <f>ROUND($BC$87+SUM($CG$92:$CG$99),2)</f>
        <v>0</v>
      </c>
      <c r="X31" s="177"/>
      <c r="Y31" s="177"/>
      <c r="Z31" s="177"/>
      <c r="AA31" s="177"/>
      <c r="AB31" s="177"/>
      <c r="AC31" s="177"/>
      <c r="AD31" s="177"/>
      <c r="AE31" s="177"/>
      <c r="AK31" s="185">
        <v>0</v>
      </c>
      <c r="AL31" s="177"/>
      <c r="AM31" s="177"/>
      <c r="AN31" s="177"/>
      <c r="AO31" s="177"/>
      <c r="AQ31" s="30"/>
      <c r="BE31" s="177"/>
    </row>
    <row r="32" spans="2:57" s="6" customFormat="1" ht="15" customHeight="1" hidden="1">
      <c r="B32" s="26"/>
      <c r="F32" s="27" t="s">
        <v>52</v>
      </c>
      <c r="L32" s="184">
        <v>0</v>
      </c>
      <c r="M32" s="177"/>
      <c r="N32" s="177"/>
      <c r="O32" s="177"/>
      <c r="T32" s="29" t="s">
        <v>48</v>
      </c>
      <c r="W32" s="185">
        <f>ROUND($BD$87+SUM($CH$92:$CH$99),2)</f>
        <v>0</v>
      </c>
      <c r="X32" s="177"/>
      <c r="Y32" s="177"/>
      <c r="Z32" s="177"/>
      <c r="AA32" s="177"/>
      <c r="AB32" s="177"/>
      <c r="AC32" s="177"/>
      <c r="AD32" s="177"/>
      <c r="AE32" s="177"/>
      <c r="AK32" s="185">
        <v>0</v>
      </c>
      <c r="AL32" s="177"/>
      <c r="AM32" s="177"/>
      <c r="AN32" s="177"/>
      <c r="AO32" s="177"/>
      <c r="AQ32" s="30"/>
      <c r="BE32" s="177"/>
    </row>
    <row r="33" spans="2:57" s="6" customFormat="1" ht="7.5" customHeight="1">
      <c r="B33" s="22"/>
      <c r="AQ33" s="23"/>
      <c r="BE33" s="176"/>
    </row>
    <row r="34" spans="2:57" s="6" customFormat="1" ht="27" customHeight="1">
      <c r="B34" s="22"/>
      <c r="C34" s="31"/>
      <c r="D34" s="32" t="s">
        <v>53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54</v>
      </c>
      <c r="U34" s="33"/>
      <c r="V34" s="33"/>
      <c r="W34" s="33"/>
      <c r="X34" s="186" t="s">
        <v>55</v>
      </c>
      <c r="Y34" s="187"/>
      <c r="Z34" s="187"/>
      <c r="AA34" s="187"/>
      <c r="AB34" s="187"/>
      <c r="AC34" s="33"/>
      <c r="AD34" s="33"/>
      <c r="AE34" s="33"/>
      <c r="AF34" s="33"/>
      <c r="AG34" s="33"/>
      <c r="AH34" s="33"/>
      <c r="AI34" s="33"/>
      <c r="AJ34" s="33"/>
      <c r="AK34" s="188">
        <f>ROUND(SUM($AK$26:$AK$32),2)</f>
        <v>0</v>
      </c>
      <c r="AL34" s="187"/>
      <c r="AM34" s="187"/>
      <c r="AN34" s="187"/>
      <c r="AO34" s="189"/>
      <c r="AP34" s="31"/>
      <c r="AQ34" s="23"/>
      <c r="BE34" s="176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57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59</v>
      </c>
      <c r="S58" s="41"/>
      <c r="T58" s="41"/>
      <c r="U58" s="41"/>
      <c r="V58" s="41"/>
      <c r="W58" s="41"/>
      <c r="X58" s="41"/>
      <c r="Y58" s="41"/>
      <c r="Z58" s="43"/>
      <c r="AC58" s="40" t="s">
        <v>58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59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60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61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58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59</v>
      </c>
      <c r="S69" s="41"/>
      <c r="T69" s="41"/>
      <c r="U69" s="41"/>
      <c r="V69" s="41"/>
      <c r="W69" s="41"/>
      <c r="X69" s="41"/>
      <c r="Y69" s="41"/>
      <c r="Z69" s="43"/>
      <c r="AC69" s="40" t="s">
        <v>58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59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74" t="s">
        <v>62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23"/>
    </row>
    <row r="77" spans="2:43" s="15" customFormat="1" ht="15" customHeight="1">
      <c r="B77" s="50"/>
      <c r="C77" s="17" t="s">
        <v>13</v>
      </c>
      <c r="L77" s="15" t="str">
        <f>$K$5</f>
        <v>2016-01ba</v>
      </c>
      <c r="AQ77" s="51"/>
    </row>
    <row r="78" spans="2:43" s="52" customFormat="1" ht="37.5" customHeight="1">
      <c r="B78" s="53"/>
      <c r="C78" s="52" t="s">
        <v>16</v>
      </c>
      <c r="L78" s="190" t="str">
        <f>$K$6</f>
        <v>Město Votice - Realizace ul. Táborská</v>
      </c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úsek mezi kruhovým objezdem a ul. Javorskou</v>
      </c>
      <c r="AI80" s="17" t="s">
        <v>24</v>
      </c>
      <c r="AM80" s="56" t="str">
        <f>IF($AN$8="","",$AN$8)</f>
        <v>19.04.2016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KSUS Středočeského kraje, příspěvková organizace</v>
      </c>
      <c r="AI82" s="17" t="s">
        <v>35</v>
      </c>
      <c r="AM82" s="178" t="str">
        <f>IF($E$17="","",$E$17)</f>
        <v>DOPAS s.r.o., Kubelíkova 1224/42, 130 00 Praha 3</v>
      </c>
      <c r="AN82" s="176"/>
      <c r="AO82" s="176"/>
      <c r="AP82" s="176"/>
      <c r="AQ82" s="23"/>
      <c r="AS82" s="191" t="s">
        <v>63</v>
      </c>
      <c r="AT82" s="192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33</v>
      </c>
      <c r="L83" s="15">
        <f>IF($E$14="Vyplň údaj","",$E$14)</f>
      </c>
      <c r="AI83" s="17" t="s">
        <v>40</v>
      </c>
      <c r="AM83" s="178" t="str">
        <f>IF($E$20="","",$E$20)</f>
        <v>Jiří Večerník</v>
      </c>
      <c r="AN83" s="176"/>
      <c r="AO83" s="176"/>
      <c r="AP83" s="176"/>
      <c r="AQ83" s="23"/>
      <c r="AS83" s="193"/>
      <c r="AT83" s="176"/>
      <c r="BD83" s="58"/>
    </row>
    <row r="84" spans="2:56" s="6" customFormat="1" ht="12" customHeight="1">
      <c r="B84" s="22"/>
      <c r="AQ84" s="23"/>
      <c r="AS84" s="193"/>
      <c r="AT84" s="176"/>
      <c r="BD84" s="58"/>
    </row>
    <row r="85" spans="2:57" s="6" customFormat="1" ht="30" customHeight="1">
      <c r="B85" s="22"/>
      <c r="C85" s="194" t="s">
        <v>64</v>
      </c>
      <c r="D85" s="187"/>
      <c r="E85" s="187"/>
      <c r="F85" s="187"/>
      <c r="G85" s="187"/>
      <c r="H85" s="33"/>
      <c r="I85" s="195" t="s">
        <v>65</v>
      </c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95" t="s">
        <v>66</v>
      </c>
      <c r="AH85" s="187"/>
      <c r="AI85" s="187"/>
      <c r="AJ85" s="187"/>
      <c r="AK85" s="187"/>
      <c r="AL85" s="187"/>
      <c r="AM85" s="187"/>
      <c r="AN85" s="195" t="s">
        <v>67</v>
      </c>
      <c r="AO85" s="187"/>
      <c r="AP85" s="189"/>
      <c r="AQ85" s="23"/>
      <c r="AS85" s="59" t="s">
        <v>68</v>
      </c>
      <c r="AT85" s="60" t="s">
        <v>69</v>
      </c>
      <c r="AU85" s="60" t="s">
        <v>70</v>
      </c>
      <c r="AV85" s="60" t="s">
        <v>71</v>
      </c>
      <c r="AW85" s="60" t="s">
        <v>72</v>
      </c>
      <c r="AX85" s="60" t="s">
        <v>73</v>
      </c>
      <c r="AY85" s="60" t="s">
        <v>74</v>
      </c>
      <c r="AZ85" s="60" t="s">
        <v>75</v>
      </c>
      <c r="BA85" s="60" t="s">
        <v>76</v>
      </c>
      <c r="BB85" s="60" t="s">
        <v>77</v>
      </c>
      <c r="BC85" s="60" t="s">
        <v>78</v>
      </c>
      <c r="BD85" s="61" t="s">
        <v>79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80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206">
        <f>ROUND(SUM($AG$88:$AG$89),2)</f>
        <v>0</v>
      </c>
      <c r="AH87" s="207"/>
      <c r="AI87" s="207"/>
      <c r="AJ87" s="207"/>
      <c r="AK87" s="207"/>
      <c r="AL87" s="207"/>
      <c r="AM87" s="207"/>
      <c r="AN87" s="206">
        <f>ROUND(SUM($AG$87,$AT$87),2)</f>
        <v>0</v>
      </c>
      <c r="AO87" s="207"/>
      <c r="AP87" s="207"/>
      <c r="AQ87" s="54"/>
      <c r="AS87" s="65">
        <f>ROUND(SUM($AS$88:$AS$89),2)</f>
        <v>0</v>
      </c>
      <c r="AT87" s="66">
        <f>ROUND(SUM($AV$87:$AW$87),2)</f>
        <v>0</v>
      </c>
      <c r="AU87" s="67">
        <f>ROUND(SUM($AU$88:$AU$89),5)</f>
        <v>4962.32788</v>
      </c>
      <c r="AV87" s="66">
        <f>ROUND($AZ$87*$L$28,2)</f>
        <v>0</v>
      </c>
      <c r="AW87" s="66">
        <f>ROUND($BA$87*$L$29,2)</f>
        <v>0</v>
      </c>
      <c r="AX87" s="66">
        <f>ROUND($BB$87*$L$28,2)</f>
        <v>0</v>
      </c>
      <c r="AY87" s="66">
        <f>ROUND($BC$87*$L$29,2)</f>
        <v>0</v>
      </c>
      <c r="AZ87" s="66">
        <f>ROUND(SUM($AZ$88:$AZ$89),2)</f>
        <v>0</v>
      </c>
      <c r="BA87" s="66">
        <f>ROUND(SUM($BA$88:$BA$89),2)</f>
        <v>0</v>
      </c>
      <c r="BB87" s="66">
        <f>ROUND(SUM($BB$88:$BB$89),2)</f>
        <v>0</v>
      </c>
      <c r="BC87" s="66">
        <f>ROUND(SUM($BC$88:$BC$89),2)</f>
        <v>0</v>
      </c>
      <c r="BD87" s="68">
        <f>ROUND(SUM($BD$88:$BD$89),2)</f>
        <v>0</v>
      </c>
      <c r="BS87" s="52" t="s">
        <v>81</v>
      </c>
      <c r="BT87" s="52" t="s">
        <v>82</v>
      </c>
      <c r="BU87" s="69" t="s">
        <v>83</v>
      </c>
      <c r="BV87" s="52" t="s">
        <v>84</v>
      </c>
      <c r="BW87" s="52" t="s">
        <v>85</v>
      </c>
      <c r="BX87" s="52" t="s">
        <v>86</v>
      </c>
    </row>
    <row r="88" spans="1:76" s="70" customFormat="1" ht="28.5" customHeight="1">
      <c r="A88" s="150" t="s">
        <v>471</v>
      </c>
      <c r="B88" s="71"/>
      <c r="C88" s="72"/>
      <c r="D88" s="198" t="s">
        <v>87</v>
      </c>
      <c r="E88" s="199"/>
      <c r="F88" s="199"/>
      <c r="G88" s="199"/>
      <c r="H88" s="199"/>
      <c r="I88" s="72"/>
      <c r="J88" s="198" t="s">
        <v>88</v>
      </c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6">
        <f>'SO 100.00 - Organizace vý...'!$M$27</f>
        <v>0</v>
      </c>
      <c r="AH88" s="197"/>
      <c r="AI88" s="197"/>
      <c r="AJ88" s="197"/>
      <c r="AK88" s="197"/>
      <c r="AL88" s="197"/>
      <c r="AM88" s="197"/>
      <c r="AN88" s="196">
        <f>ROUND(SUM($AG$88,$AT$88),2)</f>
        <v>0</v>
      </c>
      <c r="AO88" s="197"/>
      <c r="AP88" s="197"/>
      <c r="AQ88" s="73"/>
      <c r="AS88" s="74">
        <f>'SO 100.00 - Organizace vý...'!$M$25</f>
        <v>0</v>
      </c>
      <c r="AT88" s="75">
        <f>ROUND(SUM($AV$88:$AW$88),2)</f>
        <v>0</v>
      </c>
      <c r="AU88" s="76">
        <f>'SO 100.00 - Organizace vý...'!$W$117</f>
        <v>24.448</v>
      </c>
      <c r="AV88" s="75">
        <f>'SO 100.00 - Organizace vý...'!$M$29</f>
        <v>0</v>
      </c>
      <c r="AW88" s="75">
        <f>'SO 100.00 - Organizace vý...'!$M$30</f>
        <v>0</v>
      </c>
      <c r="AX88" s="75">
        <f>'SO 100.00 - Organizace vý...'!$M$31</f>
        <v>0</v>
      </c>
      <c r="AY88" s="75">
        <f>'SO 100.00 - Organizace vý...'!$M$32</f>
        <v>0</v>
      </c>
      <c r="AZ88" s="75">
        <f>'SO 100.00 - Organizace vý...'!$H$29</f>
        <v>0</v>
      </c>
      <c r="BA88" s="75">
        <f>'SO 100.00 - Organizace vý...'!$H$30</f>
        <v>0</v>
      </c>
      <c r="BB88" s="75">
        <f>'SO 100.00 - Organizace vý...'!$H$31</f>
        <v>0</v>
      </c>
      <c r="BC88" s="75">
        <f>'SO 100.00 - Organizace vý...'!$H$32</f>
        <v>0</v>
      </c>
      <c r="BD88" s="77">
        <f>'SO 100.00 - Organizace vý...'!$H$33</f>
        <v>0</v>
      </c>
      <c r="BT88" s="70" t="s">
        <v>21</v>
      </c>
      <c r="BV88" s="70" t="s">
        <v>84</v>
      </c>
      <c r="BW88" s="70" t="s">
        <v>89</v>
      </c>
      <c r="BX88" s="70" t="s">
        <v>85</v>
      </c>
    </row>
    <row r="89" spans="1:76" s="70" customFormat="1" ht="28.5" customHeight="1">
      <c r="A89" s="150" t="s">
        <v>471</v>
      </c>
      <c r="B89" s="71"/>
      <c r="C89" s="72"/>
      <c r="D89" s="198" t="s">
        <v>90</v>
      </c>
      <c r="E89" s="199"/>
      <c r="F89" s="199"/>
      <c r="G89" s="199"/>
      <c r="H89" s="199"/>
      <c r="I89" s="72"/>
      <c r="J89" s="198" t="s">
        <v>91</v>
      </c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6">
        <f>'SO 100.01 - Zpevněné ploc...'!$M$27</f>
        <v>0</v>
      </c>
      <c r="AH89" s="197"/>
      <c r="AI89" s="197"/>
      <c r="AJ89" s="197"/>
      <c r="AK89" s="197"/>
      <c r="AL89" s="197"/>
      <c r="AM89" s="197"/>
      <c r="AN89" s="196">
        <f>ROUND(SUM($AG$89,$AT$89),2)</f>
        <v>0</v>
      </c>
      <c r="AO89" s="197"/>
      <c r="AP89" s="197"/>
      <c r="AQ89" s="73"/>
      <c r="AS89" s="78">
        <f>'SO 100.01 - Zpevněné ploc...'!$M$25</f>
        <v>0</v>
      </c>
      <c r="AT89" s="79">
        <f>ROUND(SUM($AV$89:$AW$89),2)</f>
        <v>0</v>
      </c>
      <c r="AU89" s="80">
        <f>'SO 100.01 - Zpevněné ploc...'!$W$124</f>
        <v>4937.879875999999</v>
      </c>
      <c r="AV89" s="79">
        <f>'SO 100.01 - Zpevněné ploc...'!$M$29</f>
        <v>0</v>
      </c>
      <c r="AW89" s="79">
        <f>'SO 100.01 - Zpevněné ploc...'!$M$30</f>
        <v>0</v>
      </c>
      <c r="AX89" s="79">
        <f>'SO 100.01 - Zpevněné ploc...'!$M$31</f>
        <v>0</v>
      </c>
      <c r="AY89" s="79">
        <f>'SO 100.01 - Zpevněné ploc...'!$M$32</f>
        <v>0</v>
      </c>
      <c r="AZ89" s="79">
        <f>'SO 100.01 - Zpevněné ploc...'!$H$29</f>
        <v>0</v>
      </c>
      <c r="BA89" s="79">
        <f>'SO 100.01 - Zpevněné ploc...'!$H$30</f>
        <v>0</v>
      </c>
      <c r="BB89" s="79">
        <f>'SO 100.01 - Zpevněné ploc...'!$H$31</f>
        <v>0</v>
      </c>
      <c r="BC89" s="79">
        <f>'SO 100.01 - Zpevněné ploc...'!$H$32</f>
        <v>0</v>
      </c>
      <c r="BD89" s="81">
        <f>'SO 100.01 - Zpevněné ploc...'!$H$33</f>
        <v>0</v>
      </c>
      <c r="BT89" s="70" t="s">
        <v>21</v>
      </c>
      <c r="BV89" s="70" t="s">
        <v>84</v>
      </c>
      <c r="BW89" s="70" t="s">
        <v>92</v>
      </c>
      <c r="BX89" s="70" t="s">
        <v>85</v>
      </c>
    </row>
    <row r="90" spans="2:43" s="2" customFormat="1" ht="14.25" customHeight="1">
      <c r="B90" s="10"/>
      <c r="AQ90" s="11"/>
    </row>
    <row r="91" spans="2:49" s="6" customFormat="1" ht="30.75" customHeight="1">
      <c r="B91" s="22"/>
      <c r="C91" s="64" t="s">
        <v>93</v>
      </c>
      <c r="AG91" s="206">
        <f>ROUND(SUM($AG$92:$AG$98),2)</f>
        <v>0</v>
      </c>
      <c r="AH91" s="176"/>
      <c r="AI91" s="176"/>
      <c r="AJ91" s="176"/>
      <c r="AK91" s="176"/>
      <c r="AL91" s="176"/>
      <c r="AM91" s="176"/>
      <c r="AN91" s="206">
        <f>ROUND(SUM($AN$92:$AN$98),2)</f>
        <v>0</v>
      </c>
      <c r="AO91" s="176"/>
      <c r="AP91" s="176"/>
      <c r="AQ91" s="23"/>
      <c r="AS91" s="59" t="s">
        <v>94</v>
      </c>
      <c r="AT91" s="60" t="s">
        <v>95</v>
      </c>
      <c r="AU91" s="60" t="s">
        <v>46</v>
      </c>
      <c r="AV91" s="61" t="s">
        <v>69</v>
      </c>
      <c r="AW91" s="62"/>
    </row>
    <row r="92" spans="2:89" s="6" customFormat="1" ht="21" customHeight="1">
      <c r="B92" s="22"/>
      <c r="D92" s="82" t="s">
        <v>96</v>
      </c>
      <c r="AG92" s="200">
        <f>ROUND($AG$87*$AS$92,2)</f>
        <v>0</v>
      </c>
      <c r="AH92" s="176"/>
      <c r="AI92" s="176"/>
      <c r="AJ92" s="176"/>
      <c r="AK92" s="176"/>
      <c r="AL92" s="176"/>
      <c r="AM92" s="176"/>
      <c r="AN92" s="201">
        <f>ROUND($AG$92+$AV$92,2)</f>
        <v>0</v>
      </c>
      <c r="AO92" s="176"/>
      <c r="AP92" s="176"/>
      <c r="AQ92" s="23"/>
      <c r="AS92" s="83">
        <v>0</v>
      </c>
      <c r="AT92" s="84" t="s">
        <v>97</v>
      </c>
      <c r="AU92" s="84" t="s">
        <v>47</v>
      </c>
      <c r="AV92" s="85">
        <f>ROUND(IF($AU$92="základní",$AG$92*$L$28,IF($AU$92="snížená",$AG$92*$L$29,0)),2)</f>
        <v>0</v>
      </c>
      <c r="BV92" s="6" t="s">
        <v>98</v>
      </c>
      <c r="BY92" s="86">
        <f>IF($AU$92="základní",$AV$92,0)</f>
        <v>0</v>
      </c>
      <c r="BZ92" s="86">
        <f>IF($AU$92="snížená",$AV$92,0)</f>
        <v>0</v>
      </c>
      <c r="CA92" s="86">
        <v>0</v>
      </c>
      <c r="CB92" s="86">
        <v>0</v>
      </c>
      <c r="CC92" s="86">
        <v>0</v>
      </c>
      <c r="CD92" s="86">
        <f>IF($AU$92="základní",$AG$92,0)</f>
        <v>0</v>
      </c>
      <c r="CE92" s="86">
        <f>IF($AU$92="snížená",$AG$92,0)</f>
        <v>0</v>
      </c>
      <c r="CF92" s="86">
        <f>IF($AU$92="zákl. přenesená",$AG$92,0)</f>
        <v>0</v>
      </c>
      <c r="CG92" s="86">
        <f>IF($AU$92="sníž. přenesená",$AG$92,0)</f>
        <v>0</v>
      </c>
      <c r="CH92" s="86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2"/>
      <c r="D93" s="82" t="s">
        <v>99</v>
      </c>
      <c r="AG93" s="200">
        <f>ROUND($AG$87*$AS$93,2)</f>
        <v>0</v>
      </c>
      <c r="AH93" s="176"/>
      <c r="AI93" s="176"/>
      <c r="AJ93" s="176"/>
      <c r="AK93" s="176"/>
      <c r="AL93" s="176"/>
      <c r="AM93" s="176"/>
      <c r="AN93" s="201">
        <f>ROUND($AG$93+$AV$93,2)</f>
        <v>0</v>
      </c>
      <c r="AO93" s="176"/>
      <c r="AP93" s="176"/>
      <c r="AQ93" s="23"/>
      <c r="AS93" s="87">
        <v>0</v>
      </c>
      <c r="AT93" s="88" t="s">
        <v>97</v>
      </c>
      <c r="AU93" s="88" t="s">
        <v>47</v>
      </c>
      <c r="AV93" s="89">
        <f>ROUND(IF($AU$93="základní",$AG$93*$L$28,IF($AU$93="snížená",$AG$93*$L$29,0)),2)</f>
        <v>0</v>
      </c>
      <c r="BV93" s="6" t="s">
        <v>98</v>
      </c>
      <c r="BY93" s="86">
        <f>IF($AU$93="základní",$AV$93,0)</f>
        <v>0</v>
      </c>
      <c r="BZ93" s="86">
        <f>IF($AU$93="snížená",$AV$93,0)</f>
        <v>0</v>
      </c>
      <c r="CA93" s="86">
        <v>0</v>
      </c>
      <c r="CB93" s="86">
        <v>0</v>
      </c>
      <c r="CC93" s="86">
        <v>0</v>
      </c>
      <c r="CD93" s="86">
        <f>IF($AU$93="základní",$AG$93,0)</f>
        <v>0</v>
      </c>
      <c r="CE93" s="86">
        <f>IF($AU$93="snížená",$AG$93,0)</f>
        <v>0</v>
      </c>
      <c r="CF93" s="86">
        <f>IF($AU$93="zákl. přenesená",$AG$93,0)</f>
        <v>0</v>
      </c>
      <c r="CG93" s="86">
        <f>IF($AU$93="sníž. přenesená",$AG$93,0)</f>
        <v>0</v>
      </c>
      <c r="CH93" s="86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2"/>
      <c r="D94" s="82" t="s">
        <v>100</v>
      </c>
      <c r="AG94" s="200">
        <f>ROUND($AG$87*$AS$94,2)</f>
        <v>0</v>
      </c>
      <c r="AH94" s="176"/>
      <c r="AI94" s="176"/>
      <c r="AJ94" s="176"/>
      <c r="AK94" s="176"/>
      <c r="AL94" s="176"/>
      <c r="AM94" s="176"/>
      <c r="AN94" s="201">
        <f>ROUND($AG$94+$AV$94,2)</f>
        <v>0</v>
      </c>
      <c r="AO94" s="176"/>
      <c r="AP94" s="176"/>
      <c r="AQ94" s="23"/>
      <c r="AS94" s="87">
        <v>0</v>
      </c>
      <c r="AT94" s="88" t="s">
        <v>97</v>
      </c>
      <c r="AU94" s="88" t="s">
        <v>47</v>
      </c>
      <c r="AV94" s="89">
        <f>ROUND(IF($AU$94="základní",$AG$94*$L$28,IF($AU$94="snížená",$AG$94*$L$29,0)),2)</f>
        <v>0</v>
      </c>
      <c r="BV94" s="6" t="s">
        <v>98</v>
      </c>
      <c r="BY94" s="86">
        <f>IF($AU$94="základní",$AV$94,0)</f>
        <v>0</v>
      </c>
      <c r="BZ94" s="86">
        <f>IF($AU$94="snížená",$AV$94,0)</f>
        <v>0</v>
      </c>
      <c r="CA94" s="86">
        <v>0</v>
      </c>
      <c r="CB94" s="86">
        <v>0</v>
      </c>
      <c r="CC94" s="86">
        <v>0</v>
      </c>
      <c r="CD94" s="86">
        <f>IF($AU$94="základní",$AG$94,0)</f>
        <v>0</v>
      </c>
      <c r="CE94" s="86">
        <f>IF($AU$94="snížená",$AG$94,0)</f>
        <v>0</v>
      </c>
      <c r="CF94" s="86">
        <f>IF($AU$94="zákl. přenesená",$AG$94,0)</f>
        <v>0</v>
      </c>
      <c r="CG94" s="86">
        <f>IF($AU$94="sníž. přenesená",$AG$94,0)</f>
        <v>0</v>
      </c>
      <c r="CH94" s="86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2"/>
      <c r="D95" s="82" t="s">
        <v>101</v>
      </c>
      <c r="AG95" s="200">
        <f>ROUND($AG$87*$AS$95,2)</f>
        <v>0</v>
      </c>
      <c r="AH95" s="176"/>
      <c r="AI95" s="176"/>
      <c r="AJ95" s="176"/>
      <c r="AK95" s="176"/>
      <c r="AL95" s="176"/>
      <c r="AM95" s="176"/>
      <c r="AN95" s="201">
        <f>ROUND($AG$95+$AV$95,2)</f>
        <v>0</v>
      </c>
      <c r="AO95" s="176"/>
      <c r="AP95" s="176"/>
      <c r="AQ95" s="23"/>
      <c r="AS95" s="87">
        <v>0</v>
      </c>
      <c r="AT95" s="88" t="s">
        <v>97</v>
      </c>
      <c r="AU95" s="88" t="s">
        <v>47</v>
      </c>
      <c r="AV95" s="89">
        <f>ROUND(IF($AU$95="základní",$AG$95*$L$28,IF($AU$95="snížená",$AG$95*$L$29,0)),2)</f>
        <v>0</v>
      </c>
      <c r="BV95" s="6" t="s">
        <v>98</v>
      </c>
      <c r="BY95" s="86">
        <f>IF($AU$95="základní",$AV$95,0)</f>
        <v>0</v>
      </c>
      <c r="BZ95" s="86">
        <f>IF($AU$95="snížená",$AV$95,0)</f>
        <v>0</v>
      </c>
      <c r="CA95" s="86">
        <v>0</v>
      </c>
      <c r="CB95" s="86">
        <v>0</v>
      </c>
      <c r="CC95" s="86">
        <v>0</v>
      </c>
      <c r="CD95" s="86">
        <f>IF($AU$95="základní",$AG$95,0)</f>
        <v>0</v>
      </c>
      <c r="CE95" s="86">
        <f>IF($AU$95="snížená",$AG$95,0)</f>
        <v>0</v>
      </c>
      <c r="CF95" s="86">
        <f>IF($AU$95="zákl. přenesená",$AG$95,0)</f>
        <v>0</v>
      </c>
      <c r="CG95" s="86">
        <f>IF($AU$95="sníž. přenesená",$AG$95,0)</f>
        <v>0</v>
      </c>
      <c r="CH95" s="86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2"/>
      <c r="D96" s="202" t="s">
        <v>102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G96" s="200">
        <f>$AG$87*$AS$96</f>
        <v>0</v>
      </c>
      <c r="AH96" s="176"/>
      <c r="AI96" s="176"/>
      <c r="AJ96" s="176"/>
      <c r="AK96" s="176"/>
      <c r="AL96" s="176"/>
      <c r="AM96" s="176"/>
      <c r="AN96" s="201">
        <f>$AG$96+$AV$96</f>
        <v>0</v>
      </c>
      <c r="AO96" s="176"/>
      <c r="AP96" s="176"/>
      <c r="AQ96" s="23"/>
      <c r="AS96" s="87">
        <v>0</v>
      </c>
      <c r="AT96" s="88" t="s">
        <v>97</v>
      </c>
      <c r="AU96" s="88" t="s">
        <v>47</v>
      </c>
      <c r="AV96" s="89">
        <f>ROUND(IF($AU$96="nulová",0,IF(OR($AU$96="základní",$AU$96="zákl. přenesená"),$AG$96*$L$28,$AG$96*$L$29)),2)</f>
        <v>0</v>
      </c>
      <c r="BV96" s="6" t="s">
        <v>103</v>
      </c>
      <c r="BY96" s="86">
        <f>IF($AU$96="základní",$AV$96,0)</f>
        <v>0</v>
      </c>
      <c r="BZ96" s="86">
        <f>IF($AU$96="snížená",$AV$96,0)</f>
        <v>0</v>
      </c>
      <c r="CA96" s="86">
        <f>IF($AU$96="zákl. přenesená",$AV$96,0)</f>
        <v>0</v>
      </c>
      <c r="CB96" s="86">
        <f>IF($AU$96="sníž. přenesená",$AV$96,0)</f>
        <v>0</v>
      </c>
      <c r="CC96" s="86">
        <f>IF($AU$96="nulová",$AV$96,0)</f>
        <v>0</v>
      </c>
      <c r="CD96" s="86">
        <f>IF($AU$96="základní",$AG$96,0)</f>
        <v>0</v>
      </c>
      <c r="CE96" s="86">
        <f>IF($AU$96="snížená",$AG$96,0)</f>
        <v>0</v>
      </c>
      <c r="CF96" s="86">
        <f>IF($AU$96="zákl. přenesená",$AG$96,0)</f>
        <v>0</v>
      </c>
      <c r="CG96" s="86">
        <f>IF($AU$96="sníž. přenesená",$AG$96,0)</f>
        <v>0</v>
      </c>
      <c r="CH96" s="86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>
        <f>IF($D$96="Vyplň vlastní","","x")</f>
      </c>
    </row>
    <row r="97" spans="2:89" s="6" customFormat="1" ht="21" customHeight="1">
      <c r="B97" s="22"/>
      <c r="D97" s="202" t="s">
        <v>102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G97" s="200">
        <f>$AG$87*$AS$97</f>
        <v>0</v>
      </c>
      <c r="AH97" s="176"/>
      <c r="AI97" s="176"/>
      <c r="AJ97" s="176"/>
      <c r="AK97" s="176"/>
      <c r="AL97" s="176"/>
      <c r="AM97" s="176"/>
      <c r="AN97" s="201">
        <f>$AG$97+$AV$97</f>
        <v>0</v>
      </c>
      <c r="AO97" s="176"/>
      <c r="AP97" s="176"/>
      <c r="AQ97" s="23"/>
      <c r="AS97" s="87">
        <v>0</v>
      </c>
      <c r="AT97" s="88" t="s">
        <v>97</v>
      </c>
      <c r="AU97" s="88" t="s">
        <v>47</v>
      </c>
      <c r="AV97" s="89">
        <f>ROUND(IF($AU$97="nulová",0,IF(OR($AU$97="základní",$AU$97="zákl. přenesená"),$AG$97*$L$28,$AG$97*$L$29)),2)</f>
        <v>0</v>
      </c>
      <c r="BV97" s="6" t="s">
        <v>103</v>
      </c>
      <c r="BY97" s="86">
        <f>IF($AU$97="základní",$AV$97,0)</f>
        <v>0</v>
      </c>
      <c r="BZ97" s="86">
        <f>IF($AU$97="snížená",$AV$97,0)</f>
        <v>0</v>
      </c>
      <c r="CA97" s="86">
        <f>IF($AU$97="zákl. přenesená",$AV$97,0)</f>
        <v>0</v>
      </c>
      <c r="CB97" s="86">
        <f>IF($AU$97="sníž. přenesená",$AV$97,0)</f>
        <v>0</v>
      </c>
      <c r="CC97" s="86">
        <f>IF($AU$97="nulová",$AV$97,0)</f>
        <v>0</v>
      </c>
      <c r="CD97" s="86">
        <f>IF($AU$97="základní",$AG$97,0)</f>
        <v>0</v>
      </c>
      <c r="CE97" s="86">
        <f>IF($AU$97="snížená",$AG$97,0)</f>
        <v>0</v>
      </c>
      <c r="CF97" s="86">
        <f>IF($AU$97="zákl. přenesená",$AG$97,0)</f>
        <v>0</v>
      </c>
      <c r="CG97" s="86">
        <f>IF($AU$97="sníž. přenesená",$AG$97,0)</f>
        <v>0</v>
      </c>
      <c r="CH97" s="86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>
        <f>IF($D$97="Vyplň vlastní","","x")</f>
      </c>
    </row>
    <row r="98" spans="2:89" s="6" customFormat="1" ht="21" customHeight="1">
      <c r="B98" s="22"/>
      <c r="D98" s="202" t="s">
        <v>102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G98" s="200">
        <f>$AG$87*$AS$98</f>
        <v>0</v>
      </c>
      <c r="AH98" s="176"/>
      <c r="AI98" s="176"/>
      <c r="AJ98" s="176"/>
      <c r="AK98" s="176"/>
      <c r="AL98" s="176"/>
      <c r="AM98" s="176"/>
      <c r="AN98" s="201">
        <f>$AG$98+$AV$98</f>
        <v>0</v>
      </c>
      <c r="AO98" s="176"/>
      <c r="AP98" s="176"/>
      <c r="AQ98" s="23"/>
      <c r="AS98" s="90">
        <v>0</v>
      </c>
      <c r="AT98" s="91" t="s">
        <v>97</v>
      </c>
      <c r="AU98" s="91" t="s">
        <v>47</v>
      </c>
      <c r="AV98" s="92">
        <f>ROUND(IF($AU$98="nulová",0,IF(OR($AU$98="základní",$AU$98="zákl. přenesená"),$AG$98*$L$28,$AG$98*$L$29)),2)</f>
        <v>0</v>
      </c>
      <c r="BV98" s="6" t="s">
        <v>103</v>
      </c>
      <c r="BY98" s="86">
        <f>IF($AU$98="základní",$AV$98,0)</f>
        <v>0</v>
      </c>
      <c r="BZ98" s="86">
        <f>IF($AU$98="snížená",$AV$98,0)</f>
        <v>0</v>
      </c>
      <c r="CA98" s="86">
        <f>IF($AU$98="zákl. přenesená",$AV$98,0)</f>
        <v>0</v>
      </c>
      <c r="CB98" s="86">
        <f>IF($AU$98="sníž. přenesená",$AV$98,0)</f>
        <v>0</v>
      </c>
      <c r="CC98" s="86">
        <f>IF($AU$98="nulová",$AV$98,0)</f>
        <v>0</v>
      </c>
      <c r="CD98" s="86">
        <f>IF($AU$98="základní",$AG$98,0)</f>
        <v>0</v>
      </c>
      <c r="CE98" s="86">
        <f>IF($AU$98="snížená",$AG$98,0)</f>
        <v>0</v>
      </c>
      <c r="CF98" s="86">
        <f>IF($AU$98="zákl. přenesená",$AG$98,0)</f>
        <v>0</v>
      </c>
      <c r="CG98" s="86">
        <f>IF($AU$98="sníž. přenesená",$AG$98,0)</f>
        <v>0</v>
      </c>
      <c r="CH98" s="86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>
        <f>IF($D$98="Vyplň vlastní","","x")</f>
      </c>
    </row>
    <row r="99" spans="2:43" s="6" customFormat="1" ht="12" customHeight="1">
      <c r="B99" s="22"/>
      <c r="AQ99" s="23"/>
    </row>
    <row r="100" spans="2:43" s="6" customFormat="1" ht="30.75" customHeight="1">
      <c r="B100" s="22"/>
      <c r="C100" s="93" t="s">
        <v>104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203">
        <f>ROUND($AG$87+$AG$91,2)</f>
        <v>0</v>
      </c>
      <c r="AH100" s="204"/>
      <c r="AI100" s="204"/>
      <c r="AJ100" s="204"/>
      <c r="AK100" s="204"/>
      <c r="AL100" s="204"/>
      <c r="AM100" s="204"/>
      <c r="AN100" s="203">
        <f>ROUND($AN$87+$AN$91,2)</f>
        <v>0</v>
      </c>
      <c r="AO100" s="204"/>
      <c r="AP100" s="204"/>
      <c r="AQ100" s="23"/>
    </row>
    <row r="101" spans="2:43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6"/>
    </row>
  </sheetData>
  <sheetProtection/>
  <mergeCells count="67">
    <mergeCell ref="AG100:AM100"/>
    <mergeCell ref="AN100:AP100"/>
    <mergeCell ref="AR2:BE2"/>
    <mergeCell ref="D98:AB98"/>
    <mergeCell ref="AG98:AM98"/>
    <mergeCell ref="AN98:AP98"/>
    <mergeCell ref="AG87:AM87"/>
    <mergeCell ref="AN87:AP87"/>
    <mergeCell ref="AG91:AM91"/>
    <mergeCell ref="AN91:AP91"/>
    <mergeCell ref="D96:AB96"/>
    <mergeCell ref="AG96:AM96"/>
    <mergeCell ref="AN96:AP96"/>
    <mergeCell ref="D97:AB97"/>
    <mergeCell ref="AG97:AM97"/>
    <mergeCell ref="AN97:AP97"/>
    <mergeCell ref="AG93:AM93"/>
    <mergeCell ref="AN93:AP93"/>
    <mergeCell ref="AG94:AM94"/>
    <mergeCell ref="AN94:AP94"/>
    <mergeCell ref="AG95:AM95"/>
    <mergeCell ref="AN95:AP95"/>
    <mergeCell ref="AN89:AP89"/>
    <mergeCell ref="AG89:AM89"/>
    <mergeCell ref="D89:H89"/>
    <mergeCell ref="J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</mergeCells>
  <dataValidations count="2">
    <dataValidation type="list" allowBlank="1" showInputMessage="1" showErrorMessage="1" error="Povoleny jsou hodnoty základní, snížená, zákl. přenesená, sníž. přenesená, nulová." sqref="AU92:AU99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2:AT99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100.00 - Organizace vý...'!C2" tooltip="SO 100.00 - Organizace vý..." display="/"/>
    <hyperlink ref="A89" location="'SO 100.01 - Zpevněné ploc...'!C2" tooltip="SO 100.01 - Zpevněné ploc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5"/>
      <c r="B1" s="152"/>
      <c r="C1" s="152"/>
      <c r="D1" s="153" t="s">
        <v>1</v>
      </c>
      <c r="E1" s="152"/>
      <c r="F1" s="154" t="s">
        <v>472</v>
      </c>
      <c r="G1" s="154"/>
      <c r="H1" s="229" t="s">
        <v>473</v>
      </c>
      <c r="I1" s="229"/>
      <c r="J1" s="229"/>
      <c r="K1" s="229"/>
      <c r="L1" s="154" t="s">
        <v>474</v>
      </c>
      <c r="M1" s="152"/>
      <c r="N1" s="152"/>
      <c r="O1" s="153" t="s">
        <v>105</v>
      </c>
      <c r="P1" s="152"/>
      <c r="Q1" s="152"/>
      <c r="R1" s="152"/>
      <c r="S1" s="154" t="s">
        <v>475</v>
      </c>
      <c r="T1" s="154"/>
      <c r="U1" s="155"/>
      <c r="V1" s="15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2" t="s">
        <v>4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S2" s="205" t="s">
        <v>5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106</v>
      </c>
    </row>
    <row r="4" spans="2:46" s="2" customFormat="1" ht="37.5" customHeight="1">
      <c r="B4" s="10"/>
      <c r="C4" s="174" t="s">
        <v>107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2" customFormat="1" ht="30.75" customHeight="1">
      <c r="B6" s="10"/>
      <c r="D6" s="17" t="s">
        <v>16</v>
      </c>
      <c r="F6" s="208" t="str">
        <f>'Rekapitulace stavby'!$K$6</f>
        <v>Město Votice - Realizace ul. Táborská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R6" s="11"/>
    </row>
    <row r="7" spans="2:18" s="6" customFormat="1" ht="37.5" customHeight="1">
      <c r="B7" s="22"/>
      <c r="D7" s="16" t="s">
        <v>108</v>
      </c>
      <c r="F7" s="179" t="s">
        <v>109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209" t="str">
        <f>'Rekapitulace stavby'!$AN$8</f>
        <v>19.04.2016</v>
      </c>
      <c r="P9" s="176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78" t="s">
        <v>110</v>
      </c>
      <c r="P11" s="176"/>
      <c r="R11" s="23"/>
    </row>
    <row r="12" spans="2:18" s="6" customFormat="1" ht="18.75" customHeight="1">
      <c r="B12" s="22"/>
      <c r="E12" s="15" t="s">
        <v>111</v>
      </c>
      <c r="M12" s="17" t="s">
        <v>32</v>
      </c>
      <c r="O12" s="178"/>
      <c r="P12" s="176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33</v>
      </c>
      <c r="M14" s="17" t="s">
        <v>29</v>
      </c>
      <c r="O14" s="210" t="str">
        <f>IF('Rekapitulace stavby'!$AN$13="","",'Rekapitulace stavby'!$AN$13)</f>
        <v>Vyplň údaj</v>
      </c>
      <c r="P14" s="176"/>
      <c r="R14" s="23"/>
    </row>
    <row r="15" spans="2:18" s="6" customFormat="1" ht="18.75" customHeight="1">
      <c r="B15" s="22"/>
      <c r="E15" s="210" t="str">
        <f>IF('Rekapitulace stavby'!$E$14="","",'Rekapitulace stavby'!$E$14)</f>
        <v>Vyplň údaj</v>
      </c>
      <c r="F15" s="176"/>
      <c r="G15" s="176"/>
      <c r="H15" s="176"/>
      <c r="I15" s="176"/>
      <c r="J15" s="176"/>
      <c r="K15" s="176"/>
      <c r="L15" s="176"/>
      <c r="M15" s="17" t="s">
        <v>32</v>
      </c>
      <c r="O15" s="210" t="str">
        <f>IF('Rekapitulace stavby'!$AN$14="","",'Rekapitulace stavby'!$AN$14)</f>
        <v>Vyplň údaj</v>
      </c>
      <c r="P15" s="176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35</v>
      </c>
      <c r="M17" s="17" t="s">
        <v>29</v>
      </c>
      <c r="O17" s="178" t="s">
        <v>36</v>
      </c>
      <c r="P17" s="176"/>
      <c r="R17" s="23"/>
    </row>
    <row r="18" spans="2:18" s="6" customFormat="1" ht="18.75" customHeight="1">
      <c r="B18" s="22"/>
      <c r="E18" s="15" t="s">
        <v>112</v>
      </c>
      <c r="M18" s="17" t="s">
        <v>32</v>
      </c>
      <c r="O18" s="178" t="s">
        <v>38</v>
      </c>
      <c r="P18" s="176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40</v>
      </c>
      <c r="M20" s="17" t="s">
        <v>29</v>
      </c>
      <c r="O20" s="178" t="s">
        <v>41</v>
      </c>
      <c r="P20" s="176"/>
      <c r="R20" s="23"/>
    </row>
    <row r="21" spans="2:18" s="6" customFormat="1" ht="18.75" customHeight="1">
      <c r="B21" s="22"/>
      <c r="E21" s="15" t="s">
        <v>42</v>
      </c>
      <c r="M21" s="17" t="s">
        <v>32</v>
      </c>
      <c r="O21" s="178"/>
      <c r="P21" s="176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4" t="s">
        <v>113</v>
      </c>
      <c r="M24" s="181">
        <f>$N$88</f>
        <v>0</v>
      </c>
      <c r="N24" s="176"/>
      <c r="O24" s="176"/>
      <c r="P24" s="176"/>
      <c r="R24" s="23"/>
    </row>
    <row r="25" spans="2:18" s="6" customFormat="1" ht="15" customHeight="1">
      <c r="B25" s="22"/>
      <c r="D25" s="21" t="s">
        <v>101</v>
      </c>
      <c r="M25" s="181">
        <f>$N$92</f>
        <v>0</v>
      </c>
      <c r="N25" s="176"/>
      <c r="O25" s="176"/>
      <c r="P25" s="176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5" t="s">
        <v>45</v>
      </c>
      <c r="M27" s="211">
        <f>ROUND($M$24+$M$25,2)</f>
        <v>0</v>
      </c>
      <c r="N27" s="176"/>
      <c r="O27" s="176"/>
      <c r="P27" s="176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46</v>
      </c>
      <c r="E29" s="27" t="s">
        <v>47</v>
      </c>
      <c r="F29" s="28">
        <v>0.21</v>
      </c>
      <c r="G29" s="96" t="s">
        <v>48</v>
      </c>
      <c r="H29" s="212">
        <f>ROUND((((SUM($BE$92:$BE$99)+SUM($BE$117:$BE$225))+SUM($BE$226:$BE$227))),2)</f>
        <v>0</v>
      </c>
      <c r="I29" s="176"/>
      <c r="J29" s="176"/>
      <c r="M29" s="212">
        <f>ROUND((((SUM($BE$92:$BE$99)+SUM($BE$117:$BE$225))*$F$29)+SUM($BE$226:$BE$227)*$F$29),2)</f>
        <v>0</v>
      </c>
      <c r="N29" s="176"/>
      <c r="O29" s="176"/>
      <c r="P29" s="176"/>
      <c r="R29" s="23"/>
    </row>
    <row r="30" spans="2:18" s="6" customFormat="1" ht="15" customHeight="1">
      <c r="B30" s="22"/>
      <c r="E30" s="27" t="s">
        <v>49</v>
      </c>
      <c r="F30" s="28">
        <v>0.15</v>
      </c>
      <c r="G30" s="96" t="s">
        <v>48</v>
      </c>
      <c r="H30" s="212">
        <f>ROUND((((SUM($BF$92:$BF$99)+SUM($BF$117:$BF$225))+SUM($BF$226:$BF$227))),2)</f>
        <v>0</v>
      </c>
      <c r="I30" s="176"/>
      <c r="J30" s="176"/>
      <c r="M30" s="212">
        <f>ROUND((((SUM($BF$92:$BF$99)+SUM($BF$117:$BF$225))*$F$30)+SUM($BF$226:$BF$227)*$F$30),2)</f>
        <v>0</v>
      </c>
      <c r="N30" s="176"/>
      <c r="O30" s="176"/>
      <c r="P30" s="176"/>
      <c r="R30" s="23"/>
    </row>
    <row r="31" spans="2:18" s="6" customFormat="1" ht="15" customHeight="1" hidden="1">
      <c r="B31" s="22"/>
      <c r="E31" s="27" t="s">
        <v>50</v>
      </c>
      <c r="F31" s="28">
        <v>0.21</v>
      </c>
      <c r="G31" s="96" t="s">
        <v>48</v>
      </c>
      <c r="H31" s="212">
        <f>ROUND((((SUM($BG$92:$BG$99)+SUM($BG$117:$BG$225))+SUM($BG$226:$BG$227))),2)</f>
        <v>0</v>
      </c>
      <c r="I31" s="176"/>
      <c r="J31" s="176"/>
      <c r="M31" s="212">
        <v>0</v>
      </c>
      <c r="N31" s="176"/>
      <c r="O31" s="176"/>
      <c r="P31" s="176"/>
      <c r="R31" s="23"/>
    </row>
    <row r="32" spans="2:18" s="6" customFormat="1" ht="15" customHeight="1" hidden="1">
      <c r="B32" s="22"/>
      <c r="E32" s="27" t="s">
        <v>51</v>
      </c>
      <c r="F32" s="28">
        <v>0.15</v>
      </c>
      <c r="G32" s="96" t="s">
        <v>48</v>
      </c>
      <c r="H32" s="212">
        <f>ROUND((((SUM($BH$92:$BH$99)+SUM($BH$117:$BH$225))+SUM($BH$226:$BH$227))),2)</f>
        <v>0</v>
      </c>
      <c r="I32" s="176"/>
      <c r="J32" s="176"/>
      <c r="M32" s="212">
        <v>0</v>
      </c>
      <c r="N32" s="176"/>
      <c r="O32" s="176"/>
      <c r="P32" s="176"/>
      <c r="R32" s="23"/>
    </row>
    <row r="33" spans="2:18" s="6" customFormat="1" ht="15" customHeight="1" hidden="1">
      <c r="B33" s="22"/>
      <c r="E33" s="27" t="s">
        <v>52</v>
      </c>
      <c r="F33" s="28">
        <v>0</v>
      </c>
      <c r="G33" s="96" t="s">
        <v>48</v>
      </c>
      <c r="H33" s="212">
        <f>ROUND((((SUM($BI$92:$BI$99)+SUM($BI$117:$BI$225))+SUM($BI$226:$BI$227))),2)</f>
        <v>0</v>
      </c>
      <c r="I33" s="176"/>
      <c r="J33" s="176"/>
      <c r="M33" s="212">
        <v>0</v>
      </c>
      <c r="N33" s="176"/>
      <c r="O33" s="176"/>
      <c r="P33" s="176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53</v>
      </c>
      <c r="E35" s="33"/>
      <c r="F35" s="33"/>
      <c r="G35" s="97" t="s">
        <v>54</v>
      </c>
      <c r="H35" s="34" t="s">
        <v>55</v>
      </c>
      <c r="I35" s="33"/>
      <c r="J35" s="33"/>
      <c r="K35" s="33"/>
      <c r="L35" s="188">
        <f>ROUND(SUM($M$27:$M$33),2)</f>
        <v>0</v>
      </c>
      <c r="M35" s="187"/>
      <c r="N35" s="187"/>
      <c r="O35" s="187"/>
      <c r="P35" s="189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2"/>
      <c r="D50" s="35" t="s">
        <v>56</v>
      </c>
      <c r="E50" s="36"/>
      <c r="F50" s="36"/>
      <c r="G50" s="36"/>
      <c r="H50" s="37"/>
      <c r="J50" s="35" t="s">
        <v>57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N51" s="1"/>
      <c r="P51" s="39"/>
      <c r="R51" s="11"/>
    </row>
    <row r="52" spans="2:18" s="2" customFormat="1" ht="14.25" customHeight="1">
      <c r="B52" s="10"/>
      <c r="D52" s="38"/>
      <c r="H52" s="39"/>
      <c r="J52" s="38"/>
      <c r="N52" s="1"/>
      <c r="P52" s="39"/>
      <c r="R52" s="11"/>
    </row>
    <row r="53" spans="2:18" s="2" customFormat="1" ht="14.25" customHeight="1">
      <c r="B53" s="10"/>
      <c r="D53" s="38"/>
      <c r="H53" s="39"/>
      <c r="J53" s="38"/>
      <c r="N53" s="1"/>
      <c r="P53" s="39"/>
      <c r="R53" s="11"/>
    </row>
    <row r="54" spans="2:18" s="2" customFormat="1" ht="14.25" customHeight="1">
      <c r="B54" s="10"/>
      <c r="D54" s="38"/>
      <c r="H54" s="39"/>
      <c r="J54" s="38"/>
      <c r="N54" s="1"/>
      <c r="P54" s="39"/>
      <c r="R54" s="11"/>
    </row>
    <row r="55" spans="2:18" s="2" customFormat="1" ht="14.25" customHeight="1">
      <c r="B55" s="10"/>
      <c r="D55" s="38"/>
      <c r="H55" s="39"/>
      <c r="J55" s="38"/>
      <c r="N55" s="1"/>
      <c r="P55" s="39"/>
      <c r="R55" s="11"/>
    </row>
    <row r="56" spans="2:18" s="2" customFormat="1" ht="14.25" customHeight="1">
      <c r="B56" s="10"/>
      <c r="D56" s="38"/>
      <c r="H56" s="39"/>
      <c r="J56" s="38"/>
      <c r="N56" s="1"/>
      <c r="P56" s="39"/>
      <c r="R56" s="11"/>
    </row>
    <row r="57" spans="2:18" s="2" customFormat="1" ht="14.25" customHeight="1">
      <c r="B57" s="10"/>
      <c r="D57" s="38"/>
      <c r="H57" s="39"/>
      <c r="J57" s="38"/>
      <c r="N57" s="1"/>
      <c r="P57" s="39"/>
      <c r="R57" s="11"/>
    </row>
    <row r="58" spans="2:18" s="2" customFormat="1" ht="14.25" customHeight="1">
      <c r="B58" s="10"/>
      <c r="D58" s="38"/>
      <c r="H58" s="39"/>
      <c r="J58" s="38"/>
      <c r="N58" s="1"/>
      <c r="P58" s="39"/>
      <c r="R58" s="11"/>
    </row>
    <row r="59" spans="2:18" s="6" customFormat="1" ht="15.75" customHeight="1">
      <c r="B59" s="22"/>
      <c r="D59" s="40" t="s">
        <v>58</v>
      </c>
      <c r="E59" s="41"/>
      <c r="F59" s="41"/>
      <c r="G59" s="42" t="s">
        <v>59</v>
      </c>
      <c r="H59" s="43"/>
      <c r="J59" s="40" t="s">
        <v>58</v>
      </c>
      <c r="K59" s="41"/>
      <c r="L59" s="41"/>
      <c r="M59" s="41"/>
      <c r="N59" s="42" t="s">
        <v>59</v>
      </c>
      <c r="O59" s="41"/>
      <c r="P59" s="43"/>
      <c r="R59" s="23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2"/>
      <c r="D61" s="35" t="s">
        <v>60</v>
      </c>
      <c r="E61" s="36"/>
      <c r="F61" s="36"/>
      <c r="G61" s="36"/>
      <c r="H61" s="37"/>
      <c r="J61" s="35" t="s">
        <v>61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N62" s="1"/>
      <c r="P62" s="39"/>
      <c r="R62" s="11"/>
    </row>
    <row r="63" spans="2:18" s="2" customFormat="1" ht="14.25" customHeight="1">
      <c r="B63" s="10"/>
      <c r="D63" s="38"/>
      <c r="H63" s="39"/>
      <c r="J63" s="38"/>
      <c r="N63" s="1"/>
      <c r="P63" s="39"/>
      <c r="R63" s="11"/>
    </row>
    <row r="64" spans="2:18" s="2" customFormat="1" ht="14.25" customHeight="1">
      <c r="B64" s="10"/>
      <c r="D64" s="38"/>
      <c r="H64" s="39"/>
      <c r="J64" s="38"/>
      <c r="N64" s="1"/>
      <c r="P64" s="39"/>
      <c r="R64" s="11"/>
    </row>
    <row r="65" spans="2:18" s="2" customFormat="1" ht="14.25" customHeight="1">
      <c r="B65" s="10"/>
      <c r="D65" s="38"/>
      <c r="H65" s="39"/>
      <c r="J65" s="38"/>
      <c r="N65" s="1"/>
      <c r="P65" s="39"/>
      <c r="R65" s="11"/>
    </row>
    <row r="66" spans="2:18" s="2" customFormat="1" ht="14.25" customHeight="1">
      <c r="B66" s="10"/>
      <c r="D66" s="38"/>
      <c r="H66" s="39"/>
      <c r="J66" s="38"/>
      <c r="N66" s="1"/>
      <c r="P66" s="39"/>
      <c r="R66" s="11"/>
    </row>
    <row r="67" spans="2:18" s="2" customFormat="1" ht="14.25" customHeight="1">
      <c r="B67" s="10"/>
      <c r="D67" s="38"/>
      <c r="H67" s="39"/>
      <c r="J67" s="38"/>
      <c r="N67" s="1"/>
      <c r="P67" s="39"/>
      <c r="R67" s="11"/>
    </row>
    <row r="68" spans="2:18" s="2" customFormat="1" ht="14.25" customHeight="1">
      <c r="B68" s="10"/>
      <c r="D68" s="38"/>
      <c r="H68" s="39"/>
      <c r="J68" s="38"/>
      <c r="N68" s="1"/>
      <c r="P68" s="39"/>
      <c r="R68" s="11"/>
    </row>
    <row r="69" spans="2:18" s="2" customFormat="1" ht="14.25" customHeight="1">
      <c r="B69" s="10"/>
      <c r="D69" s="38"/>
      <c r="H69" s="39"/>
      <c r="J69" s="38"/>
      <c r="N69" s="1"/>
      <c r="P69" s="39"/>
      <c r="R69" s="11"/>
    </row>
    <row r="70" spans="2:18" s="6" customFormat="1" ht="15.75" customHeight="1">
      <c r="B70" s="22"/>
      <c r="D70" s="40" t="s">
        <v>58</v>
      </c>
      <c r="E70" s="41"/>
      <c r="F70" s="41"/>
      <c r="G70" s="42" t="s">
        <v>59</v>
      </c>
      <c r="H70" s="43"/>
      <c r="J70" s="40" t="s">
        <v>58</v>
      </c>
      <c r="K70" s="41"/>
      <c r="L70" s="41"/>
      <c r="M70" s="41"/>
      <c r="N70" s="42" t="s">
        <v>59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74" t="s">
        <v>114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208" t="str">
        <f>$F$6</f>
        <v>Město Votice - Realizace ul. Táborská</v>
      </c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R78" s="23"/>
    </row>
    <row r="79" spans="2:18" s="6" customFormat="1" ht="37.5" customHeight="1">
      <c r="B79" s="22"/>
      <c r="C79" s="52" t="s">
        <v>108</v>
      </c>
      <c r="F79" s="190" t="str">
        <f>$F$7</f>
        <v>SO 100.00 - Organizace výstavby</v>
      </c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úsek mezi kruhovým objezdem a ul. Javorskou</v>
      </c>
      <c r="K81" s="17" t="s">
        <v>24</v>
      </c>
      <c r="M81" s="213" t="str">
        <f>IF($O$9="","",$O$9)</f>
        <v>19.04.2016</v>
      </c>
      <c r="N81" s="176"/>
      <c r="O81" s="176"/>
      <c r="P81" s="176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Město Votice, Komenského nám. 700, 259 17 Votice</v>
      </c>
      <c r="K83" s="17" t="s">
        <v>35</v>
      </c>
      <c r="M83" s="178" t="str">
        <f>$E$18</f>
        <v>DOPAS s.r.o., kubelíkova 1224/42, 130 00 Praha 3</v>
      </c>
      <c r="N83" s="176"/>
      <c r="O83" s="176"/>
      <c r="P83" s="176"/>
      <c r="Q83" s="176"/>
      <c r="R83" s="23"/>
    </row>
    <row r="84" spans="2:18" s="6" customFormat="1" ht="15" customHeight="1">
      <c r="B84" s="22"/>
      <c r="C84" s="17" t="s">
        <v>33</v>
      </c>
      <c r="F84" s="15" t="str">
        <f>IF($E$15="","",$E$15)</f>
        <v>Vyplň údaj</v>
      </c>
      <c r="K84" s="17" t="s">
        <v>40</v>
      </c>
      <c r="M84" s="178" t="str">
        <f>$E$21</f>
        <v>Jiří Večerník</v>
      </c>
      <c r="N84" s="176"/>
      <c r="O84" s="176"/>
      <c r="P84" s="176"/>
      <c r="Q84" s="176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214" t="s">
        <v>115</v>
      </c>
      <c r="D86" s="204"/>
      <c r="E86" s="204"/>
      <c r="F86" s="204"/>
      <c r="G86" s="204"/>
      <c r="H86" s="31"/>
      <c r="I86" s="31"/>
      <c r="J86" s="31"/>
      <c r="K86" s="31"/>
      <c r="L86" s="31"/>
      <c r="M86" s="31"/>
      <c r="N86" s="214" t="s">
        <v>116</v>
      </c>
      <c r="O86" s="176"/>
      <c r="P86" s="176"/>
      <c r="Q86" s="176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4" t="s">
        <v>117</v>
      </c>
      <c r="N88" s="206">
        <f>ROUND($N$117,2)</f>
        <v>0</v>
      </c>
      <c r="O88" s="176"/>
      <c r="P88" s="176"/>
      <c r="Q88" s="176"/>
      <c r="R88" s="23"/>
      <c r="AU88" s="6" t="s">
        <v>118</v>
      </c>
    </row>
    <row r="89" spans="2:18" s="69" customFormat="1" ht="25.5" customHeight="1">
      <c r="B89" s="98"/>
      <c r="D89" s="99" t="s">
        <v>119</v>
      </c>
      <c r="N89" s="215">
        <f>ROUND($N$118,2)</f>
        <v>0</v>
      </c>
      <c r="O89" s="216"/>
      <c r="P89" s="216"/>
      <c r="Q89" s="216"/>
      <c r="R89" s="100"/>
    </row>
    <row r="90" spans="2:18" s="94" customFormat="1" ht="21" customHeight="1">
      <c r="B90" s="101"/>
      <c r="D90" s="82" t="s">
        <v>120</v>
      </c>
      <c r="N90" s="201">
        <f>ROUND($N$119,2)</f>
        <v>0</v>
      </c>
      <c r="O90" s="216"/>
      <c r="P90" s="216"/>
      <c r="Q90" s="216"/>
      <c r="R90" s="102"/>
    </row>
    <row r="91" spans="2:18" s="6" customFormat="1" ht="22.5" customHeight="1">
      <c r="B91" s="22"/>
      <c r="R91" s="23"/>
    </row>
    <row r="92" spans="2:21" s="6" customFormat="1" ht="30" customHeight="1">
      <c r="B92" s="22"/>
      <c r="C92" s="64" t="s">
        <v>121</v>
      </c>
      <c r="N92" s="206">
        <f>ROUND($N$93+$N$94+$N$95+$N$96+$N$97+$N$98,2)</f>
        <v>0</v>
      </c>
      <c r="O92" s="176"/>
      <c r="P92" s="176"/>
      <c r="Q92" s="176"/>
      <c r="R92" s="23"/>
      <c r="T92" s="103"/>
      <c r="U92" s="104" t="s">
        <v>46</v>
      </c>
    </row>
    <row r="93" spans="2:62" s="6" customFormat="1" ht="18.75" customHeight="1">
      <c r="B93" s="22"/>
      <c r="D93" s="202" t="s">
        <v>122</v>
      </c>
      <c r="E93" s="176"/>
      <c r="F93" s="176"/>
      <c r="G93" s="176"/>
      <c r="H93" s="176"/>
      <c r="N93" s="200">
        <f>ROUND($N$88*$T$93,2)</f>
        <v>0</v>
      </c>
      <c r="O93" s="176"/>
      <c r="P93" s="176"/>
      <c r="Q93" s="176"/>
      <c r="R93" s="23"/>
      <c r="T93" s="105"/>
      <c r="U93" s="106" t="s">
        <v>47</v>
      </c>
      <c r="AY93" s="6" t="s">
        <v>123</v>
      </c>
      <c r="BE93" s="86">
        <f>IF($U$93="základní",$N$93,0)</f>
        <v>0</v>
      </c>
      <c r="BF93" s="86">
        <f>IF($U$93="snížená",$N$93,0)</f>
        <v>0</v>
      </c>
      <c r="BG93" s="86">
        <f>IF($U$93="zákl. přenesená",$N$93,0)</f>
        <v>0</v>
      </c>
      <c r="BH93" s="86">
        <f>IF($U$93="sníž. přenesená",$N$93,0)</f>
        <v>0</v>
      </c>
      <c r="BI93" s="86">
        <f>IF($U$93="nulová",$N$93,0)</f>
        <v>0</v>
      </c>
      <c r="BJ93" s="6" t="s">
        <v>21</v>
      </c>
    </row>
    <row r="94" spans="2:62" s="6" customFormat="1" ht="18.75" customHeight="1">
      <c r="B94" s="22"/>
      <c r="D94" s="202" t="s">
        <v>124</v>
      </c>
      <c r="E94" s="176"/>
      <c r="F94" s="176"/>
      <c r="G94" s="176"/>
      <c r="H94" s="176"/>
      <c r="N94" s="200">
        <f>ROUND($N$88*$T$94,2)</f>
        <v>0</v>
      </c>
      <c r="O94" s="176"/>
      <c r="P94" s="176"/>
      <c r="Q94" s="176"/>
      <c r="R94" s="23"/>
      <c r="T94" s="105"/>
      <c r="U94" s="106" t="s">
        <v>47</v>
      </c>
      <c r="AY94" s="6" t="s">
        <v>123</v>
      </c>
      <c r="BE94" s="86">
        <f>IF($U$94="základní",$N$94,0)</f>
        <v>0</v>
      </c>
      <c r="BF94" s="86">
        <f>IF($U$94="snížená",$N$94,0)</f>
        <v>0</v>
      </c>
      <c r="BG94" s="86">
        <f>IF($U$94="zákl. přenesená",$N$94,0)</f>
        <v>0</v>
      </c>
      <c r="BH94" s="86">
        <f>IF($U$94="sníž. přenesená",$N$94,0)</f>
        <v>0</v>
      </c>
      <c r="BI94" s="86">
        <f>IF($U$94="nulová",$N$94,0)</f>
        <v>0</v>
      </c>
      <c r="BJ94" s="6" t="s">
        <v>21</v>
      </c>
    </row>
    <row r="95" spans="2:62" s="6" customFormat="1" ht="18.75" customHeight="1">
      <c r="B95" s="22"/>
      <c r="D95" s="202" t="s">
        <v>125</v>
      </c>
      <c r="E95" s="176"/>
      <c r="F95" s="176"/>
      <c r="G95" s="176"/>
      <c r="H95" s="176"/>
      <c r="N95" s="200">
        <f>ROUND($N$88*$T$95,2)</f>
        <v>0</v>
      </c>
      <c r="O95" s="176"/>
      <c r="P95" s="176"/>
      <c r="Q95" s="176"/>
      <c r="R95" s="23"/>
      <c r="T95" s="105"/>
      <c r="U95" s="106" t="s">
        <v>47</v>
      </c>
      <c r="AY95" s="6" t="s">
        <v>123</v>
      </c>
      <c r="BE95" s="86">
        <f>IF($U$95="základní",$N$95,0)</f>
        <v>0</v>
      </c>
      <c r="BF95" s="86">
        <f>IF($U$95="snížená",$N$95,0)</f>
        <v>0</v>
      </c>
      <c r="BG95" s="86">
        <f>IF($U$95="zákl. přenesená",$N$95,0)</f>
        <v>0</v>
      </c>
      <c r="BH95" s="86">
        <f>IF($U$95="sníž. přenesená",$N$95,0)</f>
        <v>0</v>
      </c>
      <c r="BI95" s="86">
        <f>IF($U$95="nulová",$N$95,0)</f>
        <v>0</v>
      </c>
      <c r="BJ95" s="6" t="s">
        <v>21</v>
      </c>
    </row>
    <row r="96" spans="2:62" s="6" customFormat="1" ht="18.75" customHeight="1">
      <c r="B96" s="22"/>
      <c r="D96" s="202" t="s">
        <v>126</v>
      </c>
      <c r="E96" s="176"/>
      <c r="F96" s="176"/>
      <c r="G96" s="176"/>
      <c r="H96" s="176"/>
      <c r="N96" s="200">
        <f>ROUND($N$88*$T$96,2)</f>
        <v>0</v>
      </c>
      <c r="O96" s="176"/>
      <c r="P96" s="176"/>
      <c r="Q96" s="176"/>
      <c r="R96" s="23"/>
      <c r="T96" s="105"/>
      <c r="U96" s="106" t="s">
        <v>47</v>
      </c>
      <c r="AY96" s="6" t="s">
        <v>123</v>
      </c>
      <c r="BE96" s="86">
        <f>IF($U$96="základní",$N$96,0)</f>
        <v>0</v>
      </c>
      <c r="BF96" s="86">
        <f>IF($U$96="snížená",$N$96,0)</f>
        <v>0</v>
      </c>
      <c r="BG96" s="86">
        <f>IF($U$96="zákl. přenesená",$N$96,0)</f>
        <v>0</v>
      </c>
      <c r="BH96" s="86">
        <f>IF($U$96="sníž. přenesená",$N$96,0)</f>
        <v>0</v>
      </c>
      <c r="BI96" s="86">
        <f>IF($U$96="nulová",$N$96,0)</f>
        <v>0</v>
      </c>
      <c r="BJ96" s="6" t="s">
        <v>21</v>
      </c>
    </row>
    <row r="97" spans="2:62" s="6" customFormat="1" ht="18.75" customHeight="1">
      <c r="B97" s="22"/>
      <c r="D97" s="202" t="s">
        <v>127</v>
      </c>
      <c r="E97" s="176"/>
      <c r="F97" s="176"/>
      <c r="G97" s="176"/>
      <c r="H97" s="176"/>
      <c r="N97" s="200">
        <f>ROUND($N$88*$T$97,2)</f>
        <v>0</v>
      </c>
      <c r="O97" s="176"/>
      <c r="P97" s="176"/>
      <c r="Q97" s="176"/>
      <c r="R97" s="23"/>
      <c r="T97" s="105"/>
      <c r="U97" s="106" t="s">
        <v>47</v>
      </c>
      <c r="AY97" s="6" t="s">
        <v>123</v>
      </c>
      <c r="BE97" s="86">
        <f>IF($U$97="základní",$N$97,0)</f>
        <v>0</v>
      </c>
      <c r="BF97" s="86">
        <f>IF($U$97="snížená",$N$97,0)</f>
        <v>0</v>
      </c>
      <c r="BG97" s="86">
        <f>IF($U$97="zákl. přenesená",$N$97,0)</f>
        <v>0</v>
      </c>
      <c r="BH97" s="86">
        <f>IF($U$97="sníž. přenesená",$N$97,0)</f>
        <v>0</v>
      </c>
      <c r="BI97" s="86">
        <f>IF($U$97="nulová",$N$97,0)</f>
        <v>0</v>
      </c>
      <c r="BJ97" s="6" t="s">
        <v>21</v>
      </c>
    </row>
    <row r="98" spans="2:62" s="6" customFormat="1" ht="18.75" customHeight="1">
      <c r="B98" s="22"/>
      <c r="D98" s="82" t="s">
        <v>128</v>
      </c>
      <c r="N98" s="200">
        <f>ROUND($N$88*$T$98,2)</f>
        <v>0</v>
      </c>
      <c r="O98" s="176"/>
      <c r="P98" s="176"/>
      <c r="Q98" s="176"/>
      <c r="R98" s="23"/>
      <c r="T98" s="107"/>
      <c r="U98" s="108" t="s">
        <v>47</v>
      </c>
      <c r="AY98" s="6" t="s">
        <v>129</v>
      </c>
      <c r="BE98" s="86">
        <f>IF($U$98="základní",$N$98,0)</f>
        <v>0</v>
      </c>
      <c r="BF98" s="86">
        <f>IF($U$98="snížená",$N$98,0)</f>
        <v>0</v>
      </c>
      <c r="BG98" s="86">
        <f>IF($U$98="zákl. přenesená",$N$98,0)</f>
        <v>0</v>
      </c>
      <c r="BH98" s="86">
        <f>IF($U$98="sníž. přenesená",$N$98,0)</f>
        <v>0</v>
      </c>
      <c r="BI98" s="86">
        <f>IF($U$98="nulová",$N$98,0)</f>
        <v>0</v>
      </c>
      <c r="BJ98" s="6" t="s">
        <v>21</v>
      </c>
    </row>
    <row r="99" spans="2:18" s="6" customFormat="1" ht="14.25" customHeight="1">
      <c r="B99" s="22"/>
      <c r="R99" s="23"/>
    </row>
    <row r="100" spans="2:18" s="6" customFormat="1" ht="30" customHeight="1">
      <c r="B100" s="22"/>
      <c r="C100" s="93" t="s">
        <v>104</v>
      </c>
      <c r="D100" s="31"/>
      <c r="E100" s="31"/>
      <c r="F100" s="31"/>
      <c r="G100" s="31"/>
      <c r="H100" s="31"/>
      <c r="I100" s="31"/>
      <c r="J100" s="31"/>
      <c r="K100" s="31"/>
      <c r="L100" s="203">
        <f>ROUND(SUM($N$88+$N$92),2)</f>
        <v>0</v>
      </c>
      <c r="M100" s="204"/>
      <c r="N100" s="204"/>
      <c r="O100" s="204"/>
      <c r="P100" s="204"/>
      <c r="Q100" s="204"/>
      <c r="R100" s="2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ht="14.25" customHeight="1">
      <c r="N102" s="1"/>
    </row>
    <row r="103" ht="14.25" customHeight="1">
      <c r="N103" s="1"/>
    </row>
    <row r="104" ht="14.25" customHeight="1">
      <c r="N104" s="1"/>
    </row>
    <row r="105" spans="2:18" s="6" customFormat="1" ht="7.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</row>
    <row r="106" spans="2:18" s="6" customFormat="1" ht="37.5" customHeight="1">
      <c r="B106" s="22"/>
      <c r="C106" s="174" t="s">
        <v>130</v>
      </c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23"/>
    </row>
    <row r="107" spans="2:18" s="6" customFormat="1" ht="7.5" customHeight="1">
      <c r="B107" s="22"/>
      <c r="R107" s="23"/>
    </row>
    <row r="108" spans="2:18" s="6" customFormat="1" ht="30.75" customHeight="1">
      <c r="B108" s="22"/>
      <c r="C108" s="17" t="s">
        <v>16</v>
      </c>
      <c r="F108" s="208" t="str">
        <f>$F$6</f>
        <v>Město Votice - Realizace ul. Táborská</v>
      </c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R108" s="23"/>
    </row>
    <row r="109" spans="2:18" s="6" customFormat="1" ht="37.5" customHeight="1">
      <c r="B109" s="22"/>
      <c r="C109" s="52" t="s">
        <v>108</v>
      </c>
      <c r="F109" s="190" t="str">
        <f>$F$7</f>
        <v>SO 100.00 - Organizace výstavby</v>
      </c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R109" s="23"/>
    </row>
    <row r="110" spans="2:18" s="6" customFormat="1" ht="7.5" customHeight="1">
      <c r="B110" s="22"/>
      <c r="R110" s="23"/>
    </row>
    <row r="111" spans="2:18" s="6" customFormat="1" ht="18.75" customHeight="1">
      <c r="B111" s="22"/>
      <c r="C111" s="17" t="s">
        <v>22</v>
      </c>
      <c r="F111" s="15" t="str">
        <f>$F$9</f>
        <v>úsek mezi kruhovým objezdem a ul. Javorskou</v>
      </c>
      <c r="K111" s="17" t="s">
        <v>24</v>
      </c>
      <c r="M111" s="213" t="str">
        <f>IF($O$9="","",$O$9)</f>
        <v>19.04.2016</v>
      </c>
      <c r="N111" s="176"/>
      <c r="O111" s="176"/>
      <c r="P111" s="176"/>
      <c r="R111" s="23"/>
    </row>
    <row r="112" spans="2:18" s="6" customFormat="1" ht="7.5" customHeight="1">
      <c r="B112" s="22"/>
      <c r="R112" s="23"/>
    </row>
    <row r="113" spans="2:18" s="6" customFormat="1" ht="15.75" customHeight="1">
      <c r="B113" s="22"/>
      <c r="C113" s="17" t="s">
        <v>28</v>
      </c>
      <c r="F113" s="15" t="str">
        <f>$E$12</f>
        <v>Město Votice, Komenského nám. 700, 259 17 Votice</v>
      </c>
      <c r="K113" s="17" t="s">
        <v>35</v>
      </c>
      <c r="M113" s="178" t="str">
        <f>$E$18</f>
        <v>DOPAS s.r.o., kubelíkova 1224/42, 130 00 Praha 3</v>
      </c>
      <c r="N113" s="176"/>
      <c r="O113" s="176"/>
      <c r="P113" s="176"/>
      <c r="Q113" s="176"/>
      <c r="R113" s="23"/>
    </row>
    <row r="114" spans="2:18" s="6" customFormat="1" ht="15" customHeight="1">
      <c r="B114" s="22"/>
      <c r="C114" s="17" t="s">
        <v>33</v>
      </c>
      <c r="F114" s="15" t="str">
        <f>IF($E$15="","",$E$15)</f>
        <v>Vyplň údaj</v>
      </c>
      <c r="K114" s="17" t="s">
        <v>40</v>
      </c>
      <c r="M114" s="178" t="str">
        <f>$E$21</f>
        <v>Jiří Večerník</v>
      </c>
      <c r="N114" s="176"/>
      <c r="O114" s="176"/>
      <c r="P114" s="176"/>
      <c r="Q114" s="176"/>
      <c r="R114" s="23"/>
    </row>
    <row r="115" spans="2:18" s="6" customFormat="1" ht="11.25" customHeight="1">
      <c r="B115" s="22"/>
      <c r="R115" s="23"/>
    </row>
    <row r="116" spans="2:27" s="109" customFormat="1" ht="30" customHeight="1">
      <c r="B116" s="110"/>
      <c r="C116" s="111" t="s">
        <v>131</v>
      </c>
      <c r="D116" s="112" t="s">
        <v>132</v>
      </c>
      <c r="E116" s="112" t="s">
        <v>64</v>
      </c>
      <c r="F116" s="217" t="s">
        <v>133</v>
      </c>
      <c r="G116" s="218"/>
      <c r="H116" s="218"/>
      <c r="I116" s="218"/>
      <c r="J116" s="112" t="s">
        <v>134</v>
      </c>
      <c r="K116" s="112" t="s">
        <v>135</v>
      </c>
      <c r="L116" s="217" t="s">
        <v>136</v>
      </c>
      <c r="M116" s="218"/>
      <c r="N116" s="217" t="s">
        <v>137</v>
      </c>
      <c r="O116" s="218"/>
      <c r="P116" s="218"/>
      <c r="Q116" s="219"/>
      <c r="R116" s="113"/>
      <c r="T116" s="59" t="s">
        <v>138</v>
      </c>
      <c r="U116" s="60" t="s">
        <v>46</v>
      </c>
      <c r="V116" s="60" t="s">
        <v>139</v>
      </c>
      <c r="W116" s="60" t="s">
        <v>140</v>
      </c>
      <c r="X116" s="60" t="s">
        <v>141</v>
      </c>
      <c r="Y116" s="60" t="s">
        <v>142</v>
      </c>
      <c r="Z116" s="60" t="s">
        <v>143</v>
      </c>
      <c r="AA116" s="61" t="s">
        <v>144</v>
      </c>
    </row>
    <row r="117" spans="2:63" s="6" customFormat="1" ht="30" customHeight="1">
      <c r="B117" s="22"/>
      <c r="C117" s="64" t="s">
        <v>113</v>
      </c>
      <c r="N117" s="230">
        <f>$BK$117</f>
        <v>0</v>
      </c>
      <c r="O117" s="176"/>
      <c r="P117" s="176"/>
      <c r="Q117" s="176"/>
      <c r="R117" s="23"/>
      <c r="T117" s="63"/>
      <c r="U117" s="36"/>
      <c r="V117" s="36"/>
      <c r="W117" s="114">
        <f>$W$118+$W$226</f>
        <v>24.448</v>
      </c>
      <c r="X117" s="36"/>
      <c r="Y117" s="114">
        <f>$Y$118+$Y$226</f>
        <v>0.0006000000000000001</v>
      </c>
      <c r="Z117" s="36"/>
      <c r="AA117" s="115">
        <f>$AA$118+$AA$226</f>
        <v>0</v>
      </c>
      <c r="AT117" s="6" t="s">
        <v>81</v>
      </c>
      <c r="AU117" s="6" t="s">
        <v>118</v>
      </c>
      <c r="BK117" s="116">
        <f>$BK$118+$BK$226</f>
        <v>0</v>
      </c>
    </row>
    <row r="118" spans="2:63" s="117" customFormat="1" ht="37.5" customHeight="1">
      <c r="B118" s="118"/>
      <c r="D118" s="119" t="s">
        <v>119</v>
      </c>
      <c r="N118" s="228">
        <f>$BK$118</f>
        <v>0</v>
      </c>
      <c r="O118" s="231"/>
      <c r="P118" s="231"/>
      <c r="Q118" s="231"/>
      <c r="R118" s="121"/>
      <c r="T118" s="122"/>
      <c r="W118" s="123">
        <f>$W$119</f>
        <v>24.448</v>
      </c>
      <c r="Y118" s="123">
        <f>$Y$119</f>
        <v>0.0006000000000000001</v>
      </c>
      <c r="AA118" s="124">
        <f>$AA$119</f>
        <v>0</v>
      </c>
      <c r="AR118" s="120" t="s">
        <v>21</v>
      </c>
      <c r="AT118" s="120" t="s">
        <v>81</v>
      </c>
      <c r="AU118" s="120" t="s">
        <v>82</v>
      </c>
      <c r="AY118" s="120" t="s">
        <v>145</v>
      </c>
      <c r="BK118" s="125">
        <f>$BK$119</f>
        <v>0</v>
      </c>
    </row>
    <row r="119" spans="2:63" s="117" customFormat="1" ht="21" customHeight="1">
      <c r="B119" s="118"/>
      <c r="D119" s="126" t="s">
        <v>120</v>
      </c>
      <c r="N119" s="232">
        <f>$BK$119</f>
        <v>0</v>
      </c>
      <c r="O119" s="231"/>
      <c r="P119" s="231"/>
      <c r="Q119" s="231"/>
      <c r="R119" s="121"/>
      <c r="T119" s="122"/>
      <c r="W119" s="123">
        <f>SUM($W$120:$W$225)</f>
        <v>24.448</v>
      </c>
      <c r="Y119" s="123">
        <f>SUM($Y$120:$Y$225)</f>
        <v>0.0006000000000000001</v>
      </c>
      <c r="AA119" s="124">
        <f>SUM($AA$120:$AA$225)</f>
        <v>0</v>
      </c>
      <c r="AR119" s="120" t="s">
        <v>21</v>
      </c>
      <c r="AT119" s="120" t="s">
        <v>81</v>
      </c>
      <c r="AU119" s="120" t="s">
        <v>21</v>
      </c>
      <c r="AY119" s="120" t="s">
        <v>145</v>
      </c>
      <c r="BK119" s="125">
        <f>SUM($BK$120:$BK$225)</f>
        <v>0</v>
      </c>
    </row>
    <row r="120" spans="2:64" s="6" customFormat="1" ht="27" customHeight="1">
      <c r="B120" s="22"/>
      <c r="C120" s="127" t="s">
        <v>21</v>
      </c>
      <c r="D120" s="127" t="s">
        <v>146</v>
      </c>
      <c r="E120" s="128" t="s">
        <v>147</v>
      </c>
      <c r="F120" s="220" t="s">
        <v>148</v>
      </c>
      <c r="G120" s="221"/>
      <c r="H120" s="221"/>
      <c r="I120" s="221"/>
      <c r="J120" s="129" t="s">
        <v>149</v>
      </c>
      <c r="K120" s="130">
        <v>45</v>
      </c>
      <c r="L120" s="222">
        <v>0</v>
      </c>
      <c r="M120" s="221"/>
      <c r="N120" s="223">
        <f>ROUND($L$120*$K$120,2)</f>
        <v>0</v>
      </c>
      <c r="O120" s="221"/>
      <c r="P120" s="221"/>
      <c r="Q120" s="221"/>
      <c r="R120" s="23"/>
      <c r="T120" s="131"/>
      <c r="U120" s="29" t="s">
        <v>47</v>
      </c>
      <c r="V120" s="132">
        <v>0.174</v>
      </c>
      <c r="W120" s="132">
        <f>$V$120*$K$120</f>
        <v>7.829999999999999</v>
      </c>
      <c r="X120" s="132">
        <v>0</v>
      </c>
      <c r="Y120" s="132">
        <f>$X$120*$K$120</f>
        <v>0</v>
      </c>
      <c r="Z120" s="132">
        <v>0</v>
      </c>
      <c r="AA120" s="133">
        <f>$Z$120*$K$120</f>
        <v>0</v>
      </c>
      <c r="AR120" s="6" t="s">
        <v>150</v>
      </c>
      <c r="AT120" s="6" t="s">
        <v>146</v>
      </c>
      <c r="AU120" s="6" t="s">
        <v>106</v>
      </c>
      <c r="AY120" s="6" t="s">
        <v>145</v>
      </c>
      <c r="BE120" s="86">
        <f>IF($U$120="základní",$N$120,0)</f>
        <v>0</v>
      </c>
      <c r="BF120" s="86">
        <f>IF($U$120="snížená",$N$120,0)</f>
        <v>0</v>
      </c>
      <c r="BG120" s="86">
        <f>IF($U$120="zákl. přenesená",$N$120,0)</f>
        <v>0</v>
      </c>
      <c r="BH120" s="86">
        <f>IF($U$120="sníž. přenesená",$N$120,0)</f>
        <v>0</v>
      </c>
      <c r="BI120" s="86">
        <f>IF($U$120="nulová",$N$120,0)</f>
        <v>0</v>
      </c>
      <c r="BJ120" s="6" t="s">
        <v>21</v>
      </c>
      <c r="BK120" s="86">
        <f>ROUND($L$120*$K$120,2)</f>
        <v>0</v>
      </c>
      <c r="BL120" s="6" t="s">
        <v>150</v>
      </c>
    </row>
    <row r="121" spans="2:51" s="6" customFormat="1" ht="15.75" customHeight="1">
      <c r="B121" s="134"/>
      <c r="E121" s="135"/>
      <c r="F121" s="224" t="s">
        <v>151</v>
      </c>
      <c r="G121" s="225"/>
      <c r="H121" s="225"/>
      <c r="I121" s="225"/>
      <c r="K121" s="135"/>
      <c r="N121" s="135"/>
      <c r="R121" s="136"/>
      <c r="T121" s="137"/>
      <c r="AA121" s="138"/>
      <c r="AT121" s="135" t="s">
        <v>152</v>
      </c>
      <c r="AU121" s="135" t="s">
        <v>106</v>
      </c>
      <c r="AV121" s="135" t="s">
        <v>21</v>
      </c>
      <c r="AW121" s="135" t="s">
        <v>118</v>
      </c>
      <c r="AX121" s="135" t="s">
        <v>82</v>
      </c>
      <c r="AY121" s="135" t="s">
        <v>145</v>
      </c>
    </row>
    <row r="122" spans="2:51" s="6" customFormat="1" ht="15.75" customHeight="1">
      <c r="B122" s="134"/>
      <c r="E122" s="135"/>
      <c r="F122" s="224" t="s">
        <v>153</v>
      </c>
      <c r="G122" s="225"/>
      <c r="H122" s="225"/>
      <c r="I122" s="225"/>
      <c r="K122" s="135"/>
      <c r="N122" s="135"/>
      <c r="R122" s="136"/>
      <c r="T122" s="137"/>
      <c r="AA122" s="138"/>
      <c r="AT122" s="135" t="s">
        <v>152</v>
      </c>
      <c r="AU122" s="135" t="s">
        <v>106</v>
      </c>
      <c r="AV122" s="135" t="s">
        <v>21</v>
      </c>
      <c r="AW122" s="135" t="s">
        <v>118</v>
      </c>
      <c r="AX122" s="135" t="s">
        <v>82</v>
      </c>
      <c r="AY122" s="135" t="s">
        <v>145</v>
      </c>
    </row>
    <row r="123" spans="2:51" s="6" customFormat="1" ht="15.75" customHeight="1">
      <c r="B123" s="139"/>
      <c r="E123" s="140"/>
      <c r="F123" s="226" t="s">
        <v>154</v>
      </c>
      <c r="G123" s="227"/>
      <c r="H123" s="227"/>
      <c r="I123" s="227"/>
      <c r="K123" s="141">
        <v>5</v>
      </c>
      <c r="N123" s="140"/>
      <c r="R123" s="142"/>
      <c r="T123" s="143"/>
      <c r="AA123" s="144"/>
      <c r="AT123" s="140" t="s">
        <v>152</v>
      </c>
      <c r="AU123" s="140" t="s">
        <v>106</v>
      </c>
      <c r="AV123" s="140" t="s">
        <v>106</v>
      </c>
      <c r="AW123" s="140" t="s">
        <v>118</v>
      </c>
      <c r="AX123" s="140" t="s">
        <v>82</v>
      </c>
      <c r="AY123" s="140" t="s">
        <v>145</v>
      </c>
    </row>
    <row r="124" spans="2:51" s="6" customFormat="1" ht="15.75" customHeight="1">
      <c r="B124" s="134"/>
      <c r="E124" s="135"/>
      <c r="F124" s="224" t="s">
        <v>155</v>
      </c>
      <c r="G124" s="225"/>
      <c r="H124" s="225"/>
      <c r="I124" s="225"/>
      <c r="K124" s="135"/>
      <c r="N124" s="135"/>
      <c r="R124" s="136"/>
      <c r="T124" s="137"/>
      <c r="AA124" s="138"/>
      <c r="AT124" s="135" t="s">
        <v>152</v>
      </c>
      <c r="AU124" s="135" t="s">
        <v>106</v>
      </c>
      <c r="AV124" s="135" t="s">
        <v>21</v>
      </c>
      <c r="AW124" s="135" t="s">
        <v>118</v>
      </c>
      <c r="AX124" s="135" t="s">
        <v>82</v>
      </c>
      <c r="AY124" s="135" t="s">
        <v>145</v>
      </c>
    </row>
    <row r="125" spans="2:51" s="6" customFormat="1" ht="15.75" customHeight="1">
      <c r="B125" s="139"/>
      <c r="E125" s="140"/>
      <c r="F125" s="226" t="s">
        <v>106</v>
      </c>
      <c r="G125" s="227"/>
      <c r="H125" s="227"/>
      <c r="I125" s="227"/>
      <c r="K125" s="141">
        <v>2</v>
      </c>
      <c r="N125" s="140"/>
      <c r="R125" s="142"/>
      <c r="T125" s="143"/>
      <c r="AA125" s="144"/>
      <c r="AT125" s="140" t="s">
        <v>152</v>
      </c>
      <c r="AU125" s="140" t="s">
        <v>106</v>
      </c>
      <c r="AV125" s="140" t="s">
        <v>106</v>
      </c>
      <c r="AW125" s="140" t="s">
        <v>118</v>
      </c>
      <c r="AX125" s="140" t="s">
        <v>82</v>
      </c>
      <c r="AY125" s="140" t="s">
        <v>145</v>
      </c>
    </row>
    <row r="126" spans="2:51" s="6" customFormat="1" ht="15.75" customHeight="1">
      <c r="B126" s="134"/>
      <c r="E126" s="135"/>
      <c r="F126" s="224" t="s">
        <v>156</v>
      </c>
      <c r="G126" s="225"/>
      <c r="H126" s="225"/>
      <c r="I126" s="225"/>
      <c r="K126" s="135"/>
      <c r="N126" s="135"/>
      <c r="R126" s="136"/>
      <c r="T126" s="137"/>
      <c r="AA126" s="138"/>
      <c r="AT126" s="135" t="s">
        <v>152</v>
      </c>
      <c r="AU126" s="135" t="s">
        <v>106</v>
      </c>
      <c r="AV126" s="135" t="s">
        <v>21</v>
      </c>
      <c r="AW126" s="135" t="s">
        <v>118</v>
      </c>
      <c r="AX126" s="135" t="s">
        <v>82</v>
      </c>
      <c r="AY126" s="135" t="s">
        <v>145</v>
      </c>
    </row>
    <row r="127" spans="2:51" s="6" customFormat="1" ht="15.75" customHeight="1">
      <c r="B127" s="134"/>
      <c r="E127" s="135"/>
      <c r="F127" s="224" t="s">
        <v>153</v>
      </c>
      <c r="G127" s="225"/>
      <c r="H127" s="225"/>
      <c r="I127" s="225"/>
      <c r="K127" s="135"/>
      <c r="N127" s="135"/>
      <c r="R127" s="136"/>
      <c r="T127" s="137"/>
      <c r="AA127" s="138"/>
      <c r="AT127" s="135" t="s">
        <v>152</v>
      </c>
      <c r="AU127" s="135" t="s">
        <v>106</v>
      </c>
      <c r="AV127" s="135" t="s">
        <v>21</v>
      </c>
      <c r="AW127" s="135" t="s">
        <v>118</v>
      </c>
      <c r="AX127" s="135" t="s">
        <v>82</v>
      </c>
      <c r="AY127" s="135" t="s">
        <v>145</v>
      </c>
    </row>
    <row r="128" spans="2:51" s="6" customFormat="1" ht="15.75" customHeight="1">
      <c r="B128" s="139"/>
      <c r="E128" s="140"/>
      <c r="F128" s="226" t="s">
        <v>150</v>
      </c>
      <c r="G128" s="227"/>
      <c r="H128" s="227"/>
      <c r="I128" s="227"/>
      <c r="K128" s="141">
        <v>4</v>
      </c>
      <c r="N128" s="140"/>
      <c r="R128" s="142"/>
      <c r="T128" s="143"/>
      <c r="AA128" s="144"/>
      <c r="AT128" s="140" t="s">
        <v>152</v>
      </c>
      <c r="AU128" s="140" t="s">
        <v>106</v>
      </c>
      <c r="AV128" s="140" t="s">
        <v>106</v>
      </c>
      <c r="AW128" s="140" t="s">
        <v>118</v>
      </c>
      <c r="AX128" s="140" t="s">
        <v>82</v>
      </c>
      <c r="AY128" s="140" t="s">
        <v>145</v>
      </c>
    </row>
    <row r="129" spans="2:51" s="6" customFormat="1" ht="15.75" customHeight="1">
      <c r="B129" s="134"/>
      <c r="E129" s="135"/>
      <c r="F129" s="224" t="s">
        <v>157</v>
      </c>
      <c r="G129" s="225"/>
      <c r="H129" s="225"/>
      <c r="I129" s="225"/>
      <c r="K129" s="135"/>
      <c r="N129" s="135"/>
      <c r="R129" s="136"/>
      <c r="T129" s="137"/>
      <c r="AA129" s="138"/>
      <c r="AT129" s="135" t="s">
        <v>152</v>
      </c>
      <c r="AU129" s="135" t="s">
        <v>106</v>
      </c>
      <c r="AV129" s="135" t="s">
        <v>21</v>
      </c>
      <c r="AW129" s="135" t="s">
        <v>118</v>
      </c>
      <c r="AX129" s="135" t="s">
        <v>82</v>
      </c>
      <c r="AY129" s="135" t="s">
        <v>145</v>
      </c>
    </row>
    <row r="130" spans="2:51" s="6" customFormat="1" ht="15.75" customHeight="1">
      <c r="B130" s="139"/>
      <c r="E130" s="140"/>
      <c r="F130" s="226" t="s">
        <v>21</v>
      </c>
      <c r="G130" s="227"/>
      <c r="H130" s="227"/>
      <c r="I130" s="227"/>
      <c r="K130" s="141">
        <v>1</v>
      </c>
      <c r="N130" s="140"/>
      <c r="R130" s="142"/>
      <c r="T130" s="143"/>
      <c r="AA130" s="144"/>
      <c r="AT130" s="140" t="s">
        <v>152</v>
      </c>
      <c r="AU130" s="140" t="s">
        <v>106</v>
      </c>
      <c r="AV130" s="140" t="s">
        <v>106</v>
      </c>
      <c r="AW130" s="140" t="s">
        <v>118</v>
      </c>
      <c r="AX130" s="140" t="s">
        <v>82</v>
      </c>
      <c r="AY130" s="140" t="s">
        <v>145</v>
      </c>
    </row>
    <row r="131" spans="2:51" s="6" customFormat="1" ht="15.75" customHeight="1">
      <c r="B131" s="134"/>
      <c r="E131" s="135"/>
      <c r="F131" s="224" t="s">
        <v>155</v>
      </c>
      <c r="G131" s="225"/>
      <c r="H131" s="225"/>
      <c r="I131" s="225"/>
      <c r="K131" s="135"/>
      <c r="N131" s="135"/>
      <c r="R131" s="136"/>
      <c r="T131" s="137"/>
      <c r="AA131" s="138"/>
      <c r="AT131" s="135" t="s">
        <v>152</v>
      </c>
      <c r="AU131" s="135" t="s">
        <v>106</v>
      </c>
      <c r="AV131" s="135" t="s">
        <v>21</v>
      </c>
      <c r="AW131" s="135" t="s">
        <v>118</v>
      </c>
      <c r="AX131" s="135" t="s">
        <v>82</v>
      </c>
      <c r="AY131" s="135" t="s">
        <v>145</v>
      </c>
    </row>
    <row r="132" spans="2:51" s="6" customFormat="1" ht="15.75" customHeight="1">
      <c r="B132" s="139"/>
      <c r="E132" s="140"/>
      <c r="F132" s="226" t="s">
        <v>21</v>
      </c>
      <c r="G132" s="227"/>
      <c r="H132" s="227"/>
      <c r="I132" s="227"/>
      <c r="K132" s="141">
        <v>1</v>
      </c>
      <c r="N132" s="140"/>
      <c r="R132" s="142"/>
      <c r="T132" s="143"/>
      <c r="AA132" s="144"/>
      <c r="AT132" s="140" t="s">
        <v>152</v>
      </c>
      <c r="AU132" s="140" t="s">
        <v>106</v>
      </c>
      <c r="AV132" s="140" t="s">
        <v>106</v>
      </c>
      <c r="AW132" s="140" t="s">
        <v>118</v>
      </c>
      <c r="AX132" s="140" t="s">
        <v>82</v>
      </c>
      <c r="AY132" s="140" t="s">
        <v>145</v>
      </c>
    </row>
    <row r="133" spans="2:51" s="6" customFormat="1" ht="15.75" customHeight="1">
      <c r="B133" s="134"/>
      <c r="E133" s="135"/>
      <c r="F133" s="224" t="s">
        <v>158</v>
      </c>
      <c r="G133" s="225"/>
      <c r="H133" s="225"/>
      <c r="I133" s="225"/>
      <c r="K133" s="135"/>
      <c r="N133" s="135"/>
      <c r="R133" s="136"/>
      <c r="T133" s="137"/>
      <c r="AA133" s="138"/>
      <c r="AT133" s="135" t="s">
        <v>152</v>
      </c>
      <c r="AU133" s="135" t="s">
        <v>106</v>
      </c>
      <c r="AV133" s="135" t="s">
        <v>21</v>
      </c>
      <c r="AW133" s="135" t="s">
        <v>118</v>
      </c>
      <c r="AX133" s="135" t="s">
        <v>82</v>
      </c>
      <c r="AY133" s="135" t="s">
        <v>145</v>
      </c>
    </row>
    <row r="134" spans="2:51" s="6" customFormat="1" ht="15.75" customHeight="1">
      <c r="B134" s="134"/>
      <c r="E134" s="135"/>
      <c r="F134" s="224" t="s">
        <v>155</v>
      </c>
      <c r="G134" s="225"/>
      <c r="H134" s="225"/>
      <c r="I134" s="225"/>
      <c r="K134" s="135"/>
      <c r="N134" s="135"/>
      <c r="R134" s="136"/>
      <c r="T134" s="137"/>
      <c r="AA134" s="138"/>
      <c r="AT134" s="135" t="s">
        <v>152</v>
      </c>
      <c r="AU134" s="135" t="s">
        <v>106</v>
      </c>
      <c r="AV134" s="135" t="s">
        <v>21</v>
      </c>
      <c r="AW134" s="135" t="s">
        <v>118</v>
      </c>
      <c r="AX134" s="135" t="s">
        <v>82</v>
      </c>
      <c r="AY134" s="135" t="s">
        <v>145</v>
      </c>
    </row>
    <row r="135" spans="2:51" s="6" customFormat="1" ht="15.75" customHeight="1">
      <c r="B135" s="139"/>
      <c r="E135" s="140"/>
      <c r="F135" s="226" t="s">
        <v>159</v>
      </c>
      <c r="G135" s="227"/>
      <c r="H135" s="227"/>
      <c r="I135" s="227"/>
      <c r="K135" s="141">
        <v>3</v>
      </c>
      <c r="N135" s="140"/>
      <c r="R135" s="142"/>
      <c r="T135" s="143"/>
      <c r="AA135" s="144"/>
      <c r="AT135" s="140" t="s">
        <v>152</v>
      </c>
      <c r="AU135" s="140" t="s">
        <v>106</v>
      </c>
      <c r="AV135" s="140" t="s">
        <v>106</v>
      </c>
      <c r="AW135" s="140" t="s">
        <v>118</v>
      </c>
      <c r="AX135" s="140" t="s">
        <v>82</v>
      </c>
      <c r="AY135" s="140" t="s">
        <v>145</v>
      </c>
    </row>
    <row r="136" spans="2:51" s="6" customFormat="1" ht="15.75" customHeight="1">
      <c r="B136" s="134"/>
      <c r="E136" s="135"/>
      <c r="F136" s="224" t="s">
        <v>157</v>
      </c>
      <c r="G136" s="225"/>
      <c r="H136" s="225"/>
      <c r="I136" s="225"/>
      <c r="K136" s="135"/>
      <c r="N136" s="135"/>
      <c r="R136" s="136"/>
      <c r="T136" s="137"/>
      <c r="AA136" s="138"/>
      <c r="AT136" s="135" t="s">
        <v>152</v>
      </c>
      <c r="AU136" s="135" t="s">
        <v>106</v>
      </c>
      <c r="AV136" s="135" t="s">
        <v>21</v>
      </c>
      <c r="AW136" s="135" t="s">
        <v>118</v>
      </c>
      <c r="AX136" s="135" t="s">
        <v>82</v>
      </c>
      <c r="AY136" s="135" t="s">
        <v>145</v>
      </c>
    </row>
    <row r="137" spans="2:51" s="6" customFormat="1" ht="15.75" customHeight="1">
      <c r="B137" s="139"/>
      <c r="E137" s="140"/>
      <c r="F137" s="226" t="s">
        <v>21</v>
      </c>
      <c r="G137" s="227"/>
      <c r="H137" s="227"/>
      <c r="I137" s="227"/>
      <c r="K137" s="141">
        <v>1</v>
      </c>
      <c r="N137" s="140"/>
      <c r="R137" s="142"/>
      <c r="T137" s="143"/>
      <c r="AA137" s="144"/>
      <c r="AT137" s="140" t="s">
        <v>152</v>
      </c>
      <c r="AU137" s="140" t="s">
        <v>106</v>
      </c>
      <c r="AV137" s="140" t="s">
        <v>106</v>
      </c>
      <c r="AW137" s="140" t="s">
        <v>118</v>
      </c>
      <c r="AX137" s="140" t="s">
        <v>82</v>
      </c>
      <c r="AY137" s="140" t="s">
        <v>145</v>
      </c>
    </row>
    <row r="138" spans="2:51" s="6" customFormat="1" ht="15.75" customHeight="1">
      <c r="B138" s="134"/>
      <c r="E138" s="135"/>
      <c r="F138" s="224" t="s">
        <v>160</v>
      </c>
      <c r="G138" s="225"/>
      <c r="H138" s="225"/>
      <c r="I138" s="225"/>
      <c r="K138" s="135"/>
      <c r="N138" s="135"/>
      <c r="R138" s="136"/>
      <c r="T138" s="137"/>
      <c r="AA138" s="138"/>
      <c r="AT138" s="135" t="s">
        <v>152</v>
      </c>
      <c r="AU138" s="135" t="s">
        <v>106</v>
      </c>
      <c r="AV138" s="135" t="s">
        <v>21</v>
      </c>
      <c r="AW138" s="135" t="s">
        <v>118</v>
      </c>
      <c r="AX138" s="135" t="s">
        <v>82</v>
      </c>
      <c r="AY138" s="135" t="s">
        <v>145</v>
      </c>
    </row>
    <row r="139" spans="2:51" s="6" customFormat="1" ht="15.75" customHeight="1">
      <c r="B139" s="134"/>
      <c r="E139" s="135"/>
      <c r="F139" s="224" t="s">
        <v>155</v>
      </c>
      <c r="G139" s="225"/>
      <c r="H139" s="225"/>
      <c r="I139" s="225"/>
      <c r="K139" s="135"/>
      <c r="N139" s="135"/>
      <c r="R139" s="136"/>
      <c r="T139" s="137"/>
      <c r="AA139" s="138"/>
      <c r="AT139" s="135" t="s">
        <v>152</v>
      </c>
      <c r="AU139" s="135" t="s">
        <v>106</v>
      </c>
      <c r="AV139" s="135" t="s">
        <v>21</v>
      </c>
      <c r="AW139" s="135" t="s">
        <v>118</v>
      </c>
      <c r="AX139" s="135" t="s">
        <v>82</v>
      </c>
      <c r="AY139" s="135" t="s">
        <v>145</v>
      </c>
    </row>
    <row r="140" spans="2:51" s="6" customFormat="1" ht="15.75" customHeight="1">
      <c r="B140" s="139"/>
      <c r="E140" s="140"/>
      <c r="F140" s="226" t="s">
        <v>150</v>
      </c>
      <c r="G140" s="227"/>
      <c r="H140" s="227"/>
      <c r="I140" s="227"/>
      <c r="K140" s="141">
        <v>4</v>
      </c>
      <c r="N140" s="140"/>
      <c r="R140" s="142"/>
      <c r="T140" s="143"/>
      <c r="AA140" s="144"/>
      <c r="AT140" s="140" t="s">
        <v>152</v>
      </c>
      <c r="AU140" s="140" t="s">
        <v>106</v>
      </c>
      <c r="AV140" s="140" t="s">
        <v>106</v>
      </c>
      <c r="AW140" s="140" t="s">
        <v>118</v>
      </c>
      <c r="AX140" s="140" t="s">
        <v>82</v>
      </c>
      <c r="AY140" s="140" t="s">
        <v>145</v>
      </c>
    </row>
    <row r="141" spans="2:51" s="6" customFormat="1" ht="15.75" customHeight="1">
      <c r="B141" s="134"/>
      <c r="E141" s="135"/>
      <c r="F141" s="224" t="s">
        <v>161</v>
      </c>
      <c r="G141" s="225"/>
      <c r="H141" s="225"/>
      <c r="I141" s="225"/>
      <c r="K141" s="135"/>
      <c r="N141" s="135"/>
      <c r="R141" s="136"/>
      <c r="T141" s="137"/>
      <c r="AA141" s="138"/>
      <c r="AT141" s="135" t="s">
        <v>152</v>
      </c>
      <c r="AU141" s="135" t="s">
        <v>106</v>
      </c>
      <c r="AV141" s="135" t="s">
        <v>21</v>
      </c>
      <c r="AW141" s="135" t="s">
        <v>118</v>
      </c>
      <c r="AX141" s="135" t="s">
        <v>82</v>
      </c>
      <c r="AY141" s="135" t="s">
        <v>145</v>
      </c>
    </row>
    <row r="142" spans="2:51" s="6" customFormat="1" ht="15.75" customHeight="1">
      <c r="B142" s="134"/>
      <c r="E142" s="135"/>
      <c r="F142" s="224" t="s">
        <v>157</v>
      </c>
      <c r="G142" s="225"/>
      <c r="H142" s="225"/>
      <c r="I142" s="225"/>
      <c r="K142" s="135"/>
      <c r="N142" s="135"/>
      <c r="R142" s="136"/>
      <c r="T142" s="137"/>
      <c r="AA142" s="138"/>
      <c r="AT142" s="135" t="s">
        <v>152</v>
      </c>
      <c r="AU142" s="135" t="s">
        <v>106</v>
      </c>
      <c r="AV142" s="135" t="s">
        <v>21</v>
      </c>
      <c r="AW142" s="135" t="s">
        <v>118</v>
      </c>
      <c r="AX142" s="135" t="s">
        <v>82</v>
      </c>
      <c r="AY142" s="135" t="s">
        <v>145</v>
      </c>
    </row>
    <row r="143" spans="2:51" s="6" customFormat="1" ht="15.75" customHeight="1">
      <c r="B143" s="139"/>
      <c r="E143" s="140"/>
      <c r="F143" s="226" t="s">
        <v>106</v>
      </c>
      <c r="G143" s="227"/>
      <c r="H143" s="227"/>
      <c r="I143" s="227"/>
      <c r="K143" s="141">
        <v>2</v>
      </c>
      <c r="N143" s="140"/>
      <c r="R143" s="142"/>
      <c r="T143" s="143"/>
      <c r="AA143" s="144"/>
      <c r="AT143" s="140" t="s">
        <v>152</v>
      </c>
      <c r="AU143" s="140" t="s">
        <v>106</v>
      </c>
      <c r="AV143" s="140" t="s">
        <v>106</v>
      </c>
      <c r="AW143" s="140" t="s">
        <v>118</v>
      </c>
      <c r="AX143" s="140" t="s">
        <v>82</v>
      </c>
      <c r="AY143" s="140" t="s">
        <v>145</v>
      </c>
    </row>
    <row r="144" spans="2:51" s="6" customFormat="1" ht="15.75" customHeight="1">
      <c r="B144" s="134"/>
      <c r="E144" s="135"/>
      <c r="F144" s="224" t="s">
        <v>162</v>
      </c>
      <c r="G144" s="225"/>
      <c r="H144" s="225"/>
      <c r="I144" s="225"/>
      <c r="K144" s="135"/>
      <c r="N144" s="135"/>
      <c r="R144" s="136"/>
      <c r="T144" s="137"/>
      <c r="AA144" s="138"/>
      <c r="AT144" s="135" t="s">
        <v>152</v>
      </c>
      <c r="AU144" s="135" t="s">
        <v>106</v>
      </c>
      <c r="AV144" s="135" t="s">
        <v>21</v>
      </c>
      <c r="AW144" s="135" t="s">
        <v>118</v>
      </c>
      <c r="AX144" s="135" t="s">
        <v>82</v>
      </c>
      <c r="AY144" s="135" t="s">
        <v>145</v>
      </c>
    </row>
    <row r="145" spans="2:51" s="6" customFormat="1" ht="15.75" customHeight="1">
      <c r="B145" s="139"/>
      <c r="E145" s="140"/>
      <c r="F145" s="226" t="s">
        <v>106</v>
      </c>
      <c r="G145" s="227"/>
      <c r="H145" s="227"/>
      <c r="I145" s="227"/>
      <c r="K145" s="141">
        <v>2</v>
      </c>
      <c r="N145" s="140"/>
      <c r="R145" s="142"/>
      <c r="T145" s="143"/>
      <c r="AA145" s="144"/>
      <c r="AT145" s="140" t="s">
        <v>152</v>
      </c>
      <c r="AU145" s="140" t="s">
        <v>106</v>
      </c>
      <c r="AV145" s="140" t="s">
        <v>106</v>
      </c>
      <c r="AW145" s="140" t="s">
        <v>118</v>
      </c>
      <c r="AX145" s="140" t="s">
        <v>82</v>
      </c>
      <c r="AY145" s="140" t="s">
        <v>145</v>
      </c>
    </row>
    <row r="146" spans="2:51" s="6" customFormat="1" ht="15.75" customHeight="1">
      <c r="B146" s="134"/>
      <c r="E146" s="135"/>
      <c r="F146" s="224" t="s">
        <v>163</v>
      </c>
      <c r="G146" s="225"/>
      <c r="H146" s="225"/>
      <c r="I146" s="225"/>
      <c r="K146" s="135"/>
      <c r="N146" s="135"/>
      <c r="R146" s="136"/>
      <c r="T146" s="137"/>
      <c r="AA146" s="138"/>
      <c r="AT146" s="135" t="s">
        <v>152</v>
      </c>
      <c r="AU146" s="135" t="s">
        <v>106</v>
      </c>
      <c r="AV146" s="135" t="s">
        <v>21</v>
      </c>
      <c r="AW146" s="135" t="s">
        <v>118</v>
      </c>
      <c r="AX146" s="135" t="s">
        <v>82</v>
      </c>
      <c r="AY146" s="135" t="s">
        <v>145</v>
      </c>
    </row>
    <row r="147" spans="2:51" s="6" customFormat="1" ht="15.75" customHeight="1">
      <c r="B147" s="134"/>
      <c r="E147" s="135"/>
      <c r="F147" s="224" t="s">
        <v>164</v>
      </c>
      <c r="G147" s="225"/>
      <c r="H147" s="225"/>
      <c r="I147" s="225"/>
      <c r="K147" s="135"/>
      <c r="N147" s="135"/>
      <c r="R147" s="136"/>
      <c r="T147" s="137"/>
      <c r="AA147" s="138"/>
      <c r="AT147" s="135" t="s">
        <v>152</v>
      </c>
      <c r="AU147" s="135" t="s">
        <v>106</v>
      </c>
      <c r="AV147" s="135" t="s">
        <v>21</v>
      </c>
      <c r="AW147" s="135" t="s">
        <v>118</v>
      </c>
      <c r="AX147" s="135" t="s">
        <v>82</v>
      </c>
      <c r="AY147" s="135" t="s">
        <v>145</v>
      </c>
    </row>
    <row r="148" spans="2:51" s="6" customFormat="1" ht="15.75" customHeight="1">
      <c r="B148" s="139"/>
      <c r="E148" s="140"/>
      <c r="F148" s="226" t="s">
        <v>159</v>
      </c>
      <c r="G148" s="227"/>
      <c r="H148" s="227"/>
      <c r="I148" s="227"/>
      <c r="K148" s="141">
        <v>3</v>
      </c>
      <c r="N148" s="140"/>
      <c r="R148" s="142"/>
      <c r="T148" s="143"/>
      <c r="AA148" s="144"/>
      <c r="AT148" s="140" t="s">
        <v>152</v>
      </c>
      <c r="AU148" s="140" t="s">
        <v>106</v>
      </c>
      <c r="AV148" s="140" t="s">
        <v>106</v>
      </c>
      <c r="AW148" s="140" t="s">
        <v>118</v>
      </c>
      <c r="AX148" s="140" t="s">
        <v>82</v>
      </c>
      <c r="AY148" s="140" t="s">
        <v>145</v>
      </c>
    </row>
    <row r="149" spans="2:51" s="6" customFormat="1" ht="15.75" customHeight="1">
      <c r="B149" s="134"/>
      <c r="E149" s="135"/>
      <c r="F149" s="224" t="s">
        <v>157</v>
      </c>
      <c r="G149" s="225"/>
      <c r="H149" s="225"/>
      <c r="I149" s="225"/>
      <c r="K149" s="135"/>
      <c r="N149" s="135"/>
      <c r="R149" s="136"/>
      <c r="T149" s="137"/>
      <c r="AA149" s="138"/>
      <c r="AT149" s="135" t="s">
        <v>152</v>
      </c>
      <c r="AU149" s="135" t="s">
        <v>106</v>
      </c>
      <c r="AV149" s="135" t="s">
        <v>21</v>
      </c>
      <c r="AW149" s="135" t="s">
        <v>118</v>
      </c>
      <c r="AX149" s="135" t="s">
        <v>82</v>
      </c>
      <c r="AY149" s="135" t="s">
        <v>145</v>
      </c>
    </row>
    <row r="150" spans="2:51" s="6" customFormat="1" ht="15.75" customHeight="1">
      <c r="B150" s="139"/>
      <c r="E150" s="140"/>
      <c r="F150" s="226" t="s">
        <v>159</v>
      </c>
      <c r="G150" s="227"/>
      <c r="H150" s="227"/>
      <c r="I150" s="227"/>
      <c r="K150" s="141">
        <v>3</v>
      </c>
      <c r="N150" s="140"/>
      <c r="R150" s="142"/>
      <c r="T150" s="143"/>
      <c r="AA150" s="144"/>
      <c r="AT150" s="140" t="s">
        <v>152</v>
      </c>
      <c r="AU150" s="140" t="s">
        <v>106</v>
      </c>
      <c r="AV150" s="140" t="s">
        <v>106</v>
      </c>
      <c r="AW150" s="140" t="s">
        <v>118</v>
      </c>
      <c r="AX150" s="140" t="s">
        <v>82</v>
      </c>
      <c r="AY150" s="140" t="s">
        <v>145</v>
      </c>
    </row>
    <row r="151" spans="2:51" s="6" customFormat="1" ht="15.75" customHeight="1">
      <c r="B151" s="134"/>
      <c r="E151" s="135"/>
      <c r="F151" s="224" t="s">
        <v>165</v>
      </c>
      <c r="G151" s="225"/>
      <c r="H151" s="225"/>
      <c r="I151" s="225"/>
      <c r="K151" s="135"/>
      <c r="N151" s="135"/>
      <c r="R151" s="136"/>
      <c r="T151" s="137"/>
      <c r="AA151" s="138"/>
      <c r="AT151" s="135" t="s">
        <v>152</v>
      </c>
      <c r="AU151" s="135" t="s">
        <v>106</v>
      </c>
      <c r="AV151" s="135" t="s">
        <v>21</v>
      </c>
      <c r="AW151" s="135" t="s">
        <v>118</v>
      </c>
      <c r="AX151" s="135" t="s">
        <v>82</v>
      </c>
      <c r="AY151" s="135" t="s">
        <v>145</v>
      </c>
    </row>
    <row r="152" spans="2:51" s="6" customFormat="1" ht="15.75" customHeight="1">
      <c r="B152" s="139"/>
      <c r="E152" s="140"/>
      <c r="F152" s="226" t="s">
        <v>21</v>
      </c>
      <c r="G152" s="227"/>
      <c r="H152" s="227"/>
      <c r="I152" s="227"/>
      <c r="K152" s="141">
        <v>1</v>
      </c>
      <c r="N152" s="140"/>
      <c r="R152" s="142"/>
      <c r="T152" s="143"/>
      <c r="AA152" s="144"/>
      <c r="AT152" s="140" t="s">
        <v>152</v>
      </c>
      <c r="AU152" s="140" t="s">
        <v>106</v>
      </c>
      <c r="AV152" s="140" t="s">
        <v>106</v>
      </c>
      <c r="AW152" s="140" t="s">
        <v>118</v>
      </c>
      <c r="AX152" s="140" t="s">
        <v>82</v>
      </c>
      <c r="AY152" s="140" t="s">
        <v>145</v>
      </c>
    </row>
    <row r="153" spans="2:51" s="6" customFormat="1" ht="15.75" customHeight="1">
      <c r="B153" s="134"/>
      <c r="E153" s="135"/>
      <c r="F153" s="224" t="s">
        <v>166</v>
      </c>
      <c r="G153" s="225"/>
      <c r="H153" s="225"/>
      <c r="I153" s="225"/>
      <c r="K153" s="135"/>
      <c r="N153" s="135"/>
      <c r="R153" s="136"/>
      <c r="T153" s="137"/>
      <c r="AA153" s="138"/>
      <c r="AT153" s="135" t="s">
        <v>152</v>
      </c>
      <c r="AU153" s="135" t="s">
        <v>106</v>
      </c>
      <c r="AV153" s="135" t="s">
        <v>21</v>
      </c>
      <c r="AW153" s="135" t="s">
        <v>118</v>
      </c>
      <c r="AX153" s="135" t="s">
        <v>82</v>
      </c>
      <c r="AY153" s="135" t="s">
        <v>145</v>
      </c>
    </row>
    <row r="154" spans="2:51" s="6" customFormat="1" ht="15.75" customHeight="1">
      <c r="B154" s="134"/>
      <c r="E154" s="135"/>
      <c r="F154" s="224" t="s">
        <v>167</v>
      </c>
      <c r="G154" s="225"/>
      <c r="H154" s="225"/>
      <c r="I154" s="225"/>
      <c r="K154" s="135"/>
      <c r="N154" s="135"/>
      <c r="R154" s="136"/>
      <c r="T154" s="137"/>
      <c r="AA154" s="138"/>
      <c r="AT154" s="135" t="s">
        <v>152</v>
      </c>
      <c r="AU154" s="135" t="s">
        <v>106</v>
      </c>
      <c r="AV154" s="135" t="s">
        <v>21</v>
      </c>
      <c r="AW154" s="135" t="s">
        <v>118</v>
      </c>
      <c r="AX154" s="135" t="s">
        <v>82</v>
      </c>
      <c r="AY154" s="135" t="s">
        <v>145</v>
      </c>
    </row>
    <row r="155" spans="2:51" s="6" customFormat="1" ht="15.75" customHeight="1">
      <c r="B155" s="139"/>
      <c r="E155" s="140"/>
      <c r="F155" s="226" t="s">
        <v>106</v>
      </c>
      <c r="G155" s="227"/>
      <c r="H155" s="227"/>
      <c r="I155" s="227"/>
      <c r="K155" s="141">
        <v>2</v>
      </c>
      <c r="N155" s="140"/>
      <c r="R155" s="142"/>
      <c r="T155" s="143"/>
      <c r="AA155" s="144"/>
      <c r="AT155" s="140" t="s">
        <v>152</v>
      </c>
      <c r="AU155" s="140" t="s">
        <v>106</v>
      </c>
      <c r="AV155" s="140" t="s">
        <v>106</v>
      </c>
      <c r="AW155" s="140" t="s">
        <v>118</v>
      </c>
      <c r="AX155" s="140" t="s">
        <v>82</v>
      </c>
      <c r="AY155" s="140" t="s">
        <v>145</v>
      </c>
    </row>
    <row r="156" spans="2:51" s="6" customFormat="1" ht="15.75" customHeight="1">
      <c r="B156" s="134"/>
      <c r="E156" s="135"/>
      <c r="F156" s="224" t="s">
        <v>162</v>
      </c>
      <c r="G156" s="225"/>
      <c r="H156" s="225"/>
      <c r="I156" s="225"/>
      <c r="K156" s="135"/>
      <c r="N156" s="135"/>
      <c r="R156" s="136"/>
      <c r="T156" s="137"/>
      <c r="AA156" s="138"/>
      <c r="AT156" s="135" t="s">
        <v>152</v>
      </c>
      <c r="AU156" s="135" t="s">
        <v>106</v>
      </c>
      <c r="AV156" s="135" t="s">
        <v>21</v>
      </c>
      <c r="AW156" s="135" t="s">
        <v>118</v>
      </c>
      <c r="AX156" s="135" t="s">
        <v>82</v>
      </c>
      <c r="AY156" s="135" t="s">
        <v>145</v>
      </c>
    </row>
    <row r="157" spans="2:51" s="6" customFormat="1" ht="15.75" customHeight="1">
      <c r="B157" s="139"/>
      <c r="E157" s="140"/>
      <c r="F157" s="226" t="s">
        <v>106</v>
      </c>
      <c r="G157" s="227"/>
      <c r="H157" s="227"/>
      <c r="I157" s="227"/>
      <c r="K157" s="141">
        <v>2</v>
      </c>
      <c r="N157" s="140"/>
      <c r="R157" s="142"/>
      <c r="T157" s="143"/>
      <c r="AA157" s="144"/>
      <c r="AT157" s="140" t="s">
        <v>152</v>
      </c>
      <c r="AU157" s="140" t="s">
        <v>106</v>
      </c>
      <c r="AV157" s="140" t="s">
        <v>106</v>
      </c>
      <c r="AW157" s="140" t="s">
        <v>118</v>
      </c>
      <c r="AX157" s="140" t="s">
        <v>82</v>
      </c>
      <c r="AY157" s="140" t="s">
        <v>145</v>
      </c>
    </row>
    <row r="158" spans="2:51" s="6" customFormat="1" ht="15.75" customHeight="1">
      <c r="B158" s="134"/>
      <c r="E158" s="135"/>
      <c r="F158" s="224" t="s">
        <v>164</v>
      </c>
      <c r="G158" s="225"/>
      <c r="H158" s="225"/>
      <c r="I158" s="225"/>
      <c r="K158" s="135"/>
      <c r="N158" s="135"/>
      <c r="R158" s="136"/>
      <c r="T158" s="137"/>
      <c r="AA158" s="138"/>
      <c r="AT158" s="135" t="s">
        <v>152</v>
      </c>
      <c r="AU158" s="135" t="s">
        <v>106</v>
      </c>
      <c r="AV158" s="135" t="s">
        <v>21</v>
      </c>
      <c r="AW158" s="135" t="s">
        <v>118</v>
      </c>
      <c r="AX158" s="135" t="s">
        <v>82</v>
      </c>
      <c r="AY158" s="135" t="s">
        <v>145</v>
      </c>
    </row>
    <row r="159" spans="2:51" s="6" customFormat="1" ht="15.75" customHeight="1">
      <c r="B159" s="139"/>
      <c r="E159" s="140"/>
      <c r="F159" s="226" t="s">
        <v>106</v>
      </c>
      <c r="G159" s="227"/>
      <c r="H159" s="227"/>
      <c r="I159" s="227"/>
      <c r="K159" s="141">
        <v>2</v>
      </c>
      <c r="N159" s="140"/>
      <c r="R159" s="142"/>
      <c r="T159" s="143"/>
      <c r="AA159" s="144"/>
      <c r="AT159" s="140" t="s">
        <v>152</v>
      </c>
      <c r="AU159" s="140" t="s">
        <v>106</v>
      </c>
      <c r="AV159" s="140" t="s">
        <v>106</v>
      </c>
      <c r="AW159" s="140" t="s">
        <v>118</v>
      </c>
      <c r="AX159" s="140" t="s">
        <v>82</v>
      </c>
      <c r="AY159" s="140" t="s">
        <v>145</v>
      </c>
    </row>
    <row r="160" spans="2:51" s="6" customFormat="1" ht="15.75" customHeight="1">
      <c r="B160" s="134"/>
      <c r="E160" s="135"/>
      <c r="F160" s="224" t="s">
        <v>168</v>
      </c>
      <c r="G160" s="225"/>
      <c r="H160" s="225"/>
      <c r="I160" s="225"/>
      <c r="K160" s="135"/>
      <c r="N160" s="135"/>
      <c r="R160" s="136"/>
      <c r="T160" s="137"/>
      <c r="AA160" s="138"/>
      <c r="AT160" s="135" t="s">
        <v>152</v>
      </c>
      <c r="AU160" s="135" t="s">
        <v>106</v>
      </c>
      <c r="AV160" s="135" t="s">
        <v>21</v>
      </c>
      <c r="AW160" s="135" t="s">
        <v>118</v>
      </c>
      <c r="AX160" s="135" t="s">
        <v>82</v>
      </c>
      <c r="AY160" s="135" t="s">
        <v>145</v>
      </c>
    </row>
    <row r="161" spans="2:51" s="6" customFormat="1" ht="15.75" customHeight="1">
      <c r="B161" s="134"/>
      <c r="E161" s="135"/>
      <c r="F161" s="224" t="s">
        <v>167</v>
      </c>
      <c r="G161" s="225"/>
      <c r="H161" s="225"/>
      <c r="I161" s="225"/>
      <c r="K161" s="135"/>
      <c r="N161" s="135"/>
      <c r="R161" s="136"/>
      <c r="T161" s="137"/>
      <c r="AA161" s="138"/>
      <c r="AT161" s="135" t="s">
        <v>152</v>
      </c>
      <c r="AU161" s="135" t="s">
        <v>106</v>
      </c>
      <c r="AV161" s="135" t="s">
        <v>21</v>
      </c>
      <c r="AW161" s="135" t="s">
        <v>118</v>
      </c>
      <c r="AX161" s="135" t="s">
        <v>82</v>
      </c>
      <c r="AY161" s="135" t="s">
        <v>145</v>
      </c>
    </row>
    <row r="162" spans="2:51" s="6" customFormat="1" ht="15.75" customHeight="1">
      <c r="B162" s="139"/>
      <c r="E162" s="140"/>
      <c r="F162" s="226" t="s">
        <v>106</v>
      </c>
      <c r="G162" s="227"/>
      <c r="H162" s="227"/>
      <c r="I162" s="227"/>
      <c r="K162" s="141">
        <v>2</v>
      </c>
      <c r="N162" s="140"/>
      <c r="R162" s="142"/>
      <c r="T162" s="143"/>
      <c r="AA162" s="144"/>
      <c r="AT162" s="140" t="s">
        <v>152</v>
      </c>
      <c r="AU162" s="140" t="s">
        <v>106</v>
      </c>
      <c r="AV162" s="140" t="s">
        <v>106</v>
      </c>
      <c r="AW162" s="140" t="s">
        <v>118</v>
      </c>
      <c r="AX162" s="140" t="s">
        <v>82</v>
      </c>
      <c r="AY162" s="140" t="s">
        <v>145</v>
      </c>
    </row>
    <row r="163" spans="2:51" s="6" customFormat="1" ht="15.75" customHeight="1">
      <c r="B163" s="134"/>
      <c r="E163" s="135"/>
      <c r="F163" s="224" t="s">
        <v>162</v>
      </c>
      <c r="G163" s="225"/>
      <c r="H163" s="225"/>
      <c r="I163" s="225"/>
      <c r="K163" s="135"/>
      <c r="N163" s="135"/>
      <c r="R163" s="136"/>
      <c r="T163" s="137"/>
      <c r="AA163" s="138"/>
      <c r="AT163" s="135" t="s">
        <v>152</v>
      </c>
      <c r="AU163" s="135" t="s">
        <v>106</v>
      </c>
      <c r="AV163" s="135" t="s">
        <v>21</v>
      </c>
      <c r="AW163" s="135" t="s">
        <v>118</v>
      </c>
      <c r="AX163" s="135" t="s">
        <v>82</v>
      </c>
      <c r="AY163" s="135" t="s">
        <v>145</v>
      </c>
    </row>
    <row r="164" spans="2:51" s="6" customFormat="1" ht="15.75" customHeight="1">
      <c r="B164" s="139"/>
      <c r="E164" s="140"/>
      <c r="F164" s="226" t="s">
        <v>106</v>
      </c>
      <c r="G164" s="227"/>
      <c r="H164" s="227"/>
      <c r="I164" s="227"/>
      <c r="K164" s="141">
        <v>2</v>
      </c>
      <c r="N164" s="140"/>
      <c r="R164" s="142"/>
      <c r="T164" s="143"/>
      <c r="AA164" s="144"/>
      <c r="AT164" s="140" t="s">
        <v>152</v>
      </c>
      <c r="AU164" s="140" t="s">
        <v>106</v>
      </c>
      <c r="AV164" s="140" t="s">
        <v>106</v>
      </c>
      <c r="AW164" s="140" t="s">
        <v>118</v>
      </c>
      <c r="AX164" s="140" t="s">
        <v>82</v>
      </c>
      <c r="AY164" s="140" t="s">
        <v>145</v>
      </c>
    </row>
    <row r="165" spans="2:51" s="6" customFormat="1" ht="15.75" customHeight="1">
      <c r="B165" s="134"/>
      <c r="E165" s="135"/>
      <c r="F165" s="224" t="s">
        <v>164</v>
      </c>
      <c r="G165" s="225"/>
      <c r="H165" s="225"/>
      <c r="I165" s="225"/>
      <c r="K165" s="135"/>
      <c r="N165" s="135"/>
      <c r="R165" s="136"/>
      <c r="T165" s="137"/>
      <c r="AA165" s="138"/>
      <c r="AT165" s="135" t="s">
        <v>152</v>
      </c>
      <c r="AU165" s="135" t="s">
        <v>106</v>
      </c>
      <c r="AV165" s="135" t="s">
        <v>21</v>
      </c>
      <c r="AW165" s="135" t="s">
        <v>118</v>
      </c>
      <c r="AX165" s="135" t="s">
        <v>82</v>
      </c>
      <c r="AY165" s="135" t="s">
        <v>145</v>
      </c>
    </row>
    <row r="166" spans="2:51" s="6" customFormat="1" ht="15.75" customHeight="1">
      <c r="B166" s="139"/>
      <c r="E166" s="140"/>
      <c r="F166" s="226" t="s">
        <v>159</v>
      </c>
      <c r="G166" s="227"/>
      <c r="H166" s="227"/>
      <c r="I166" s="227"/>
      <c r="K166" s="141">
        <v>3</v>
      </c>
      <c r="N166" s="140"/>
      <c r="R166" s="142"/>
      <c r="T166" s="143"/>
      <c r="AA166" s="144"/>
      <c r="AT166" s="140" t="s">
        <v>152</v>
      </c>
      <c r="AU166" s="140" t="s">
        <v>106</v>
      </c>
      <c r="AV166" s="140" t="s">
        <v>106</v>
      </c>
      <c r="AW166" s="140" t="s">
        <v>118</v>
      </c>
      <c r="AX166" s="140" t="s">
        <v>82</v>
      </c>
      <c r="AY166" s="140" t="s">
        <v>145</v>
      </c>
    </row>
    <row r="167" spans="2:64" s="6" customFormat="1" ht="27" customHeight="1">
      <c r="B167" s="22"/>
      <c r="C167" s="127" t="s">
        <v>106</v>
      </c>
      <c r="D167" s="127" t="s">
        <v>146</v>
      </c>
      <c r="E167" s="128" t="s">
        <v>169</v>
      </c>
      <c r="F167" s="220" t="s">
        <v>170</v>
      </c>
      <c r="G167" s="221"/>
      <c r="H167" s="221"/>
      <c r="I167" s="221"/>
      <c r="J167" s="129" t="s">
        <v>149</v>
      </c>
      <c r="K167" s="130">
        <v>2700</v>
      </c>
      <c r="L167" s="222">
        <v>0</v>
      </c>
      <c r="M167" s="221"/>
      <c r="N167" s="223">
        <f>ROUND($L$167*$K$167,2)</f>
        <v>0</v>
      </c>
      <c r="O167" s="221"/>
      <c r="P167" s="221"/>
      <c r="Q167" s="221"/>
      <c r="R167" s="23"/>
      <c r="T167" s="131"/>
      <c r="U167" s="29" t="s">
        <v>47</v>
      </c>
      <c r="V167" s="132">
        <v>0</v>
      </c>
      <c r="W167" s="132">
        <f>$V$167*$K$167</f>
        <v>0</v>
      </c>
      <c r="X167" s="132">
        <v>0</v>
      </c>
      <c r="Y167" s="132">
        <f>$X$167*$K$167</f>
        <v>0</v>
      </c>
      <c r="Z167" s="132">
        <v>0</v>
      </c>
      <c r="AA167" s="133">
        <f>$Z$167*$K$167</f>
        <v>0</v>
      </c>
      <c r="AR167" s="6" t="s">
        <v>150</v>
      </c>
      <c r="AT167" s="6" t="s">
        <v>146</v>
      </c>
      <c r="AU167" s="6" t="s">
        <v>106</v>
      </c>
      <c r="AY167" s="6" t="s">
        <v>145</v>
      </c>
      <c r="BE167" s="86">
        <f>IF($U$167="základní",$N$167,0)</f>
        <v>0</v>
      </c>
      <c r="BF167" s="86">
        <f>IF($U$167="snížená",$N$167,0)</f>
        <v>0</v>
      </c>
      <c r="BG167" s="86">
        <f>IF($U$167="zákl. přenesená",$N$167,0)</f>
        <v>0</v>
      </c>
      <c r="BH167" s="86">
        <f>IF($U$167="sníž. přenesená",$N$167,0)</f>
        <v>0</v>
      </c>
      <c r="BI167" s="86">
        <f>IF($U$167="nulová",$N$167,0)</f>
        <v>0</v>
      </c>
      <c r="BJ167" s="6" t="s">
        <v>21</v>
      </c>
      <c r="BK167" s="86">
        <f>ROUND($L$167*$K$167,2)</f>
        <v>0</v>
      </c>
      <c r="BL167" s="6" t="s">
        <v>150</v>
      </c>
    </row>
    <row r="168" spans="2:51" s="6" customFormat="1" ht="15.75" customHeight="1">
      <c r="B168" s="139"/>
      <c r="E168" s="140"/>
      <c r="F168" s="226" t="s">
        <v>171</v>
      </c>
      <c r="G168" s="227"/>
      <c r="H168" s="227"/>
      <c r="I168" s="227"/>
      <c r="K168" s="141">
        <v>2700</v>
      </c>
      <c r="N168" s="140"/>
      <c r="R168" s="142"/>
      <c r="T168" s="143"/>
      <c r="AA168" s="144"/>
      <c r="AT168" s="140" t="s">
        <v>152</v>
      </c>
      <c r="AU168" s="140" t="s">
        <v>106</v>
      </c>
      <c r="AV168" s="140" t="s">
        <v>106</v>
      </c>
      <c r="AW168" s="140" t="s">
        <v>118</v>
      </c>
      <c r="AX168" s="140" t="s">
        <v>21</v>
      </c>
      <c r="AY168" s="140" t="s">
        <v>145</v>
      </c>
    </row>
    <row r="169" spans="2:64" s="6" customFormat="1" ht="27" customHeight="1">
      <c r="B169" s="22"/>
      <c r="C169" s="127" t="s">
        <v>159</v>
      </c>
      <c r="D169" s="127" t="s">
        <v>146</v>
      </c>
      <c r="E169" s="128" t="s">
        <v>172</v>
      </c>
      <c r="F169" s="220" t="s">
        <v>173</v>
      </c>
      <c r="G169" s="221"/>
      <c r="H169" s="221"/>
      <c r="I169" s="221"/>
      <c r="J169" s="129" t="s">
        <v>149</v>
      </c>
      <c r="K169" s="130">
        <v>14</v>
      </c>
      <c r="L169" s="222">
        <v>0</v>
      </c>
      <c r="M169" s="221"/>
      <c r="N169" s="223">
        <f>ROUND($L$169*$K$169,2)</f>
        <v>0</v>
      </c>
      <c r="O169" s="221"/>
      <c r="P169" s="221"/>
      <c r="Q169" s="221"/>
      <c r="R169" s="23"/>
      <c r="T169" s="131"/>
      <c r="U169" s="29" t="s">
        <v>47</v>
      </c>
      <c r="V169" s="132">
        <v>0.4</v>
      </c>
      <c r="W169" s="132">
        <f>$V$169*$K$169</f>
        <v>5.6000000000000005</v>
      </c>
      <c r="X169" s="132">
        <v>0</v>
      </c>
      <c r="Y169" s="132">
        <f>$X$169*$K$169</f>
        <v>0</v>
      </c>
      <c r="Z169" s="132">
        <v>0</v>
      </c>
      <c r="AA169" s="133">
        <f>$Z$169*$K$169</f>
        <v>0</v>
      </c>
      <c r="AR169" s="6" t="s">
        <v>150</v>
      </c>
      <c r="AT169" s="6" t="s">
        <v>146</v>
      </c>
      <c r="AU169" s="6" t="s">
        <v>106</v>
      </c>
      <c r="AY169" s="6" t="s">
        <v>145</v>
      </c>
      <c r="BE169" s="86">
        <f>IF($U$169="základní",$N$169,0)</f>
        <v>0</v>
      </c>
      <c r="BF169" s="86">
        <f>IF($U$169="snížená",$N$169,0)</f>
        <v>0</v>
      </c>
      <c r="BG169" s="86">
        <f>IF($U$169="zákl. přenesená",$N$169,0)</f>
        <v>0</v>
      </c>
      <c r="BH169" s="86">
        <f>IF($U$169="sníž. přenesená",$N$169,0)</f>
        <v>0</v>
      </c>
      <c r="BI169" s="86">
        <f>IF($U$169="nulová",$N$169,0)</f>
        <v>0</v>
      </c>
      <c r="BJ169" s="6" t="s">
        <v>21</v>
      </c>
      <c r="BK169" s="86">
        <f>ROUND($L$169*$K$169,2)</f>
        <v>0</v>
      </c>
      <c r="BL169" s="6" t="s">
        <v>150</v>
      </c>
    </row>
    <row r="170" spans="2:51" s="6" customFormat="1" ht="15.75" customHeight="1">
      <c r="B170" s="134"/>
      <c r="E170" s="135"/>
      <c r="F170" s="224" t="s">
        <v>161</v>
      </c>
      <c r="G170" s="225"/>
      <c r="H170" s="225"/>
      <c r="I170" s="225"/>
      <c r="K170" s="135"/>
      <c r="N170" s="135"/>
      <c r="R170" s="136"/>
      <c r="T170" s="137"/>
      <c r="AA170" s="138"/>
      <c r="AT170" s="135" t="s">
        <v>152</v>
      </c>
      <c r="AU170" s="135" t="s">
        <v>106</v>
      </c>
      <c r="AV170" s="135" t="s">
        <v>21</v>
      </c>
      <c r="AW170" s="135" t="s">
        <v>118</v>
      </c>
      <c r="AX170" s="135" t="s">
        <v>82</v>
      </c>
      <c r="AY170" s="135" t="s">
        <v>145</v>
      </c>
    </row>
    <row r="171" spans="2:51" s="6" customFormat="1" ht="15.75" customHeight="1">
      <c r="B171" s="139"/>
      <c r="E171" s="140"/>
      <c r="F171" s="226" t="s">
        <v>21</v>
      </c>
      <c r="G171" s="227"/>
      <c r="H171" s="227"/>
      <c r="I171" s="227"/>
      <c r="K171" s="141">
        <v>1</v>
      </c>
      <c r="N171" s="140"/>
      <c r="R171" s="142"/>
      <c r="T171" s="143"/>
      <c r="AA171" s="144"/>
      <c r="AT171" s="140" t="s">
        <v>152</v>
      </c>
      <c r="AU171" s="140" t="s">
        <v>106</v>
      </c>
      <c r="AV171" s="140" t="s">
        <v>106</v>
      </c>
      <c r="AW171" s="140" t="s">
        <v>118</v>
      </c>
      <c r="AX171" s="140" t="s">
        <v>82</v>
      </c>
      <c r="AY171" s="140" t="s">
        <v>145</v>
      </c>
    </row>
    <row r="172" spans="2:51" s="6" customFormat="1" ht="15.75" customHeight="1">
      <c r="B172" s="134"/>
      <c r="E172" s="135"/>
      <c r="F172" s="224" t="s">
        <v>163</v>
      </c>
      <c r="G172" s="225"/>
      <c r="H172" s="225"/>
      <c r="I172" s="225"/>
      <c r="K172" s="135"/>
      <c r="N172" s="135"/>
      <c r="R172" s="136"/>
      <c r="T172" s="137"/>
      <c r="AA172" s="138"/>
      <c r="AT172" s="135" t="s">
        <v>152</v>
      </c>
      <c r="AU172" s="135" t="s">
        <v>106</v>
      </c>
      <c r="AV172" s="135" t="s">
        <v>21</v>
      </c>
      <c r="AW172" s="135" t="s">
        <v>118</v>
      </c>
      <c r="AX172" s="135" t="s">
        <v>82</v>
      </c>
      <c r="AY172" s="135" t="s">
        <v>145</v>
      </c>
    </row>
    <row r="173" spans="2:51" s="6" customFormat="1" ht="15.75" customHeight="1">
      <c r="B173" s="139"/>
      <c r="E173" s="140"/>
      <c r="F173" s="226" t="s">
        <v>154</v>
      </c>
      <c r="G173" s="227"/>
      <c r="H173" s="227"/>
      <c r="I173" s="227"/>
      <c r="K173" s="141">
        <v>5</v>
      </c>
      <c r="N173" s="140"/>
      <c r="R173" s="142"/>
      <c r="T173" s="143"/>
      <c r="AA173" s="144"/>
      <c r="AT173" s="140" t="s">
        <v>152</v>
      </c>
      <c r="AU173" s="140" t="s">
        <v>106</v>
      </c>
      <c r="AV173" s="140" t="s">
        <v>106</v>
      </c>
      <c r="AW173" s="140" t="s">
        <v>118</v>
      </c>
      <c r="AX173" s="140" t="s">
        <v>82</v>
      </c>
      <c r="AY173" s="140" t="s">
        <v>145</v>
      </c>
    </row>
    <row r="174" spans="2:51" s="6" customFormat="1" ht="15.75" customHeight="1">
      <c r="B174" s="134"/>
      <c r="E174" s="135"/>
      <c r="F174" s="224" t="s">
        <v>174</v>
      </c>
      <c r="G174" s="225"/>
      <c r="H174" s="225"/>
      <c r="I174" s="225"/>
      <c r="K174" s="135"/>
      <c r="N174" s="135"/>
      <c r="R174" s="136"/>
      <c r="T174" s="137"/>
      <c r="AA174" s="138"/>
      <c r="AT174" s="135" t="s">
        <v>152</v>
      </c>
      <c r="AU174" s="135" t="s">
        <v>106</v>
      </c>
      <c r="AV174" s="135" t="s">
        <v>21</v>
      </c>
      <c r="AW174" s="135" t="s">
        <v>118</v>
      </c>
      <c r="AX174" s="135" t="s">
        <v>82</v>
      </c>
      <c r="AY174" s="135" t="s">
        <v>145</v>
      </c>
    </row>
    <row r="175" spans="2:51" s="6" customFormat="1" ht="15.75" customHeight="1">
      <c r="B175" s="139"/>
      <c r="E175" s="140"/>
      <c r="F175" s="226" t="s">
        <v>106</v>
      </c>
      <c r="G175" s="227"/>
      <c r="H175" s="227"/>
      <c r="I175" s="227"/>
      <c r="K175" s="141">
        <v>2</v>
      </c>
      <c r="N175" s="140"/>
      <c r="R175" s="142"/>
      <c r="T175" s="143"/>
      <c r="AA175" s="144"/>
      <c r="AT175" s="140" t="s">
        <v>152</v>
      </c>
      <c r="AU175" s="140" t="s">
        <v>106</v>
      </c>
      <c r="AV175" s="140" t="s">
        <v>106</v>
      </c>
      <c r="AW175" s="140" t="s">
        <v>118</v>
      </c>
      <c r="AX175" s="140" t="s">
        <v>82</v>
      </c>
      <c r="AY175" s="140" t="s">
        <v>145</v>
      </c>
    </row>
    <row r="176" spans="2:51" s="6" customFormat="1" ht="15.75" customHeight="1">
      <c r="B176" s="134"/>
      <c r="E176" s="135"/>
      <c r="F176" s="224" t="s">
        <v>175</v>
      </c>
      <c r="G176" s="225"/>
      <c r="H176" s="225"/>
      <c r="I176" s="225"/>
      <c r="K176" s="135"/>
      <c r="N176" s="135"/>
      <c r="R176" s="136"/>
      <c r="T176" s="137"/>
      <c r="AA176" s="138"/>
      <c r="AT176" s="135" t="s">
        <v>152</v>
      </c>
      <c r="AU176" s="135" t="s">
        <v>106</v>
      </c>
      <c r="AV176" s="135" t="s">
        <v>21</v>
      </c>
      <c r="AW176" s="135" t="s">
        <v>118</v>
      </c>
      <c r="AX176" s="135" t="s">
        <v>82</v>
      </c>
      <c r="AY176" s="135" t="s">
        <v>145</v>
      </c>
    </row>
    <row r="177" spans="2:51" s="6" customFormat="1" ht="15.75" customHeight="1">
      <c r="B177" s="139"/>
      <c r="E177" s="140"/>
      <c r="F177" s="226" t="s">
        <v>106</v>
      </c>
      <c r="G177" s="227"/>
      <c r="H177" s="227"/>
      <c r="I177" s="227"/>
      <c r="K177" s="141">
        <v>2</v>
      </c>
      <c r="N177" s="140"/>
      <c r="R177" s="142"/>
      <c r="T177" s="143"/>
      <c r="AA177" s="144"/>
      <c r="AT177" s="140" t="s">
        <v>152</v>
      </c>
      <c r="AU177" s="140" t="s">
        <v>106</v>
      </c>
      <c r="AV177" s="140" t="s">
        <v>106</v>
      </c>
      <c r="AW177" s="140" t="s">
        <v>118</v>
      </c>
      <c r="AX177" s="140" t="s">
        <v>82</v>
      </c>
      <c r="AY177" s="140" t="s">
        <v>145</v>
      </c>
    </row>
    <row r="178" spans="2:51" s="6" customFormat="1" ht="15.75" customHeight="1">
      <c r="B178" s="134"/>
      <c r="E178" s="135"/>
      <c r="F178" s="224" t="s">
        <v>166</v>
      </c>
      <c r="G178" s="225"/>
      <c r="H178" s="225"/>
      <c r="I178" s="225"/>
      <c r="K178" s="135"/>
      <c r="N178" s="135"/>
      <c r="R178" s="136"/>
      <c r="T178" s="137"/>
      <c r="AA178" s="138"/>
      <c r="AT178" s="135" t="s">
        <v>152</v>
      </c>
      <c r="AU178" s="135" t="s">
        <v>106</v>
      </c>
      <c r="AV178" s="135" t="s">
        <v>21</v>
      </c>
      <c r="AW178" s="135" t="s">
        <v>118</v>
      </c>
      <c r="AX178" s="135" t="s">
        <v>82</v>
      </c>
      <c r="AY178" s="135" t="s">
        <v>145</v>
      </c>
    </row>
    <row r="179" spans="2:51" s="6" customFormat="1" ht="15.75" customHeight="1">
      <c r="B179" s="139"/>
      <c r="E179" s="140"/>
      <c r="F179" s="226" t="s">
        <v>106</v>
      </c>
      <c r="G179" s="227"/>
      <c r="H179" s="227"/>
      <c r="I179" s="227"/>
      <c r="K179" s="141">
        <v>2</v>
      </c>
      <c r="N179" s="140"/>
      <c r="R179" s="142"/>
      <c r="T179" s="143"/>
      <c r="AA179" s="144"/>
      <c r="AT179" s="140" t="s">
        <v>152</v>
      </c>
      <c r="AU179" s="140" t="s">
        <v>106</v>
      </c>
      <c r="AV179" s="140" t="s">
        <v>106</v>
      </c>
      <c r="AW179" s="140" t="s">
        <v>118</v>
      </c>
      <c r="AX179" s="140" t="s">
        <v>82</v>
      </c>
      <c r="AY179" s="140" t="s">
        <v>145</v>
      </c>
    </row>
    <row r="180" spans="2:51" s="6" customFormat="1" ht="15.75" customHeight="1">
      <c r="B180" s="134"/>
      <c r="E180" s="135"/>
      <c r="F180" s="224" t="s">
        <v>168</v>
      </c>
      <c r="G180" s="225"/>
      <c r="H180" s="225"/>
      <c r="I180" s="225"/>
      <c r="K180" s="135"/>
      <c r="N180" s="135"/>
      <c r="R180" s="136"/>
      <c r="T180" s="137"/>
      <c r="AA180" s="138"/>
      <c r="AT180" s="135" t="s">
        <v>152</v>
      </c>
      <c r="AU180" s="135" t="s">
        <v>106</v>
      </c>
      <c r="AV180" s="135" t="s">
        <v>21</v>
      </c>
      <c r="AW180" s="135" t="s">
        <v>118</v>
      </c>
      <c r="AX180" s="135" t="s">
        <v>82</v>
      </c>
      <c r="AY180" s="135" t="s">
        <v>145</v>
      </c>
    </row>
    <row r="181" spans="2:51" s="6" customFormat="1" ht="15.75" customHeight="1">
      <c r="B181" s="139"/>
      <c r="E181" s="140"/>
      <c r="F181" s="226" t="s">
        <v>106</v>
      </c>
      <c r="G181" s="227"/>
      <c r="H181" s="227"/>
      <c r="I181" s="227"/>
      <c r="K181" s="141">
        <v>2</v>
      </c>
      <c r="N181" s="140"/>
      <c r="R181" s="142"/>
      <c r="T181" s="143"/>
      <c r="AA181" s="144"/>
      <c r="AT181" s="140" t="s">
        <v>152</v>
      </c>
      <c r="AU181" s="140" t="s">
        <v>106</v>
      </c>
      <c r="AV181" s="140" t="s">
        <v>106</v>
      </c>
      <c r="AW181" s="140" t="s">
        <v>118</v>
      </c>
      <c r="AX181" s="140" t="s">
        <v>82</v>
      </c>
      <c r="AY181" s="140" t="s">
        <v>145</v>
      </c>
    </row>
    <row r="182" spans="2:64" s="6" customFormat="1" ht="39" customHeight="1">
      <c r="B182" s="22"/>
      <c r="C182" s="127" t="s">
        <v>150</v>
      </c>
      <c r="D182" s="127" t="s">
        <v>146</v>
      </c>
      <c r="E182" s="128" t="s">
        <v>176</v>
      </c>
      <c r="F182" s="220" t="s">
        <v>177</v>
      </c>
      <c r="G182" s="221"/>
      <c r="H182" s="221"/>
      <c r="I182" s="221"/>
      <c r="J182" s="129" t="s">
        <v>149</v>
      </c>
      <c r="K182" s="130">
        <v>840</v>
      </c>
      <c r="L182" s="222">
        <v>0</v>
      </c>
      <c r="M182" s="221"/>
      <c r="N182" s="223">
        <f>ROUND($L$182*$K$182,2)</f>
        <v>0</v>
      </c>
      <c r="O182" s="221"/>
      <c r="P182" s="221"/>
      <c r="Q182" s="221"/>
      <c r="R182" s="23"/>
      <c r="T182" s="131"/>
      <c r="U182" s="29" t="s">
        <v>47</v>
      </c>
      <c r="V182" s="132">
        <v>0</v>
      </c>
      <c r="W182" s="132">
        <f>$V$182*$K$182</f>
        <v>0</v>
      </c>
      <c r="X182" s="132">
        <v>0</v>
      </c>
      <c r="Y182" s="132">
        <f>$X$182*$K$182</f>
        <v>0</v>
      </c>
      <c r="Z182" s="132">
        <v>0</v>
      </c>
      <c r="AA182" s="133">
        <f>$Z$182*$K$182</f>
        <v>0</v>
      </c>
      <c r="AR182" s="6" t="s">
        <v>150</v>
      </c>
      <c r="AT182" s="6" t="s">
        <v>146</v>
      </c>
      <c r="AU182" s="6" t="s">
        <v>106</v>
      </c>
      <c r="AY182" s="6" t="s">
        <v>145</v>
      </c>
      <c r="BE182" s="86">
        <f>IF($U$182="základní",$N$182,0)</f>
        <v>0</v>
      </c>
      <c r="BF182" s="86">
        <f>IF($U$182="snížená",$N$182,0)</f>
        <v>0</v>
      </c>
      <c r="BG182" s="86">
        <f>IF($U$182="zákl. přenesená",$N$182,0)</f>
        <v>0</v>
      </c>
      <c r="BH182" s="86">
        <f>IF($U$182="sníž. přenesená",$N$182,0)</f>
        <v>0</v>
      </c>
      <c r="BI182" s="86">
        <f>IF($U$182="nulová",$N$182,0)</f>
        <v>0</v>
      </c>
      <c r="BJ182" s="6" t="s">
        <v>21</v>
      </c>
      <c r="BK182" s="86">
        <f>ROUND($L$182*$K$182,2)</f>
        <v>0</v>
      </c>
      <c r="BL182" s="6" t="s">
        <v>150</v>
      </c>
    </row>
    <row r="183" spans="2:51" s="6" customFormat="1" ht="15.75" customHeight="1">
      <c r="B183" s="139"/>
      <c r="E183" s="140"/>
      <c r="F183" s="226" t="s">
        <v>178</v>
      </c>
      <c r="G183" s="227"/>
      <c r="H183" s="227"/>
      <c r="I183" s="227"/>
      <c r="K183" s="141">
        <v>840</v>
      </c>
      <c r="N183" s="140"/>
      <c r="R183" s="142"/>
      <c r="T183" s="143"/>
      <c r="AA183" s="144"/>
      <c r="AT183" s="140" t="s">
        <v>152</v>
      </c>
      <c r="AU183" s="140" t="s">
        <v>106</v>
      </c>
      <c r="AV183" s="140" t="s">
        <v>106</v>
      </c>
      <c r="AW183" s="140" t="s">
        <v>118</v>
      </c>
      <c r="AX183" s="140" t="s">
        <v>82</v>
      </c>
      <c r="AY183" s="140" t="s">
        <v>145</v>
      </c>
    </row>
    <row r="184" spans="2:64" s="6" customFormat="1" ht="27" customHeight="1">
      <c r="B184" s="22"/>
      <c r="C184" s="127" t="s">
        <v>154</v>
      </c>
      <c r="D184" s="127" t="s">
        <v>146</v>
      </c>
      <c r="E184" s="128" t="s">
        <v>179</v>
      </c>
      <c r="F184" s="220" t="s">
        <v>180</v>
      </c>
      <c r="G184" s="221"/>
      <c r="H184" s="221"/>
      <c r="I184" s="221"/>
      <c r="J184" s="129" t="s">
        <v>149</v>
      </c>
      <c r="K184" s="130">
        <v>10</v>
      </c>
      <c r="L184" s="222">
        <v>0</v>
      </c>
      <c r="M184" s="221"/>
      <c r="N184" s="223">
        <f>ROUND($L$184*$K$184,2)</f>
        <v>0</v>
      </c>
      <c r="O184" s="221"/>
      <c r="P184" s="221"/>
      <c r="Q184" s="221"/>
      <c r="R184" s="23"/>
      <c r="T184" s="131"/>
      <c r="U184" s="29" t="s">
        <v>47</v>
      </c>
      <c r="V184" s="132">
        <v>0.2</v>
      </c>
      <c r="W184" s="132">
        <f>$V$184*$K$184</f>
        <v>2</v>
      </c>
      <c r="X184" s="132">
        <v>0</v>
      </c>
      <c r="Y184" s="132">
        <f>$X$184*$K$184</f>
        <v>0</v>
      </c>
      <c r="Z184" s="132">
        <v>0</v>
      </c>
      <c r="AA184" s="133">
        <f>$Z$184*$K$184</f>
        <v>0</v>
      </c>
      <c r="AR184" s="6" t="s">
        <v>150</v>
      </c>
      <c r="AT184" s="6" t="s">
        <v>146</v>
      </c>
      <c r="AU184" s="6" t="s">
        <v>106</v>
      </c>
      <c r="AY184" s="6" t="s">
        <v>145</v>
      </c>
      <c r="BE184" s="86">
        <f>IF($U$184="základní",$N$184,0)</f>
        <v>0</v>
      </c>
      <c r="BF184" s="86">
        <f>IF($U$184="snížená",$N$184,0)</f>
        <v>0</v>
      </c>
      <c r="BG184" s="86">
        <f>IF($U$184="zákl. přenesená",$N$184,0)</f>
        <v>0</v>
      </c>
      <c r="BH184" s="86">
        <f>IF($U$184="sníž. přenesená",$N$184,0)</f>
        <v>0</v>
      </c>
      <c r="BI184" s="86">
        <f>IF($U$184="nulová",$N$184,0)</f>
        <v>0</v>
      </c>
      <c r="BJ184" s="6" t="s">
        <v>21</v>
      </c>
      <c r="BK184" s="86">
        <f>ROUND($L$184*$K$184,2)</f>
        <v>0</v>
      </c>
      <c r="BL184" s="6" t="s">
        <v>150</v>
      </c>
    </row>
    <row r="185" spans="2:51" s="6" customFormat="1" ht="15.75" customHeight="1">
      <c r="B185" s="134"/>
      <c r="E185" s="135"/>
      <c r="F185" s="224" t="s">
        <v>181</v>
      </c>
      <c r="G185" s="225"/>
      <c r="H185" s="225"/>
      <c r="I185" s="225"/>
      <c r="K185" s="135"/>
      <c r="N185" s="135"/>
      <c r="R185" s="136"/>
      <c r="T185" s="137"/>
      <c r="AA185" s="138"/>
      <c r="AT185" s="135" t="s">
        <v>152</v>
      </c>
      <c r="AU185" s="135" t="s">
        <v>106</v>
      </c>
      <c r="AV185" s="135" t="s">
        <v>21</v>
      </c>
      <c r="AW185" s="135" t="s">
        <v>118</v>
      </c>
      <c r="AX185" s="135" t="s">
        <v>82</v>
      </c>
      <c r="AY185" s="135" t="s">
        <v>145</v>
      </c>
    </row>
    <row r="186" spans="2:51" s="6" customFormat="1" ht="15.75" customHeight="1">
      <c r="B186" s="134"/>
      <c r="E186" s="135"/>
      <c r="F186" s="224" t="s">
        <v>182</v>
      </c>
      <c r="G186" s="225"/>
      <c r="H186" s="225"/>
      <c r="I186" s="225"/>
      <c r="K186" s="135"/>
      <c r="N186" s="135"/>
      <c r="R186" s="136"/>
      <c r="T186" s="137"/>
      <c r="AA186" s="138"/>
      <c r="AT186" s="135" t="s">
        <v>152</v>
      </c>
      <c r="AU186" s="135" t="s">
        <v>106</v>
      </c>
      <c r="AV186" s="135" t="s">
        <v>21</v>
      </c>
      <c r="AW186" s="135" t="s">
        <v>118</v>
      </c>
      <c r="AX186" s="135" t="s">
        <v>82</v>
      </c>
      <c r="AY186" s="135" t="s">
        <v>145</v>
      </c>
    </row>
    <row r="187" spans="2:51" s="6" customFormat="1" ht="15.75" customHeight="1">
      <c r="B187" s="139"/>
      <c r="E187" s="140"/>
      <c r="F187" s="226" t="s">
        <v>159</v>
      </c>
      <c r="G187" s="227"/>
      <c r="H187" s="227"/>
      <c r="I187" s="227"/>
      <c r="K187" s="141">
        <v>3</v>
      </c>
      <c r="N187" s="140"/>
      <c r="R187" s="142"/>
      <c r="T187" s="143"/>
      <c r="AA187" s="144"/>
      <c r="AT187" s="140" t="s">
        <v>152</v>
      </c>
      <c r="AU187" s="140" t="s">
        <v>106</v>
      </c>
      <c r="AV187" s="140" t="s">
        <v>106</v>
      </c>
      <c r="AW187" s="140" t="s">
        <v>118</v>
      </c>
      <c r="AX187" s="140" t="s">
        <v>82</v>
      </c>
      <c r="AY187" s="140" t="s">
        <v>145</v>
      </c>
    </row>
    <row r="188" spans="2:51" s="6" customFormat="1" ht="15.75" customHeight="1">
      <c r="B188" s="134"/>
      <c r="E188" s="135"/>
      <c r="F188" s="224" t="s">
        <v>183</v>
      </c>
      <c r="G188" s="225"/>
      <c r="H188" s="225"/>
      <c r="I188" s="225"/>
      <c r="K188" s="135"/>
      <c r="N188" s="135"/>
      <c r="R188" s="136"/>
      <c r="T188" s="137"/>
      <c r="AA188" s="138"/>
      <c r="AT188" s="135" t="s">
        <v>152</v>
      </c>
      <c r="AU188" s="135" t="s">
        <v>106</v>
      </c>
      <c r="AV188" s="135" t="s">
        <v>21</v>
      </c>
      <c r="AW188" s="135" t="s">
        <v>118</v>
      </c>
      <c r="AX188" s="135" t="s">
        <v>82</v>
      </c>
      <c r="AY188" s="135" t="s">
        <v>145</v>
      </c>
    </row>
    <row r="189" spans="2:51" s="6" customFormat="1" ht="15.75" customHeight="1">
      <c r="B189" s="134"/>
      <c r="E189" s="135"/>
      <c r="F189" s="224" t="s">
        <v>182</v>
      </c>
      <c r="G189" s="225"/>
      <c r="H189" s="225"/>
      <c r="I189" s="225"/>
      <c r="K189" s="135"/>
      <c r="N189" s="135"/>
      <c r="R189" s="136"/>
      <c r="T189" s="137"/>
      <c r="AA189" s="138"/>
      <c r="AT189" s="135" t="s">
        <v>152</v>
      </c>
      <c r="AU189" s="135" t="s">
        <v>106</v>
      </c>
      <c r="AV189" s="135" t="s">
        <v>21</v>
      </c>
      <c r="AW189" s="135" t="s">
        <v>118</v>
      </c>
      <c r="AX189" s="135" t="s">
        <v>82</v>
      </c>
      <c r="AY189" s="135" t="s">
        <v>145</v>
      </c>
    </row>
    <row r="190" spans="2:51" s="6" customFormat="1" ht="15.75" customHeight="1">
      <c r="B190" s="139"/>
      <c r="E190" s="140"/>
      <c r="F190" s="226" t="s">
        <v>150</v>
      </c>
      <c r="G190" s="227"/>
      <c r="H190" s="227"/>
      <c r="I190" s="227"/>
      <c r="K190" s="141">
        <v>4</v>
      </c>
      <c r="N190" s="140"/>
      <c r="R190" s="142"/>
      <c r="T190" s="143"/>
      <c r="AA190" s="144"/>
      <c r="AT190" s="140" t="s">
        <v>152</v>
      </c>
      <c r="AU190" s="140" t="s">
        <v>106</v>
      </c>
      <c r="AV190" s="140" t="s">
        <v>106</v>
      </c>
      <c r="AW190" s="140" t="s">
        <v>118</v>
      </c>
      <c r="AX190" s="140" t="s">
        <v>82</v>
      </c>
      <c r="AY190" s="140" t="s">
        <v>145</v>
      </c>
    </row>
    <row r="191" spans="2:51" s="6" customFormat="1" ht="15.75" customHeight="1">
      <c r="B191" s="134"/>
      <c r="E191" s="135"/>
      <c r="F191" s="224" t="s">
        <v>184</v>
      </c>
      <c r="G191" s="225"/>
      <c r="H191" s="225"/>
      <c r="I191" s="225"/>
      <c r="K191" s="135"/>
      <c r="N191" s="135"/>
      <c r="R191" s="136"/>
      <c r="T191" s="137"/>
      <c r="AA191" s="138"/>
      <c r="AT191" s="135" t="s">
        <v>152</v>
      </c>
      <c r="AU191" s="135" t="s">
        <v>106</v>
      </c>
      <c r="AV191" s="135" t="s">
        <v>21</v>
      </c>
      <c r="AW191" s="135" t="s">
        <v>118</v>
      </c>
      <c r="AX191" s="135" t="s">
        <v>82</v>
      </c>
      <c r="AY191" s="135" t="s">
        <v>145</v>
      </c>
    </row>
    <row r="192" spans="2:51" s="6" customFormat="1" ht="15.75" customHeight="1">
      <c r="B192" s="134"/>
      <c r="E192" s="135"/>
      <c r="F192" s="224" t="s">
        <v>182</v>
      </c>
      <c r="G192" s="225"/>
      <c r="H192" s="225"/>
      <c r="I192" s="225"/>
      <c r="K192" s="135"/>
      <c r="N192" s="135"/>
      <c r="R192" s="136"/>
      <c r="T192" s="137"/>
      <c r="AA192" s="138"/>
      <c r="AT192" s="135" t="s">
        <v>152</v>
      </c>
      <c r="AU192" s="135" t="s">
        <v>106</v>
      </c>
      <c r="AV192" s="135" t="s">
        <v>21</v>
      </c>
      <c r="AW192" s="135" t="s">
        <v>118</v>
      </c>
      <c r="AX192" s="135" t="s">
        <v>82</v>
      </c>
      <c r="AY192" s="135" t="s">
        <v>145</v>
      </c>
    </row>
    <row r="193" spans="2:51" s="6" customFormat="1" ht="15.75" customHeight="1">
      <c r="B193" s="139"/>
      <c r="E193" s="140"/>
      <c r="F193" s="226" t="s">
        <v>159</v>
      </c>
      <c r="G193" s="227"/>
      <c r="H193" s="227"/>
      <c r="I193" s="227"/>
      <c r="K193" s="141">
        <v>3</v>
      </c>
      <c r="N193" s="140"/>
      <c r="R193" s="142"/>
      <c r="T193" s="143"/>
      <c r="AA193" s="144"/>
      <c r="AT193" s="140" t="s">
        <v>152</v>
      </c>
      <c r="AU193" s="140" t="s">
        <v>106</v>
      </c>
      <c r="AV193" s="140" t="s">
        <v>106</v>
      </c>
      <c r="AW193" s="140" t="s">
        <v>118</v>
      </c>
      <c r="AX193" s="140" t="s">
        <v>82</v>
      </c>
      <c r="AY193" s="140" t="s">
        <v>145</v>
      </c>
    </row>
    <row r="194" spans="2:64" s="6" customFormat="1" ht="27" customHeight="1">
      <c r="B194" s="22"/>
      <c r="C194" s="127" t="s">
        <v>185</v>
      </c>
      <c r="D194" s="127" t="s">
        <v>146</v>
      </c>
      <c r="E194" s="128" t="s">
        <v>186</v>
      </c>
      <c r="F194" s="220" t="s">
        <v>187</v>
      </c>
      <c r="G194" s="221"/>
      <c r="H194" s="221"/>
      <c r="I194" s="221"/>
      <c r="J194" s="129" t="s">
        <v>149</v>
      </c>
      <c r="K194" s="130">
        <v>600</v>
      </c>
      <c r="L194" s="222">
        <v>0</v>
      </c>
      <c r="M194" s="221"/>
      <c r="N194" s="223">
        <f>ROUND($L$194*$K$194,2)</f>
        <v>0</v>
      </c>
      <c r="O194" s="221"/>
      <c r="P194" s="221"/>
      <c r="Q194" s="221"/>
      <c r="R194" s="23"/>
      <c r="T194" s="131"/>
      <c r="U194" s="29" t="s">
        <v>47</v>
      </c>
      <c r="V194" s="132">
        <v>0</v>
      </c>
      <c r="W194" s="132">
        <f>$V$194*$K$194</f>
        <v>0</v>
      </c>
      <c r="X194" s="132">
        <v>0</v>
      </c>
      <c r="Y194" s="132">
        <f>$X$194*$K$194</f>
        <v>0</v>
      </c>
      <c r="Z194" s="132">
        <v>0</v>
      </c>
      <c r="AA194" s="133">
        <f>$Z$194*$K$194</f>
        <v>0</v>
      </c>
      <c r="AR194" s="6" t="s">
        <v>150</v>
      </c>
      <c r="AT194" s="6" t="s">
        <v>146</v>
      </c>
      <c r="AU194" s="6" t="s">
        <v>106</v>
      </c>
      <c r="AY194" s="6" t="s">
        <v>145</v>
      </c>
      <c r="BE194" s="86">
        <f>IF($U$194="základní",$N$194,0)</f>
        <v>0</v>
      </c>
      <c r="BF194" s="86">
        <f>IF($U$194="snížená",$N$194,0)</f>
        <v>0</v>
      </c>
      <c r="BG194" s="86">
        <f>IF($U$194="zákl. přenesená",$N$194,0)</f>
        <v>0</v>
      </c>
      <c r="BH194" s="86">
        <f>IF($U$194="sníž. přenesená",$N$194,0)</f>
        <v>0</v>
      </c>
      <c r="BI194" s="86">
        <f>IF($U$194="nulová",$N$194,0)</f>
        <v>0</v>
      </c>
      <c r="BJ194" s="6" t="s">
        <v>21</v>
      </c>
      <c r="BK194" s="86">
        <f>ROUND($L$194*$K$194,2)</f>
        <v>0</v>
      </c>
      <c r="BL194" s="6" t="s">
        <v>150</v>
      </c>
    </row>
    <row r="195" spans="2:51" s="6" customFormat="1" ht="15.75" customHeight="1">
      <c r="B195" s="139"/>
      <c r="E195" s="140"/>
      <c r="F195" s="226" t="s">
        <v>188</v>
      </c>
      <c r="G195" s="227"/>
      <c r="H195" s="227"/>
      <c r="I195" s="227"/>
      <c r="K195" s="141">
        <v>600</v>
      </c>
      <c r="N195" s="140"/>
      <c r="R195" s="142"/>
      <c r="T195" s="143"/>
      <c r="AA195" s="144"/>
      <c r="AT195" s="140" t="s">
        <v>152</v>
      </c>
      <c r="AU195" s="140" t="s">
        <v>106</v>
      </c>
      <c r="AV195" s="140" t="s">
        <v>106</v>
      </c>
      <c r="AW195" s="140" t="s">
        <v>118</v>
      </c>
      <c r="AX195" s="140" t="s">
        <v>82</v>
      </c>
      <c r="AY195" s="140" t="s">
        <v>145</v>
      </c>
    </row>
    <row r="196" spans="2:64" s="6" customFormat="1" ht="27" customHeight="1">
      <c r="B196" s="22"/>
      <c r="C196" s="127" t="s">
        <v>189</v>
      </c>
      <c r="D196" s="127" t="s">
        <v>146</v>
      </c>
      <c r="E196" s="128" t="s">
        <v>190</v>
      </c>
      <c r="F196" s="220" t="s">
        <v>191</v>
      </c>
      <c r="G196" s="221"/>
      <c r="H196" s="221"/>
      <c r="I196" s="221"/>
      <c r="J196" s="129" t="s">
        <v>149</v>
      </c>
      <c r="K196" s="130">
        <v>44</v>
      </c>
      <c r="L196" s="222">
        <v>0</v>
      </c>
      <c r="M196" s="221"/>
      <c r="N196" s="223">
        <f>ROUND($L$196*$K$196,2)</f>
        <v>0</v>
      </c>
      <c r="O196" s="221"/>
      <c r="P196" s="221"/>
      <c r="Q196" s="221"/>
      <c r="R196" s="23"/>
      <c r="T196" s="131"/>
      <c r="U196" s="29" t="s">
        <v>47</v>
      </c>
      <c r="V196" s="132">
        <v>0.075</v>
      </c>
      <c r="W196" s="132">
        <f>$V$196*$K$196</f>
        <v>3.3</v>
      </c>
      <c r="X196" s="132">
        <v>0</v>
      </c>
      <c r="Y196" s="132">
        <f>$X$196*$K$196</f>
        <v>0</v>
      </c>
      <c r="Z196" s="132">
        <v>0</v>
      </c>
      <c r="AA196" s="133">
        <f>$Z$196*$K$196</f>
        <v>0</v>
      </c>
      <c r="AR196" s="6" t="s">
        <v>150</v>
      </c>
      <c r="AT196" s="6" t="s">
        <v>146</v>
      </c>
      <c r="AU196" s="6" t="s">
        <v>106</v>
      </c>
      <c r="AY196" s="6" t="s">
        <v>145</v>
      </c>
      <c r="BE196" s="86">
        <f>IF($U$196="základní",$N$196,0)</f>
        <v>0</v>
      </c>
      <c r="BF196" s="86">
        <f>IF($U$196="snížená",$N$196,0)</f>
        <v>0</v>
      </c>
      <c r="BG196" s="86">
        <f>IF($U$196="zákl. přenesená",$N$196,0)</f>
        <v>0</v>
      </c>
      <c r="BH196" s="86">
        <f>IF($U$196="sníž. přenesená",$N$196,0)</f>
        <v>0</v>
      </c>
      <c r="BI196" s="86">
        <f>IF($U$196="nulová",$N$196,0)</f>
        <v>0</v>
      </c>
      <c r="BJ196" s="6" t="s">
        <v>21</v>
      </c>
      <c r="BK196" s="86">
        <f>ROUND($L$196*$K$196,2)</f>
        <v>0</v>
      </c>
      <c r="BL196" s="6" t="s">
        <v>150</v>
      </c>
    </row>
    <row r="197" spans="2:51" s="6" customFormat="1" ht="15.75" customHeight="1">
      <c r="B197" s="134"/>
      <c r="E197" s="135"/>
      <c r="F197" s="224" t="s">
        <v>166</v>
      </c>
      <c r="G197" s="225"/>
      <c r="H197" s="225"/>
      <c r="I197" s="225"/>
      <c r="K197" s="135"/>
      <c r="N197" s="135"/>
      <c r="R197" s="136"/>
      <c r="T197" s="137"/>
      <c r="AA197" s="138"/>
      <c r="AT197" s="135" t="s">
        <v>152</v>
      </c>
      <c r="AU197" s="135" t="s">
        <v>106</v>
      </c>
      <c r="AV197" s="135" t="s">
        <v>21</v>
      </c>
      <c r="AW197" s="135" t="s">
        <v>118</v>
      </c>
      <c r="AX197" s="135" t="s">
        <v>82</v>
      </c>
      <c r="AY197" s="135" t="s">
        <v>145</v>
      </c>
    </row>
    <row r="198" spans="2:51" s="6" customFormat="1" ht="15.75" customHeight="1">
      <c r="B198" s="139"/>
      <c r="E198" s="140"/>
      <c r="F198" s="226" t="s">
        <v>192</v>
      </c>
      <c r="G198" s="227"/>
      <c r="H198" s="227"/>
      <c r="I198" s="227"/>
      <c r="K198" s="141">
        <v>22</v>
      </c>
      <c r="N198" s="140"/>
      <c r="R198" s="142"/>
      <c r="T198" s="143"/>
      <c r="AA198" s="144"/>
      <c r="AT198" s="140" t="s">
        <v>152</v>
      </c>
      <c r="AU198" s="140" t="s">
        <v>106</v>
      </c>
      <c r="AV198" s="140" t="s">
        <v>106</v>
      </c>
      <c r="AW198" s="140" t="s">
        <v>118</v>
      </c>
      <c r="AX198" s="140" t="s">
        <v>82</v>
      </c>
      <c r="AY198" s="140" t="s">
        <v>145</v>
      </c>
    </row>
    <row r="199" spans="2:51" s="6" customFormat="1" ht="15.75" customHeight="1">
      <c r="B199" s="134"/>
      <c r="E199" s="135"/>
      <c r="F199" s="224" t="s">
        <v>168</v>
      </c>
      <c r="G199" s="225"/>
      <c r="H199" s="225"/>
      <c r="I199" s="225"/>
      <c r="K199" s="135"/>
      <c r="N199" s="135"/>
      <c r="R199" s="136"/>
      <c r="T199" s="137"/>
      <c r="AA199" s="138"/>
      <c r="AT199" s="135" t="s">
        <v>152</v>
      </c>
      <c r="AU199" s="135" t="s">
        <v>106</v>
      </c>
      <c r="AV199" s="135" t="s">
        <v>21</v>
      </c>
      <c r="AW199" s="135" t="s">
        <v>118</v>
      </c>
      <c r="AX199" s="135" t="s">
        <v>82</v>
      </c>
      <c r="AY199" s="135" t="s">
        <v>145</v>
      </c>
    </row>
    <row r="200" spans="2:51" s="6" customFormat="1" ht="15.75" customHeight="1">
      <c r="B200" s="139"/>
      <c r="E200" s="140"/>
      <c r="F200" s="226" t="s">
        <v>192</v>
      </c>
      <c r="G200" s="227"/>
      <c r="H200" s="227"/>
      <c r="I200" s="227"/>
      <c r="K200" s="141">
        <v>22</v>
      </c>
      <c r="N200" s="140"/>
      <c r="R200" s="142"/>
      <c r="T200" s="143"/>
      <c r="AA200" s="144"/>
      <c r="AT200" s="140" t="s">
        <v>152</v>
      </c>
      <c r="AU200" s="140" t="s">
        <v>106</v>
      </c>
      <c r="AV200" s="140" t="s">
        <v>106</v>
      </c>
      <c r="AW200" s="140" t="s">
        <v>118</v>
      </c>
      <c r="AX200" s="140" t="s">
        <v>82</v>
      </c>
      <c r="AY200" s="140" t="s">
        <v>145</v>
      </c>
    </row>
    <row r="201" spans="2:64" s="6" customFormat="1" ht="27" customHeight="1">
      <c r="B201" s="22"/>
      <c r="C201" s="127" t="s">
        <v>193</v>
      </c>
      <c r="D201" s="127" t="s">
        <v>146</v>
      </c>
      <c r="E201" s="128" t="s">
        <v>194</v>
      </c>
      <c r="F201" s="220" t="s">
        <v>195</v>
      </c>
      <c r="G201" s="221"/>
      <c r="H201" s="221"/>
      <c r="I201" s="221"/>
      <c r="J201" s="129" t="s">
        <v>149</v>
      </c>
      <c r="K201" s="130">
        <v>2640</v>
      </c>
      <c r="L201" s="222">
        <v>0</v>
      </c>
      <c r="M201" s="221"/>
      <c r="N201" s="223">
        <f>ROUND($L$201*$K$201,2)</f>
        <v>0</v>
      </c>
      <c r="O201" s="221"/>
      <c r="P201" s="221"/>
      <c r="Q201" s="221"/>
      <c r="R201" s="23"/>
      <c r="T201" s="131"/>
      <c r="U201" s="29" t="s">
        <v>47</v>
      </c>
      <c r="V201" s="132">
        <v>0</v>
      </c>
      <c r="W201" s="132">
        <f>$V$201*$K$201</f>
        <v>0</v>
      </c>
      <c r="X201" s="132">
        <v>0</v>
      </c>
      <c r="Y201" s="132">
        <f>$X$201*$K$201</f>
        <v>0</v>
      </c>
      <c r="Z201" s="132">
        <v>0</v>
      </c>
      <c r="AA201" s="133">
        <f>$Z$201*$K$201</f>
        <v>0</v>
      </c>
      <c r="AR201" s="6" t="s">
        <v>150</v>
      </c>
      <c r="AT201" s="6" t="s">
        <v>146</v>
      </c>
      <c r="AU201" s="6" t="s">
        <v>106</v>
      </c>
      <c r="AY201" s="6" t="s">
        <v>145</v>
      </c>
      <c r="BE201" s="86">
        <f>IF($U$201="základní",$N$201,0)</f>
        <v>0</v>
      </c>
      <c r="BF201" s="86">
        <f>IF($U$201="snížená",$N$201,0)</f>
        <v>0</v>
      </c>
      <c r="BG201" s="86">
        <f>IF($U$201="zákl. přenesená",$N$201,0)</f>
        <v>0</v>
      </c>
      <c r="BH201" s="86">
        <f>IF($U$201="sníž. přenesená",$N$201,0)</f>
        <v>0</v>
      </c>
      <c r="BI201" s="86">
        <f>IF($U$201="nulová",$N$201,0)</f>
        <v>0</v>
      </c>
      <c r="BJ201" s="6" t="s">
        <v>21</v>
      </c>
      <c r="BK201" s="86">
        <f>ROUND($L$201*$K$201,2)</f>
        <v>0</v>
      </c>
      <c r="BL201" s="6" t="s">
        <v>150</v>
      </c>
    </row>
    <row r="202" spans="2:51" s="6" customFormat="1" ht="15.75" customHeight="1">
      <c r="B202" s="139"/>
      <c r="E202" s="140"/>
      <c r="F202" s="226" t="s">
        <v>196</v>
      </c>
      <c r="G202" s="227"/>
      <c r="H202" s="227"/>
      <c r="I202" s="227"/>
      <c r="K202" s="141">
        <v>2640</v>
      </c>
      <c r="N202" s="140"/>
      <c r="R202" s="142"/>
      <c r="T202" s="143"/>
      <c r="AA202" s="144"/>
      <c r="AT202" s="140" t="s">
        <v>152</v>
      </c>
      <c r="AU202" s="140" t="s">
        <v>106</v>
      </c>
      <c r="AV202" s="140" t="s">
        <v>106</v>
      </c>
      <c r="AW202" s="140" t="s">
        <v>118</v>
      </c>
      <c r="AX202" s="140" t="s">
        <v>82</v>
      </c>
      <c r="AY202" s="140" t="s">
        <v>145</v>
      </c>
    </row>
    <row r="203" spans="2:64" s="6" customFormat="1" ht="27" customHeight="1">
      <c r="B203" s="22"/>
      <c r="C203" s="127" t="s">
        <v>197</v>
      </c>
      <c r="D203" s="127" t="s">
        <v>146</v>
      </c>
      <c r="E203" s="128" t="s">
        <v>198</v>
      </c>
      <c r="F203" s="220" t="s">
        <v>199</v>
      </c>
      <c r="G203" s="221"/>
      <c r="H203" s="221"/>
      <c r="I203" s="221"/>
      <c r="J203" s="129" t="s">
        <v>149</v>
      </c>
      <c r="K203" s="130">
        <v>3</v>
      </c>
      <c r="L203" s="222">
        <v>0</v>
      </c>
      <c r="M203" s="221"/>
      <c r="N203" s="223">
        <f>ROUND($L$203*$K$203,2)</f>
        <v>0</v>
      </c>
      <c r="O203" s="221"/>
      <c r="P203" s="221"/>
      <c r="Q203" s="221"/>
      <c r="R203" s="23"/>
      <c r="T203" s="131"/>
      <c r="U203" s="29" t="s">
        <v>47</v>
      </c>
      <c r="V203" s="132">
        <v>0.45</v>
      </c>
      <c r="W203" s="132">
        <f>$V$203*$K$203</f>
        <v>1.35</v>
      </c>
      <c r="X203" s="132">
        <v>0</v>
      </c>
      <c r="Y203" s="132">
        <f>$X$203*$K$203</f>
        <v>0</v>
      </c>
      <c r="Z203" s="132">
        <v>0</v>
      </c>
      <c r="AA203" s="133">
        <f>$Z$203*$K$203</f>
        <v>0</v>
      </c>
      <c r="AR203" s="6" t="s">
        <v>150</v>
      </c>
      <c r="AT203" s="6" t="s">
        <v>146</v>
      </c>
      <c r="AU203" s="6" t="s">
        <v>106</v>
      </c>
      <c r="AY203" s="6" t="s">
        <v>145</v>
      </c>
      <c r="BE203" s="86">
        <f>IF($U$203="základní",$N$203,0)</f>
        <v>0</v>
      </c>
      <c r="BF203" s="86">
        <f>IF($U$203="snížená",$N$203,0)</f>
        <v>0</v>
      </c>
      <c r="BG203" s="86">
        <f>IF($U$203="zákl. přenesená",$N$203,0)</f>
        <v>0</v>
      </c>
      <c r="BH203" s="86">
        <f>IF($U$203="sníž. přenesená",$N$203,0)</f>
        <v>0</v>
      </c>
      <c r="BI203" s="86">
        <f>IF($U$203="nulová",$N$203,0)</f>
        <v>0</v>
      </c>
      <c r="BJ203" s="6" t="s">
        <v>21</v>
      </c>
      <c r="BK203" s="86">
        <f>ROUND($L$203*$K$203,2)</f>
        <v>0</v>
      </c>
      <c r="BL203" s="6" t="s">
        <v>150</v>
      </c>
    </row>
    <row r="204" spans="2:51" s="6" customFormat="1" ht="15.75" customHeight="1">
      <c r="B204" s="134"/>
      <c r="E204" s="135"/>
      <c r="F204" s="224" t="s">
        <v>200</v>
      </c>
      <c r="G204" s="225"/>
      <c r="H204" s="225"/>
      <c r="I204" s="225"/>
      <c r="K204" s="135"/>
      <c r="N204" s="135"/>
      <c r="R204" s="136"/>
      <c r="T204" s="137"/>
      <c r="AA204" s="138"/>
      <c r="AT204" s="135" t="s">
        <v>152</v>
      </c>
      <c r="AU204" s="135" t="s">
        <v>106</v>
      </c>
      <c r="AV204" s="135" t="s">
        <v>21</v>
      </c>
      <c r="AW204" s="135" t="s">
        <v>118</v>
      </c>
      <c r="AX204" s="135" t="s">
        <v>82</v>
      </c>
      <c r="AY204" s="135" t="s">
        <v>145</v>
      </c>
    </row>
    <row r="205" spans="2:51" s="6" customFormat="1" ht="15.75" customHeight="1">
      <c r="B205" s="139"/>
      <c r="E205" s="140"/>
      <c r="F205" s="226" t="s">
        <v>159</v>
      </c>
      <c r="G205" s="227"/>
      <c r="H205" s="227"/>
      <c r="I205" s="227"/>
      <c r="K205" s="141">
        <v>3</v>
      </c>
      <c r="N205" s="140"/>
      <c r="R205" s="142"/>
      <c r="T205" s="143"/>
      <c r="AA205" s="144"/>
      <c r="AT205" s="140" t="s">
        <v>152</v>
      </c>
      <c r="AU205" s="140" t="s">
        <v>106</v>
      </c>
      <c r="AV205" s="140" t="s">
        <v>106</v>
      </c>
      <c r="AW205" s="140" t="s">
        <v>118</v>
      </c>
      <c r="AX205" s="140" t="s">
        <v>82</v>
      </c>
      <c r="AY205" s="140" t="s">
        <v>145</v>
      </c>
    </row>
    <row r="206" spans="2:64" s="6" customFormat="1" ht="39" customHeight="1">
      <c r="B206" s="22"/>
      <c r="C206" s="127" t="s">
        <v>26</v>
      </c>
      <c r="D206" s="127" t="s">
        <v>146</v>
      </c>
      <c r="E206" s="128" t="s">
        <v>201</v>
      </c>
      <c r="F206" s="220" t="s">
        <v>202</v>
      </c>
      <c r="G206" s="221"/>
      <c r="H206" s="221"/>
      <c r="I206" s="221"/>
      <c r="J206" s="129" t="s">
        <v>149</v>
      </c>
      <c r="K206" s="130">
        <v>180</v>
      </c>
      <c r="L206" s="222">
        <v>0</v>
      </c>
      <c r="M206" s="221"/>
      <c r="N206" s="223">
        <f>ROUND($L$206*$K$206,2)</f>
        <v>0</v>
      </c>
      <c r="O206" s="221"/>
      <c r="P206" s="221"/>
      <c r="Q206" s="221"/>
      <c r="R206" s="23"/>
      <c r="T206" s="131"/>
      <c r="U206" s="29" t="s">
        <v>47</v>
      </c>
      <c r="V206" s="132">
        <v>0</v>
      </c>
      <c r="W206" s="132">
        <f>$V$206*$K$206</f>
        <v>0</v>
      </c>
      <c r="X206" s="132">
        <v>0</v>
      </c>
      <c r="Y206" s="132">
        <f>$X$206*$K$206</f>
        <v>0</v>
      </c>
      <c r="Z206" s="132">
        <v>0</v>
      </c>
      <c r="AA206" s="133">
        <f>$Z$206*$K$206</f>
        <v>0</v>
      </c>
      <c r="AR206" s="6" t="s">
        <v>150</v>
      </c>
      <c r="AT206" s="6" t="s">
        <v>146</v>
      </c>
      <c r="AU206" s="6" t="s">
        <v>106</v>
      </c>
      <c r="AY206" s="6" t="s">
        <v>145</v>
      </c>
      <c r="BE206" s="86">
        <f>IF($U$206="základní",$N$206,0)</f>
        <v>0</v>
      </c>
      <c r="BF206" s="86">
        <f>IF($U$206="snížená",$N$206,0)</f>
        <v>0</v>
      </c>
      <c r="BG206" s="86">
        <f>IF($U$206="zákl. přenesená",$N$206,0)</f>
        <v>0</v>
      </c>
      <c r="BH206" s="86">
        <f>IF($U$206="sníž. přenesená",$N$206,0)</f>
        <v>0</v>
      </c>
      <c r="BI206" s="86">
        <f>IF($U$206="nulová",$N$206,0)</f>
        <v>0</v>
      </c>
      <c r="BJ206" s="6" t="s">
        <v>21</v>
      </c>
      <c r="BK206" s="86">
        <f>ROUND($L$206*$K$206,2)</f>
        <v>0</v>
      </c>
      <c r="BL206" s="6" t="s">
        <v>150</v>
      </c>
    </row>
    <row r="207" spans="2:51" s="6" customFormat="1" ht="15.75" customHeight="1">
      <c r="B207" s="139"/>
      <c r="E207" s="140"/>
      <c r="F207" s="226" t="s">
        <v>203</v>
      </c>
      <c r="G207" s="227"/>
      <c r="H207" s="227"/>
      <c r="I207" s="227"/>
      <c r="K207" s="141">
        <v>180</v>
      </c>
      <c r="N207" s="140"/>
      <c r="R207" s="142"/>
      <c r="T207" s="143"/>
      <c r="AA207" s="144"/>
      <c r="AT207" s="140" t="s">
        <v>152</v>
      </c>
      <c r="AU207" s="140" t="s">
        <v>106</v>
      </c>
      <c r="AV207" s="140" t="s">
        <v>106</v>
      </c>
      <c r="AW207" s="140" t="s">
        <v>118</v>
      </c>
      <c r="AX207" s="140" t="s">
        <v>82</v>
      </c>
      <c r="AY207" s="140" t="s">
        <v>145</v>
      </c>
    </row>
    <row r="208" spans="2:64" s="6" customFormat="1" ht="27" customHeight="1">
      <c r="B208" s="22"/>
      <c r="C208" s="127" t="s">
        <v>204</v>
      </c>
      <c r="D208" s="127" t="s">
        <v>146</v>
      </c>
      <c r="E208" s="128" t="s">
        <v>205</v>
      </c>
      <c r="F208" s="220" t="s">
        <v>206</v>
      </c>
      <c r="G208" s="221"/>
      <c r="H208" s="221"/>
      <c r="I208" s="221"/>
      <c r="J208" s="129" t="s">
        <v>149</v>
      </c>
      <c r="K208" s="130">
        <v>4</v>
      </c>
      <c r="L208" s="222">
        <v>0</v>
      </c>
      <c r="M208" s="221"/>
      <c r="N208" s="223">
        <f>ROUND($L$208*$K$208,2)</f>
        <v>0</v>
      </c>
      <c r="O208" s="221"/>
      <c r="P208" s="221"/>
      <c r="Q208" s="221"/>
      <c r="R208" s="23"/>
      <c r="T208" s="131"/>
      <c r="U208" s="29" t="s">
        <v>47</v>
      </c>
      <c r="V208" s="132">
        <v>0.75</v>
      </c>
      <c r="W208" s="132">
        <f>$V$208*$K$208</f>
        <v>3</v>
      </c>
      <c r="X208" s="132">
        <v>0</v>
      </c>
      <c r="Y208" s="132">
        <f>$X$208*$K$208</f>
        <v>0</v>
      </c>
      <c r="Z208" s="132">
        <v>0</v>
      </c>
      <c r="AA208" s="133">
        <f>$Z$208*$K$208</f>
        <v>0</v>
      </c>
      <c r="AR208" s="6" t="s">
        <v>150</v>
      </c>
      <c r="AT208" s="6" t="s">
        <v>146</v>
      </c>
      <c r="AU208" s="6" t="s">
        <v>106</v>
      </c>
      <c r="AY208" s="6" t="s">
        <v>145</v>
      </c>
      <c r="BE208" s="86">
        <f>IF($U$208="základní",$N$208,0)</f>
        <v>0</v>
      </c>
      <c r="BF208" s="86">
        <f>IF($U$208="snížená",$N$208,0)</f>
        <v>0</v>
      </c>
      <c r="BG208" s="86">
        <f>IF($U$208="zákl. přenesená",$N$208,0)</f>
        <v>0</v>
      </c>
      <c r="BH208" s="86">
        <f>IF($U$208="sníž. přenesená",$N$208,0)</f>
        <v>0</v>
      </c>
      <c r="BI208" s="86">
        <f>IF($U$208="nulová",$N$208,0)</f>
        <v>0</v>
      </c>
      <c r="BJ208" s="6" t="s">
        <v>21</v>
      </c>
      <c r="BK208" s="86">
        <f>ROUND($L$208*$K$208,2)</f>
        <v>0</v>
      </c>
      <c r="BL208" s="6" t="s">
        <v>150</v>
      </c>
    </row>
    <row r="209" spans="2:51" s="6" customFormat="1" ht="15.75" customHeight="1">
      <c r="B209" s="134"/>
      <c r="E209" s="135"/>
      <c r="F209" s="224" t="s">
        <v>166</v>
      </c>
      <c r="G209" s="225"/>
      <c r="H209" s="225"/>
      <c r="I209" s="225"/>
      <c r="K209" s="135"/>
      <c r="N209" s="135"/>
      <c r="R209" s="136"/>
      <c r="T209" s="137"/>
      <c r="AA209" s="138"/>
      <c r="AT209" s="135" t="s">
        <v>152</v>
      </c>
      <c r="AU209" s="135" t="s">
        <v>106</v>
      </c>
      <c r="AV209" s="135" t="s">
        <v>21</v>
      </c>
      <c r="AW209" s="135" t="s">
        <v>118</v>
      </c>
      <c r="AX209" s="135" t="s">
        <v>82</v>
      </c>
      <c r="AY209" s="135" t="s">
        <v>145</v>
      </c>
    </row>
    <row r="210" spans="2:51" s="6" customFormat="1" ht="15.75" customHeight="1">
      <c r="B210" s="139"/>
      <c r="E210" s="140"/>
      <c r="F210" s="226" t="s">
        <v>106</v>
      </c>
      <c r="G210" s="227"/>
      <c r="H210" s="227"/>
      <c r="I210" s="227"/>
      <c r="K210" s="141">
        <v>2</v>
      </c>
      <c r="N210" s="140"/>
      <c r="R210" s="142"/>
      <c r="T210" s="143"/>
      <c r="AA210" s="144"/>
      <c r="AT210" s="140" t="s">
        <v>152</v>
      </c>
      <c r="AU210" s="140" t="s">
        <v>106</v>
      </c>
      <c r="AV210" s="140" t="s">
        <v>106</v>
      </c>
      <c r="AW210" s="140" t="s">
        <v>118</v>
      </c>
      <c r="AX210" s="140" t="s">
        <v>82</v>
      </c>
      <c r="AY210" s="140" t="s">
        <v>145</v>
      </c>
    </row>
    <row r="211" spans="2:51" s="6" customFormat="1" ht="15.75" customHeight="1">
      <c r="B211" s="134"/>
      <c r="E211" s="135"/>
      <c r="F211" s="224" t="s">
        <v>168</v>
      </c>
      <c r="G211" s="225"/>
      <c r="H211" s="225"/>
      <c r="I211" s="225"/>
      <c r="K211" s="135"/>
      <c r="N211" s="135"/>
      <c r="R211" s="136"/>
      <c r="T211" s="137"/>
      <c r="AA211" s="138"/>
      <c r="AT211" s="135" t="s">
        <v>152</v>
      </c>
      <c r="AU211" s="135" t="s">
        <v>106</v>
      </c>
      <c r="AV211" s="135" t="s">
        <v>21</v>
      </c>
      <c r="AW211" s="135" t="s">
        <v>118</v>
      </c>
      <c r="AX211" s="135" t="s">
        <v>82</v>
      </c>
      <c r="AY211" s="135" t="s">
        <v>145</v>
      </c>
    </row>
    <row r="212" spans="2:51" s="6" customFormat="1" ht="15.75" customHeight="1">
      <c r="B212" s="139"/>
      <c r="E212" s="140"/>
      <c r="F212" s="226" t="s">
        <v>106</v>
      </c>
      <c r="G212" s="227"/>
      <c r="H212" s="227"/>
      <c r="I212" s="227"/>
      <c r="K212" s="141">
        <v>2</v>
      </c>
      <c r="N212" s="140"/>
      <c r="R212" s="142"/>
      <c r="T212" s="143"/>
      <c r="AA212" s="144"/>
      <c r="AT212" s="140" t="s">
        <v>152</v>
      </c>
      <c r="AU212" s="140" t="s">
        <v>106</v>
      </c>
      <c r="AV212" s="140" t="s">
        <v>106</v>
      </c>
      <c r="AW212" s="140" t="s">
        <v>118</v>
      </c>
      <c r="AX212" s="140" t="s">
        <v>82</v>
      </c>
      <c r="AY212" s="140" t="s">
        <v>145</v>
      </c>
    </row>
    <row r="213" spans="2:64" s="6" customFormat="1" ht="27" customHeight="1">
      <c r="B213" s="22"/>
      <c r="C213" s="127" t="s">
        <v>207</v>
      </c>
      <c r="D213" s="127" t="s">
        <v>146</v>
      </c>
      <c r="E213" s="128" t="s">
        <v>208</v>
      </c>
      <c r="F213" s="220" t="s">
        <v>209</v>
      </c>
      <c r="G213" s="221"/>
      <c r="H213" s="221"/>
      <c r="I213" s="221"/>
      <c r="J213" s="129" t="s">
        <v>149</v>
      </c>
      <c r="K213" s="130">
        <v>240</v>
      </c>
      <c r="L213" s="222">
        <v>0</v>
      </c>
      <c r="M213" s="221"/>
      <c r="N213" s="223">
        <f>ROUND($L$213*$K$213,2)</f>
        <v>0</v>
      </c>
      <c r="O213" s="221"/>
      <c r="P213" s="221"/>
      <c r="Q213" s="221"/>
      <c r="R213" s="23"/>
      <c r="T213" s="131"/>
      <c r="U213" s="29" t="s">
        <v>47</v>
      </c>
      <c r="V213" s="132">
        <v>0</v>
      </c>
      <c r="W213" s="132">
        <f>$V$213*$K$213</f>
        <v>0</v>
      </c>
      <c r="X213" s="132">
        <v>0</v>
      </c>
      <c r="Y213" s="132">
        <f>$X$213*$K$213</f>
        <v>0</v>
      </c>
      <c r="Z213" s="132">
        <v>0</v>
      </c>
      <c r="AA213" s="133">
        <f>$Z$213*$K$213</f>
        <v>0</v>
      </c>
      <c r="AR213" s="6" t="s">
        <v>150</v>
      </c>
      <c r="AT213" s="6" t="s">
        <v>146</v>
      </c>
      <c r="AU213" s="6" t="s">
        <v>106</v>
      </c>
      <c r="AY213" s="6" t="s">
        <v>145</v>
      </c>
      <c r="BE213" s="86">
        <f>IF($U$213="základní",$N$213,0)</f>
        <v>0</v>
      </c>
      <c r="BF213" s="86">
        <f>IF($U$213="snížená",$N$213,0)</f>
        <v>0</v>
      </c>
      <c r="BG213" s="86">
        <f>IF($U$213="zákl. přenesená",$N$213,0)</f>
        <v>0</v>
      </c>
      <c r="BH213" s="86">
        <f>IF($U$213="sníž. přenesená",$N$213,0)</f>
        <v>0</v>
      </c>
      <c r="BI213" s="86">
        <f>IF($U$213="nulová",$N$213,0)</f>
        <v>0</v>
      </c>
      <c r="BJ213" s="6" t="s">
        <v>21</v>
      </c>
      <c r="BK213" s="86">
        <f>ROUND($L$213*$K$213,2)</f>
        <v>0</v>
      </c>
      <c r="BL213" s="6" t="s">
        <v>150</v>
      </c>
    </row>
    <row r="214" spans="2:51" s="6" customFormat="1" ht="15.75" customHeight="1">
      <c r="B214" s="139"/>
      <c r="E214" s="140"/>
      <c r="F214" s="226" t="s">
        <v>210</v>
      </c>
      <c r="G214" s="227"/>
      <c r="H214" s="227"/>
      <c r="I214" s="227"/>
      <c r="K214" s="141">
        <v>240</v>
      </c>
      <c r="N214" s="140"/>
      <c r="R214" s="142"/>
      <c r="T214" s="143"/>
      <c r="AA214" s="144"/>
      <c r="AT214" s="140" t="s">
        <v>152</v>
      </c>
      <c r="AU214" s="140" t="s">
        <v>106</v>
      </c>
      <c r="AV214" s="140" t="s">
        <v>106</v>
      </c>
      <c r="AW214" s="140" t="s">
        <v>118</v>
      </c>
      <c r="AX214" s="140" t="s">
        <v>82</v>
      </c>
      <c r="AY214" s="140" t="s">
        <v>145</v>
      </c>
    </row>
    <row r="215" spans="2:64" s="6" customFormat="1" ht="27" customHeight="1">
      <c r="B215" s="22"/>
      <c r="C215" s="127" t="s">
        <v>211</v>
      </c>
      <c r="D215" s="127" t="s">
        <v>146</v>
      </c>
      <c r="E215" s="128" t="s">
        <v>212</v>
      </c>
      <c r="F215" s="220" t="s">
        <v>213</v>
      </c>
      <c r="G215" s="221"/>
      <c r="H215" s="221"/>
      <c r="I215" s="221"/>
      <c r="J215" s="129" t="s">
        <v>149</v>
      </c>
      <c r="K215" s="130">
        <v>2</v>
      </c>
      <c r="L215" s="222">
        <v>0</v>
      </c>
      <c r="M215" s="221"/>
      <c r="N215" s="223">
        <f>ROUND($L$215*$K$215,2)</f>
        <v>0</v>
      </c>
      <c r="O215" s="221"/>
      <c r="P215" s="221"/>
      <c r="Q215" s="221"/>
      <c r="R215" s="23"/>
      <c r="T215" s="131"/>
      <c r="U215" s="29" t="s">
        <v>47</v>
      </c>
      <c r="V215" s="132">
        <v>0.174</v>
      </c>
      <c r="W215" s="132">
        <f>$V$215*$K$215</f>
        <v>0.348</v>
      </c>
      <c r="X215" s="132">
        <v>0</v>
      </c>
      <c r="Y215" s="132">
        <f>$X$215*$K$215</f>
        <v>0</v>
      </c>
      <c r="Z215" s="132">
        <v>0</v>
      </c>
      <c r="AA215" s="133">
        <f>$Z$215*$K$215</f>
        <v>0</v>
      </c>
      <c r="AR215" s="6" t="s">
        <v>150</v>
      </c>
      <c r="AT215" s="6" t="s">
        <v>146</v>
      </c>
      <c r="AU215" s="6" t="s">
        <v>106</v>
      </c>
      <c r="AY215" s="6" t="s">
        <v>145</v>
      </c>
      <c r="BE215" s="86">
        <f>IF($U$215="základní",$N$215,0)</f>
        <v>0</v>
      </c>
      <c r="BF215" s="86">
        <f>IF($U$215="snížená",$N$215,0)</f>
        <v>0</v>
      </c>
      <c r="BG215" s="86">
        <f>IF($U$215="zákl. přenesená",$N$215,0)</f>
        <v>0</v>
      </c>
      <c r="BH215" s="86">
        <f>IF($U$215="sníž. přenesená",$N$215,0)</f>
        <v>0</v>
      </c>
      <c r="BI215" s="86">
        <f>IF($U$215="nulová",$N$215,0)</f>
        <v>0</v>
      </c>
      <c r="BJ215" s="6" t="s">
        <v>21</v>
      </c>
      <c r="BK215" s="86">
        <f>ROUND($L$215*$K$215,2)</f>
        <v>0</v>
      </c>
      <c r="BL215" s="6" t="s">
        <v>150</v>
      </c>
    </row>
    <row r="216" spans="2:64" s="6" customFormat="1" ht="27" customHeight="1">
      <c r="B216" s="22"/>
      <c r="C216" s="127" t="s">
        <v>214</v>
      </c>
      <c r="D216" s="127" t="s">
        <v>146</v>
      </c>
      <c r="E216" s="128" t="s">
        <v>215</v>
      </c>
      <c r="F216" s="220" t="s">
        <v>216</v>
      </c>
      <c r="G216" s="221"/>
      <c r="H216" s="221"/>
      <c r="I216" s="221"/>
      <c r="J216" s="129" t="s">
        <v>149</v>
      </c>
      <c r="K216" s="130">
        <v>120</v>
      </c>
      <c r="L216" s="222">
        <v>0</v>
      </c>
      <c r="M216" s="221"/>
      <c r="N216" s="223">
        <f>ROUND($L$216*$K$216,2)</f>
        <v>0</v>
      </c>
      <c r="O216" s="221"/>
      <c r="P216" s="221"/>
      <c r="Q216" s="221"/>
      <c r="R216" s="23"/>
      <c r="T216" s="131"/>
      <c r="U216" s="29" t="s">
        <v>47</v>
      </c>
      <c r="V216" s="132">
        <v>0</v>
      </c>
      <c r="W216" s="132">
        <f>$V$216*$K$216</f>
        <v>0</v>
      </c>
      <c r="X216" s="132">
        <v>0</v>
      </c>
      <c r="Y216" s="132">
        <f>$X$216*$K$216</f>
        <v>0</v>
      </c>
      <c r="Z216" s="132">
        <v>0</v>
      </c>
      <c r="AA216" s="133">
        <f>$Z$216*$K$216</f>
        <v>0</v>
      </c>
      <c r="AR216" s="6" t="s">
        <v>150</v>
      </c>
      <c r="AT216" s="6" t="s">
        <v>146</v>
      </c>
      <c r="AU216" s="6" t="s">
        <v>106</v>
      </c>
      <c r="AY216" s="6" t="s">
        <v>145</v>
      </c>
      <c r="BE216" s="86">
        <f>IF($U$216="základní",$N$216,0)</f>
        <v>0</v>
      </c>
      <c r="BF216" s="86">
        <f>IF($U$216="snížená",$N$216,0)</f>
        <v>0</v>
      </c>
      <c r="BG216" s="86">
        <f>IF($U$216="zákl. přenesená",$N$216,0)</f>
        <v>0</v>
      </c>
      <c r="BH216" s="86">
        <f>IF($U$216="sníž. přenesená",$N$216,0)</f>
        <v>0</v>
      </c>
      <c r="BI216" s="86">
        <f>IF($U$216="nulová",$N$216,0)</f>
        <v>0</v>
      </c>
      <c r="BJ216" s="6" t="s">
        <v>21</v>
      </c>
      <c r="BK216" s="86">
        <f>ROUND($L$216*$K$216,2)</f>
        <v>0</v>
      </c>
      <c r="BL216" s="6" t="s">
        <v>150</v>
      </c>
    </row>
    <row r="217" spans="2:51" s="6" customFormat="1" ht="15.75" customHeight="1">
      <c r="B217" s="139"/>
      <c r="E217" s="140"/>
      <c r="F217" s="226" t="s">
        <v>217</v>
      </c>
      <c r="G217" s="227"/>
      <c r="H217" s="227"/>
      <c r="I217" s="227"/>
      <c r="K217" s="141">
        <v>120</v>
      </c>
      <c r="N217" s="140"/>
      <c r="R217" s="142"/>
      <c r="T217" s="143"/>
      <c r="AA217" s="144"/>
      <c r="AT217" s="140" t="s">
        <v>152</v>
      </c>
      <c r="AU217" s="140" t="s">
        <v>106</v>
      </c>
      <c r="AV217" s="140" t="s">
        <v>106</v>
      </c>
      <c r="AW217" s="140" t="s">
        <v>118</v>
      </c>
      <c r="AX217" s="140" t="s">
        <v>82</v>
      </c>
      <c r="AY217" s="140" t="s">
        <v>145</v>
      </c>
    </row>
    <row r="218" spans="2:64" s="6" customFormat="1" ht="27" customHeight="1">
      <c r="B218" s="22"/>
      <c r="C218" s="127" t="s">
        <v>8</v>
      </c>
      <c r="D218" s="127" t="s">
        <v>146</v>
      </c>
      <c r="E218" s="128" t="s">
        <v>218</v>
      </c>
      <c r="F218" s="220" t="s">
        <v>219</v>
      </c>
      <c r="G218" s="221"/>
      <c r="H218" s="221"/>
      <c r="I218" s="221"/>
      <c r="J218" s="129" t="s">
        <v>149</v>
      </c>
      <c r="K218" s="130">
        <v>2</v>
      </c>
      <c r="L218" s="222">
        <v>0</v>
      </c>
      <c r="M218" s="221"/>
      <c r="N218" s="223">
        <f>ROUND($L$218*$K$218,2)</f>
        <v>0</v>
      </c>
      <c r="O218" s="221"/>
      <c r="P218" s="221"/>
      <c r="Q218" s="221"/>
      <c r="R218" s="23"/>
      <c r="T218" s="131"/>
      <c r="U218" s="29" t="s">
        <v>47</v>
      </c>
      <c r="V218" s="132">
        <v>0.15</v>
      </c>
      <c r="W218" s="132">
        <f>$V$218*$K$218</f>
        <v>0.3</v>
      </c>
      <c r="X218" s="132">
        <v>0</v>
      </c>
      <c r="Y218" s="132">
        <f>$X$218*$K$218</f>
        <v>0</v>
      </c>
      <c r="Z218" s="132">
        <v>0</v>
      </c>
      <c r="AA218" s="133">
        <f>$Z$218*$K$218</f>
        <v>0</v>
      </c>
      <c r="AR218" s="6" t="s">
        <v>150</v>
      </c>
      <c r="AT218" s="6" t="s">
        <v>146</v>
      </c>
      <c r="AU218" s="6" t="s">
        <v>106</v>
      </c>
      <c r="AY218" s="6" t="s">
        <v>145</v>
      </c>
      <c r="BE218" s="86">
        <f>IF($U$218="základní",$N$218,0)</f>
        <v>0</v>
      </c>
      <c r="BF218" s="86">
        <f>IF($U$218="snížená",$N$218,0)</f>
        <v>0</v>
      </c>
      <c r="BG218" s="86">
        <f>IF($U$218="zákl. přenesená",$N$218,0)</f>
        <v>0</v>
      </c>
      <c r="BH218" s="86">
        <f>IF($U$218="sníž. přenesená",$N$218,0)</f>
        <v>0</v>
      </c>
      <c r="BI218" s="86">
        <f>IF($U$218="nulová",$N$218,0)</f>
        <v>0</v>
      </c>
      <c r="BJ218" s="6" t="s">
        <v>21</v>
      </c>
      <c r="BK218" s="86">
        <f>ROUND($L$218*$K$218,2)</f>
        <v>0</v>
      </c>
      <c r="BL218" s="6" t="s">
        <v>150</v>
      </c>
    </row>
    <row r="219" spans="2:64" s="6" customFormat="1" ht="27" customHeight="1">
      <c r="B219" s="22"/>
      <c r="C219" s="127" t="s">
        <v>220</v>
      </c>
      <c r="D219" s="127" t="s">
        <v>146</v>
      </c>
      <c r="E219" s="128" t="s">
        <v>221</v>
      </c>
      <c r="F219" s="220" t="s">
        <v>222</v>
      </c>
      <c r="G219" s="221"/>
      <c r="H219" s="221"/>
      <c r="I219" s="221"/>
      <c r="J219" s="129" t="s">
        <v>149</v>
      </c>
      <c r="K219" s="130">
        <v>120</v>
      </c>
      <c r="L219" s="222">
        <v>0</v>
      </c>
      <c r="M219" s="221"/>
      <c r="N219" s="223">
        <f>ROUND($L$219*$K$219,2)</f>
        <v>0</v>
      </c>
      <c r="O219" s="221"/>
      <c r="P219" s="221"/>
      <c r="Q219" s="221"/>
      <c r="R219" s="23"/>
      <c r="T219" s="131"/>
      <c r="U219" s="29" t="s">
        <v>47</v>
      </c>
      <c r="V219" s="132">
        <v>0</v>
      </c>
      <c r="W219" s="132">
        <f>$V$219*$K$219</f>
        <v>0</v>
      </c>
      <c r="X219" s="132">
        <v>0</v>
      </c>
      <c r="Y219" s="132">
        <f>$X$219*$K$219</f>
        <v>0</v>
      </c>
      <c r="Z219" s="132">
        <v>0</v>
      </c>
      <c r="AA219" s="133">
        <f>$Z$219*$K$219</f>
        <v>0</v>
      </c>
      <c r="AR219" s="6" t="s">
        <v>150</v>
      </c>
      <c r="AT219" s="6" t="s">
        <v>146</v>
      </c>
      <c r="AU219" s="6" t="s">
        <v>106</v>
      </c>
      <c r="AY219" s="6" t="s">
        <v>145</v>
      </c>
      <c r="BE219" s="86">
        <f>IF($U$219="základní",$N$219,0)</f>
        <v>0</v>
      </c>
      <c r="BF219" s="86">
        <f>IF($U$219="snížená",$N$219,0)</f>
        <v>0</v>
      </c>
      <c r="BG219" s="86">
        <f>IF($U$219="zákl. přenesená",$N$219,0)</f>
        <v>0</v>
      </c>
      <c r="BH219" s="86">
        <f>IF($U$219="sníž. přenesená",$N$219,0)</f>
        <v>0</v>
      </c>
      <c r="BI219" s="86">
        <f>IF($U$219="nulová",$N$219,0)</f>
        <v>0</v>
      </c>
      <c r="BJ219" s="6" t="s">
        <v>21</v>
      </c>
      <c r="BK219" s="86">
        <f>ROUND($L$219*$K$219,2)</f>
        <v>0</v>
      </c>
      <c r="BL219" s="6" t="s">
        <v>150</v>
      </c>
    </row>
    <row r="220" spans="2:51" s="6" customFormat="1" ht="15.75" customHeight="1">
      <c r="B220" s="139"/>
      <c r="E220" s="140"/>
      <c r="F220" s="226" t="s">
        <v>217</v>
      </c>
      <c r="G220" s="227"/>
      <c r="H220" s="227"/>
      <c r="I220" s="227"/>
      <c r="K220" s="141">
        <v>120</v>
      </c>
      <c r="N220" s="140"/>
      <c r="R220" s="142"/>
      <c r="T220" s="143"/>
      <c r="AA220" s="144"/>
      <c r="AT220" s="140" t="s">
        <v>152</v>
      </c>
      <c r="AU220" s="140" t="s">
        <v>106</v>
      </c>
      <c r="AV220" s="140" t="s">
        <v>106</v>
      </c>
      <c r="AW220" s="140" t="s">
        <v>118</v>
      </c>
      <c r="AX220" s="140" t="s">
        <v>82</v>
      </c>
      <c r="AY220" s="140" t="s">
        <v>145</v>
      </c>
    </row>
    <row r="221" spans="2:64" s="6" customFormat="1" ht="27" customHeight="1">
      <c r="B221" s="22"/>
      <c r="C221" s="127" t="s">
        <v>223</v>
      </c>
      <c r="D221" s="127" t="s">
        <v>146</v>
      </c>
      <c r="E221" s="128" t="s">
        <v>224</v>
      </c>
      <c r="F221" s="220" t="s">
        <v>225</v>
      </c>
      <c r="G221" s="221"/>
      <c r="H221" s="221"/>
      <c r="I221" s="221"/>
      <c r="J221" s="129" t="s">
        <v>226</v>
      </c>
      <c r="K221" s="130">
        <v>12</v>
      </c>
      <c r="L221" s="222">
        <v>0</v>
      </c>
      <c r="M221" s="221"/>
      <c r="N221" s="223">
        <f>ROUND($L$221*$K$221,2)</f>
        <v>0</v>
      </c>
      <c r="O221" s="221"/>
      <c r="P221" s="221"/>
      <c r="Q221" s="221"/>
      <c r="R221" s="23"/>
      <c r="T221" s="131"/>
      <c r="U221" s="29" t="s">
        <v>47</v>
      </c>
      <c r="V221" s="132">
        <v>0.06</v>
      </c>
      <c r="W221" s="132">
        <f>$V$221*$K$221</f>
        <v>0.72</v>
      </c>
      <c r="X221" s="132">
        <v>5E-05</v>
      </c>
      <c r="Y221" s="132">
        <f>$X$221*$K$221</f>
        <v>0.0006000000000000001</v>
      </c>
      <c r="Z221" s="132">
        <v>0</v>
      </c>
      <c r="AA221" s="133">
        <f>$Z$221*$K$221</f>
        <v>0</v>
      </c>
      <c r="AR221" s="6" t="s">
        <v>150</v>
      </c>
      <c r="AT221" s="6" t="s">
        <v>146</v>
      </c>
      <c r="AU221" s="6" t="s">
        <v>106</v>
      </c>
      <c r="AY221" s="6" t="s">
        <v>145</v>
      </c>
      <c r="BE221" s="86">
        <f>IF($U$221="základní",$N$221,0)</f>
        <v>0</v>
      </c>
      <c r="BF221" s="86">
        <f>IF($U$221="snížená",$N$221,0)</f>
        <v>0</v>
      </c>
      <c r="BG221" s="86">
        <f>IF($U$221="zákl. přenesená",$N$221,0)</f>
        <v>0</v>
      </c>
      <c r="BH221" s="86">
        <f>IF($U$221="sníž. přenesená",$N$221,0)</f>
        <v>0</v>
      </c>
      <c r="BI221" s="86">
        <f>IF($U$221="nulová",$N$221,0)</f>
        <v>0</v>
      </c>
      <c r="BJ221" s="6" t="s">
        <v>21</v>
      </c>
      <c r="BK221" s="86">
        <f>ROUND($L$221*$K$221,2)</f>
        <v>0</v>
      </c>
      <c r="BL221" s="6" t="s">
        <v>150</v>
      </c>
    </row>
    <row r="222" spans="2:51" s="6" customFormat="1" ht="15.75" customHeight="1">
      <c r="B222" s="134"/>
      <c r="E222" s="135"/>
      <c r="F222" s="224" t="s">
        <v>166</v>
      </c>
      <c r="G222" s="225"/>
      <c r="H222" s="225"/>
      <c r="I222" s="225"/>
      <c r="K222" s="135"/>
      <c r="N222" s="135"/>
      <c r="R222" s="136"/>
      <c r="T222" s="137"/>
      <c r="AA222" s="138"/>
      <c r="AT222" s="135" t="s">
        <v>152</v>
      </c>
      <c r="AU222" s="135" t="s">
        <v>106</v>
      </c>
      <c r="AV222" s="135" t="s">
        <v>21</v>
      </c>
      <c r="AW222" s="135" t="s">
        <v>118</v>
      </c>
      <c r="AX222" s="135" t="s">
        <v>82</v>
      </c>
      <c r="AY222" s="135" t="s">
        <v>145</v>
      </c>
    </row>
    <row r="223" spans="2:51" s="6" customFormat="1" ht="15.75" customHeight="1">
      <c r="B223" s="139"/>
      <c r="E223" s="140"/>
      <c r="F223" s="226" t="s">
        <v>227</v>
      </c>
      <c r="G223" s="227"/>
      <c r="H223" s="227"/>
      <c r="I223" s="227"/>
      <c r="K223" s="141">
        <v>6</v>
      </c>
      <c r="N223" s="140"/>
      <c r="R223" s="142"/>
      <c r="T223" s="143"/>
      <c r="AA223" s="144"/>
      <c r="AT223" s="140" t="s">
        <v>152</v>
      </c>
      <c r="AU223" s="140" t="s">
        <v>106</v>
      </c>
      <c r="AV223" s="140" t="s">
        <v>106</v>
      </c>
      <c r="AW223" s="140" t="s">
        <v>118</v>
      </c>
      <c r="AX223" s="140" t="s">
        <v>82</v>
      </c>
      <c r="AY223" s="140" t="s">
        <v>145</v>
      </c>
    </row>
    <row r="224" spans="2:51" s="6" customFormat="1" ht="15.75" customHeight="1">
      <c r="B224" s="134"/>
      <c r="E224" s="135"/>
      <c r="F224" s="224" t="s">
        <v>168</v>
      </c>
      <c r="G224" s="225"/>
      <c r="H224" s="225"/>
      <c r="I224" s="225"/>
      <c r="K224" s="135"/>
      <c r="N224" s="135"/>
      <c r="R224" s="136"/>
      <c r="T224" s="137"/>
      <c r="AA224" s="138"/>
      <c r="AT224" s="135" t="s">
        <v>152</v>
      </c>
      <c r="AU224" s="135" t="s">
        <v>106</v>
      </c>
      <c r="AV224" s="135" t="s">
        <v>21</v>
      </c>
      <c r="AW224" s="135" t="s">
        <v>118</v>
      </c>
      <c r="AX224" s="135" t="s">
        <v>82</v>
      </c>
      <c r="AY224" s="135" t="s">
        <v>145</v>
      </c>
    </row>
    <row r="225" spans="2:51" s="6" customFormat="1" ht="15.75" customHeight="1">
      <c r="B225" s="139"/>
      <c r="E225" s="140"/>
      <c r="F225" s="226" t="s">
        <v>227</v>
      </c>
      <c r="G225" s="227"/>
      <c r="H225" s="227"/>
      <c r="I225" s="227"/>
      <c r="K225" s="141">
        <v>6</v>
      </c>
      <c r="N225" s="140"/>
      <c r="R225" s="142"/>
      <c r="T225" s="143"/>
      <c r="AA225" s="144"/>
      <c r="AT225" s="140" t="s">
        <v>152</v>
      </c>
      <c r="AU225" s="140" t="s">
        <v>106</v>
      </c>
      <c r="AV225" s="140" t="s">
        <v>106</v>
      </c>
      <c r="AW225" s="140" t="s">
        <v>118</v>
      </c>
      <c r="AX225" s="140" t="s">
        <v>82</v>
      </c>
      <c r="AY225" s="140" t="s">
        <v>145</v>
      </c>
    </row>
    <row r="226" spans="2:63" s="6" customFormat="1" ht="51" customHeight="1">
      <c r="B226" s="22"/>
      <c r="D226" s="119" t="s">
        <v>228</v>
      </c>
      <c r="N226" s="228">
        <f>$BK$226</f>
        <v>0</v>
      </c>
      <c r="O226" s="176"/>
      <c r="P226" s="176"/>
      <c r="Q226" s="176"/>
      <c r="R226" s="23"/>
      <c r="T226" s="145"/>
      <c r="U226" s="41"/>
      <c r="V226" s="41"/>
      <c r="W226" s="41"/>
      <c r="X226" s="41"/>
      <c r="Y226" s="41"/>
      <c r="Z226" s="41"/>
      <c r="AA226" s="43"/>
      <c r="AT226" s="6" t="s">
        <v>81</v>
      </c>
      <c r="AU226" s="6" t="s">
        <v>82</v>
      </c>
      <c r="AY226" s="6" t="s">
        <v>229</v>
      </c>
      <c r="BK226" s="86">
        <v>0</v>
      </c>
    </row>
    <row r="227" spans="2:18" s="6" customFormat="1" ht="7.5" customHeight="1">
      <c r="B227" s="44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6"/>
    </row>
    <row r="228" s="2" customFormat="1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$N$226</f>
        <v>0</v>
      </c>
    </row>
  </sheetData>
  <sheetProtection/>
  <mergeCells count="207">
    <mergeCell ref="H1:K1"/>
    <mergeCell ref="S2:AC2"/>
    <mergeCell ref="F224:I224"/>
    <mergeCell ref="F225:I225"/>
    <mergeCell ref="N117:Q117"/>
    <mergeCell ref="N118:Q118"/>
    <mergeCell ref="N119:Q119"/>
    <mergeCell ref="F217:I217"/>
    <mergeCell ref="F218:I218"/>
    <mergeCell ref="L218:M218"/>
    <mergeCell ref="N226:Q226"/>
    <mergeCell ref="F220:I220"/>
    <mergeCell ref="F221:I221"/>
    <mergeCell ref="L221:M221"/>
    <mergeCell ref="N221:Q221"/>
    <mergeCell ref="F222:I222"/>
    <mergeCell ref="F223:I223"/>
    <mergeCell ref="N218:Q218"/>
    <mergeCell ref="F219:I219"/>
    <mergeCell ref="L219:M219"/>
    <mergeCell ref="N219:Q219"/>
    <mergeCell ref="F215:I215"/>
    <mergeCell ref="L215:M215"/>
    <mergeCell ref="N215:Q215"/>
    <mergeCell ref="F216:I216"/>
    <mergeCell ref="L216:M216"/>
    <mergeCell ref="N216:Q216"/>
    <mergeCell ref="F211:I211"/>
    <mergeCell ref="F212:I212"/>
    <mergeCell ref="F213:I213"/>
    <mergeCell ref="L213:M213"/>
    <mergeCell ref="N213:Q213"/>
    <mergeCell ref="F214:I214"/>
    <mergeCell ref="F207:I207"/>
    <mergeCell ref="F208:I208"/>
    <mergeCell ref="L208:M208"/>
    <mergeCell ref="N208:Q208"/>
    <mergeCell ref="F209:I209"/>
    <mergeCell ref="F210:I210"/>
    <mergeCell ref="F203:I203"/>
    <mergeCell ref="L203:M203"/>
    <mergeCell ref="N203:Q203"/>
    <mergeCell ref="F204:I204"/>
    <mergeCell ref="F205:I205"/>
    <mergeCell ref="F206:I206"/>
    <mergeCell ref="L206:M206"/>
    <mergeCell ref="N206:Q206"/>
    <mergeCell ref="F199:I199"/>
    <mergeCell ref="F200:I200"/>
    <mergeCell ref="F201:I201"/>
    <mergeCell ref="L201:M201"/>
    <mergeCell ref="N201:Q201"/>
    <mergeCell ref="F202:I202"/>
    <mergeCell ref="F195:I195"/>
    <mergeCell ref="F196:I196"/>
    <mergeCell ref="L196:M196"/>
    <mergeCell ref="N196:Q196"/>
    <mergeCell ref="F197:I197"/>
    <mergeCell ref="F198:I198"/>
    <mergeCell ref="F191:I191"/>
    <mergeCell ref="F192:I192"/>
    <mergeCell ref="F193:I193"/>
    <mergeCell ref="F194:I194"/>
    <mergeCell ref="L194:M194"/>
    <mergeCell ref="N194:Q194"/>
    <mergeCell ref="F185:I185"/>
    <mergeCell ref="F186:I186"/>
    <mergeCell ref="F187:I187"/>
    <mergeCell ref="F188:I188"/>
    <mergeCell ref="F189:I189"/>
    <mergeCell ref="F190:I190"/>
    <mergeCell ref="L182:M182"/>
    <mergeCell ref="N182:Q182"/>
    <mergeCell ref="F183:I183"/>
    <mergeCell ref="F184:I184"/>
    <mergeCell ref="L184:M184"/>
    <mergeCell ref="N184:Q184"/>
    <mergeCell ref="F177:I177"/>
    <mergeCell ref="F178:I178"/>
    <mergeCell ref="F179:I179"/>
    <mergeCell ref="F180:I180"/>
    <mergeCell ref="F181:I181"/>
    <mergeCell ref="F182:I182"/>
    <mergeCell ref="F171:I171"/>
    <mergeCell ref="F172:I172"/>
    <mergeCell ref="F173:I173"/>
    <mergeCell ref="F174:I174"/>
    <mergeCell ref="F175:I175"/>
    <mergeCell ref="F176:I176"/>
    <mergeCell ref="N167:Q167"/>
    <mergeCell ref="F168:I168"/>
    <mergeCell ref="F169:I169"/>
    <mergeCell ref="L169:M169"/>
    <mergeCell ref="N169:Q169"/>
    <mergeCell ref="F170:I170"/>
    <mergeCell ref="F163:I163"/>
    <mergeCell ref="F164:I164"/>
    <mergeCell ref="F165:I165"/>
    <mergeCell ref="F166:I166"/>
    <mergeCell ref="F167:I167"/>
    <mergeCell ref="L167:M167"/>
    <mergeCell ref="F157:I157"/>
    <mergeCell ref="F158:I158"/>
    <mergeCell ref="F159:I159"/>
    <mergeCell ref="F160:I160"/>
    <mergeCell ref="F161:I161"/>
    <mergeCell ref="F162:I162"/>
    <mergeCell ref="F151:I151"/>
    <mergeCell ref="F152:I152"/>
    <mergeCell ref="F153:I153"/>
    <mergeCell ref="F154:I154"/>
    <mergeCell ref="F155:I155"/>
    <mergeCell ref="F156:I156"/>
    <mergeCell ref="F145:I145"/>
    <mergeCell ref="F146:I146"/>
    <mergeCell ref="F147:I147"/>
    <mergeCell ref="F148:I148"/>
    <mergeCell ref="F149:I149"/>
    <mergeCell ref="F150:I150"/>
    <mergeCell ref="F139:I139"/>
    <mergeCell ref="F140:I140"/>
    <mergeCell ref="F141:I141"/>
    <mergeCell ref="F142:I142"/>
    <mergeCell ref="F143:I143"/>
    <mergeCell ref="F144:I144"/>
    <mergeCell ref="F133:I133"/>
    <mergeCell ref="F134:I134"/>
    <mergeCell ref="F135:I135"/>
    <mergeCell ref="F136:I136"/>
    <mergeCell ref="F137:I137"/>
    <mergeCell ref="F138:I138"/>
    <mergeCell ref="F127:I127"/>
    <mergeCell ref="F128:I128"/>
    <mergeCell ref="F129:I129"/>
    <mergeCell ref="F130:I130"/>
    <mergeCell ref="F131:I131"/>
    <mergeCell ref="F132:I132"/>
    <mergeCell ref="F121:I121"/>
    <mergeCell ref="F122:I122"/>
    <mergeCell ref="F123:I123"/>
    <mergeCell ref="F124:I124"/>
    <mergeCell ref="F125:I125"/>
    <mergeCell ref="F126:I126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N98:Q98"/>
    <mergeCell ref="L100:Q100"/>
    <mergeCell ref="C106:Q106"/>
    <mergeCell ref="F108:P108"/>
    <mergeCell ref="F109:P109"/>
    <mergeCell ref="M111:P111"/>
    <mergeCell ref="D95:H95"/>
    <mergeCell ref="N95:Q95"/>
    <mergeCell ref="D96:H96"/>
    <mergeCell ref="N96:Q96"/>
    <mergeCell ref="D97:H97"/>
    <mergeCell ref="N97:Q97"/>
    <mergeCell ref="N89:Q89"/>
    <mergeCell ref="N90:Q90"/>
    <mergeCell ref="N92:Q92"/>
    <mergeCell ref="D93:H93"/>
    <mergeCell ref="N93:Q93"/>
    <mergeCell ref="D94:H94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5"/>
      <c r="B1" s="152"/>
      <c r="C1" s="152"/>
      <c r="D1" s="153" t="s">
        <v>1</v>
      </c>
      <c r="E1" s="152"/>
      <c r="F1" s="154" t="s">
        <v>472</v>
      </c>
      <c r="G1" s="154"/>
      <c r="H1" s="229" t="s">
        <v>473</v>
      </c>
      <c r="I1" s="229"/>
      <c r="J1" s="229"/>
      <c r="K1" s="229"/>
      <c r="L1" s="154" t="s">
        <v>474</v>
      </c>
      <c r="M1" s="152"/>
      <c r="N1" s="152"/>
      <c r="O1" s="153" t="s">
        <v>105</v>
      </c>
      <c r="P1" s="152"/>
      <c r="Q1" s="152"/>
      <c r="R1" s="152"/>
      <c r="S1" s="154" t="s">
        <v>475</v>
      </c>
      <c r="T1" s="154"/>
      <c r="U1" s="155"/>
      <c r="V1" s="15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2" t="s">
        <v>4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S2" s="205" t="s">
        <v>5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106</v>
      </c>
    </row>
    <row r="4" spans="2:46" s="2" customFormat="1" ht="37.5" customHeight="1">
      <c r="B4" s="10"/>
      <c r="C4" s="174" t="s">
        <v>107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2" customFormat="1" ht="30.75" customHeight="1">
      <c r="B6" s="10"/>
      <c r="D6" s="17" t="s">
        <v>16</v>
      </c>
      <c r="F6" s="208" t="str">
        <f>'Rekapitulace stavby'!$K$6</f>
        <v>Město Votice - Realizace ul. Táborská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R6" s="11"/>
    </row>
    <row r="7" spans="2:18" s="6" customFormat="1" ht="37.5" customHeight="1">
      <c r="B7" s="22"/>
      <c r="D7" s="16" t="s">
        <v>108</v>
      </c>
      <c r="F7" s="179" t="s">
        <v>230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209" t="str">
        <f>'Rekapitulace stavby'!$AN$8</f>
        <v>19.04.2016</v>
      </c>
      <c r="P9" s="176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78" t="s">
        <v>110</v>
      </c>
      <c r="P11" s="176"/>
      <c r="R11" s="23"/>
    </row>
    <row r="12" spans="2:18" s="6" customFormat="1" ht="18.75" customHeight="1">
      <c r="B12" s="22"/>
      <c r="E12" s="15" t="s">
        <v>111</v>
      </c>
      <c r="M12" s="17" t="s">
        <v>32</v>
      </c>
      <c r="O12" s="178"/>
      <c r="P12" s="176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33</v>
      </c>
      <c r="M14" s="17" t="s">
        <v>29</v>
      </c>
      <c r="O14" s="210" t="str">
        <f>IF('Rekapitulace stavby'!$AN$13="","",'Rekapitulace stavby'!$AN$13)</f>
        <v>Vyplň údaj</v>
      </c>
      <c r="P14" s="176"/>
      <c r="R14" s="23"/>
    </row>
    <row r="15" spans="2:18" s="6" customFormat="1" ht="18.75" customHeight="1">
      <c r="B15" s="22"/>
      <c r="E15" s="210" t="str">
        <f>IF('Rekapitulace stavby'!$E$14="","",'Rekapitulace stavby'!$E$14)</f>
        <v>Vyplň údaj</v>
      </c>
      <c r="F15" s="176"/>
      <c r="G15" s="176"/>
      <c r="H15" s="176"/>
      <c r="I15" s="176"/>
      <c r="J15" s="176"/>
      <c r="K15" s="176"/>
      <c r="L15" s="176"/>
      <c r="M15" s="17" t="s">
        <v>32</v>
      </c>
      <c r="O15" s="210" t="str">
        <f>IF('Rekapitulace stavby'!$AN$14="","",'Rekapitulace stavby'!$AN$14)</f>
        <v>Vyplň údaj</v>
      </c>
      <c r="P15" s="176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35</v>
      </c>
      <c r="M17" s="17" t="s">
        <v>29</v>
      </c>
      <c r="O17" s="178" t="s">
        <v>36</v>
      </c>
      <c r="P17" s="176"/>
      <c r="R17" s="23"/>
    </row>
    <row r="18" spans="2:18" s="6" customFormat="1" ht="18.75" customHeight="1">
      <c r="B18" s="22"/>
      <c r="E18" s="15" t="s">
        <v>112</v>
      </c>
      <c r="M18" s="17" t="s">
        <v>32</v>
      </c>
      <c r="O18" s="178" t="s">
        <v>38</v>
      </c>
      <c r="P18" s="176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40</v>
      </c>
      <c r="M20" s="17" t="s">
        <v>29</v>
      </c>
      <c r="O20" s="178" t="s">
        <v>41</v>
      </c>
      <c r="P20" s="176"/>
      <c r="R20" s="23"/>
    </row>
    <row r="21" spans="2:18" s="6" customFormat="1" ht="18.75" customHeight="1">
      <c r="B21" s="22"/>
      <c r="E21" s="15" t="s">
        <v>42</v>
      </c>
      <c r="M21" s="17" t="s">
        <v>32</v>
      </c>
      <c r="O21" s="178"/>
      <c r="P21" s="176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4" t="s">
        <v>113</v>
      </c>
      <c r="M24" s="181">
        <f>$N$88</f>
        <v>0</v>
      </c>
      <c r="N24" s="176"/>
      <c r="O24" s="176"/>
      <c r="P24" s="176"/>
      <c r="R24" s="23"/>
    </row>
    <row r="25" spans="2:18" s="6" customFormat="1" ht="15" customHeight="1">
      <c r="B25" s="22"/>
      <c r="D25" s="21" t="s">
        <v>101</v>
      </c>
      <c r="M25" s="181">
        <f>$N$99</f>
        <v>0</v>
      </c>
      <c r="N25" s="176"/>
      <c r="O25" s="176"/>
      <c r="P25" s="176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5" t="s">
        <v>45</v>
      </c>
      <c r="M27" s="211">
        <f>ROUND($M$24+$M$25,2)</f>
        <v>0</v>
      </c>
      <c r="N27" s="176"/>
      <c r="O27" s="176"/>
      <c r="P27" s="176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46</v>
      </c>
      <c r="E29" s="27" t="s">
        <v>47</v>
      </c>
      <c r="F29" s="28">
        <v>0.21</v>
      </c>
      <c r="G29" s="96" t="s">
        <v>48</v>
      </c>
      <c r="H29" s="212">
        <f>ROUND((((SUM($BE$99:$BE$106)+SUM($BE$124:$BE$284))+SUM($BE$285:$BE$286))),2)</f>
        <v>0</v>
      </c>
      <c r="I29" s="176"/>
      <c r="J29" s="176"/>
      <c r="M29" s="212">
        <f>ROUND((((SUM($BE$99:$BE$106)+SUM($BE$124:$BE$284))*$F$29)+SUM($BE$285:$BE$286)*$F$29),2)</f>
        <v>0</v>
      </c>
      <c r="N29" s="176"/>
      <c r="O29" s="176"/>
      <c r="P29" s="176"/>
      <c r="R29" s="23"/>
    </row>
    <row r="30" spans="2:18" s="6" customFormat="1" ht="15" customHeight="1">
      <c r="B30" s="22"/>
      <c r="E30" s="27" t="s">
        <v>49</v>
      </c>
      <c r="F30" s="28">
        <v>0.15</v>
      </c>
      <c r="G30" s="96" t="s">
        <v>48</v>
      </c>
      <c r="H30" s="212">
        <f>ROUND((((SUM($BF$99:$BF$106)+SUM($BF$124:$BF$284))+SUM($BF$285:$BF$286))),2)</f>
        <v>0</v>
      </c>
      <c r="I30" s="176"/>
      <c r="J30" s="176"/>
      <c r="M30" s="212">
        <f>ROUND((((SUM($BF$99:$BF$106)+SUM($BF$124:$BF$284))*$F$30)+SUM($BF$285:$BF$286)*$F$30),2)</f>
        <v>0</v>
      </c>
      <c r="N30" s="176"/>
      <c r="O30" s="176"/>
      <c r="P30" s="176"/>
      <c r="R30" s="23"/>
    </row>
    <row r="31" spans="2:18" s="6" customFormat="1" ht="15" customHeight="1" hidden="1">
      <c r="B31" s="22"/>
      <c r="E31" s="27" t="s">
        <v>50</v>
      </c>
      <c r="F31" s="28">
        <v>0.21</v>
      </c>
      <c r="G31" s="96" t="s">
        <v>48</v>
      </c>
      <c r="H31" s="212">
        <f>ROUND((((SUM($BG$99:$BG$106)+SUM($BG$124:$BG$284))+SUM($BG$285:$BG$286))),2)</f>
        <v>0</v>
      </c>
      <c r="I31" s="176"/>
      <c r="J31" s="176"/>
      <c r="M31" s="212">
        <v>0</v>
      </c>
      <c r="N31" s="176"/>
      <c r="O31" s="176"/>
      <c r="P31" s="176"/>
      <c r="R31" s="23"/>
    </row>
    <row r="32" spans="2:18" s="6" customFormat="1" ht="15" customHeight="1" hidden="1">
      <c r="B32" s="22"/>
      <c r="E32" s="27" t="s">
        <v>51</v>
      </c>
      <c r="F32" s="28">
        <v>0.15</v>
      </c>
      <c r="G32" s="96" t="s">
        <v>48</v>
      </c>
      <c r="H32" s="212">
        <f>ROUND((((SUM($BH$99:$BH$106)+SUM($BH$124:$BH$284))+SUM($BH$285:$BH$286))),2)</f>
        <v>0</v>
      </c>
      <c r="I32" s="176"/>
      <c r="J32" s="176"/>
      <c r="M32" s="212">
        <v>0</v>
      </c>
      <c r="N32" s="176"/>
      <c r="O32" s="176"/>
      <c r="P32" s="176"/>
      <c r="R32" s="23"/>
    </row>
    <row r="33" spans="2:18" s="6" customFormat="1" ht="15" customHeight="1" hidden="1">
      <c r="B33" s="22"/>
      <c r="E33" s="27" t="s">
        <v>52</v>
      </c>
      <c r="F33" s="28">
        <v>0</v>
      </c>
      <c r="G33" s="96" t="s">
        <v>48</v>
      </c>
      <c r="H33" s="212">
        <f>ROUND((((SUM($BI$99:$BI$106)+SUM($BI$124:$BI$284))+SUM($BI$285:$BI$286))),2)</f>
        <v>0</v>
      </c>
      <c r="I33" s="176"/>
      <c r="J33" s="176"/>
      <c r="M33" s="212">
        <v>0</v>
      </c>
      <c r="N33" s="176"/>
      <c r="O33" s="176"/>
      <c r="P33" s="176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53</v>
      </c>
      <c r="E35" s="33"/>
      <c r="F35" s="33"/>
      <c r="G35" s="97" t="s">
        <v>54</v>
      </c>
      <c r="H35" s="34" t="s">
        <v>55</v>
      </c>
      <c r="I35" s="33"/>
      <c r="J35" s="33"/>
      <c r="K35" s="33"/>
      <c r="L35" s="188">
        <f>ROUND(SUM($M$27:$M$33),2)</f>
        <v>0</v>
      </c>
      <c r="M35" s="187"/>
      <c r="N35" s="187"/>
      <c r="O35" s="187"/>
      <c r="P35" s="189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2"/>
      <c r="D50" s="35" t="s">
        <v>56</v>
      </c>
      <c r="E50" s="36"/>
      <c r="F50" s="36"/>
      <c r="G50" s="36"/>
      <c r="H50" s="37"/>
      <c r="J50" s="35" t="s">
        <v>57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N51" s="1"/>
      <c r="P51" s="39"/>
      <c r="R51" s="11"/>
    </row>
    <row r="52" spans="2:18" s="2" customFormat="1" ht="14.25" customHeight="1">
      <c r="B52" s="10"/>
      <c r="D52" s="38"/>
      <c r="H52" s="39"/>
      <c r="J52" s="38"/>
      <c r="N52" s="1"/>
      <c r="P52" s="39"/>
      <c r="R52" s="11"/>
    </row>
    <row r="53" spans="2:18" s="2" customFormat="1" ht="14.25" customHeight="1">
      <c r="B53" s="10"/>
      <c r="D53" s="38"/>
      <c r="H53" s="39"/>
      <c r="J53" s="38"/>
      <c r="N53" s="1"/>
      <c r="P53" s="39"/>
      <c r="R53" s="11"/>
    </row>
    <row r="54" spans="2:18" s="2" customFormat="1" ht="14.25" customHeight="1">
      <c r="B54" s="10"/>
      <c r="D54" s="38"/>
      <c r="H54" s="39"/>
      <c r="J54" s="38"/>
      <c r="N54" s="1"/>
      <c r="P54" s="39"/>
      <c r="R54" s="11"/>
    </row>
    <row r="55" spans="2:18" s="2" customFormat="1" ht="14.25" customHeight="1">
      <c r="B55" s="10"/>
      <c r="D55" s="38"/>
      <c r="H55" s="39"/>
      <c r="J55" s="38"/>
      <c r="N55" s="1"/>
      <c r="P55" s="39"/>
      <c r="R55" s="11"/>
    </row>
    <row r="56" spans="2:18" s="2" customFormat="1" ht="14.25" customHeight="1">
      <c r="B56" s="10"/>
      <c r="D56" s="38"/>
      <c r="H56" s="39"/>
      <c r="J56" s="38"/>
      <c r="N56" s="1"/>
      <c r="P56" s="39"/>
      <c r="R56" s="11"/>
    </row>
    <row r="57" spans="2:18" s="2" customFormat="1" ht="14.25" customHeight="1">
      <c r="B57" s="10"/>
      <c r="D57" s="38"/>
      <c r="H57" s="39"/>
      <c r="J57" s="38"/>
      <c r="N57" s="1"/>
      <c r="P57" s="39"/>
      <c r="R57" s="11"/>
    </row>
    <row r="58" spans="2:18" s="2" customFormat="1" ht="14.25" customHeight="1">
      <c r="B58" s="10"/>
      <c r="D58" s="38"/>
      <c r="H58" s="39"/>
      <c r="J58" s="38"/>
      <c r="N58" s="1"/>
      <c r="P58" s="39"/>
      <c r="R58" s="11"/>
    </row>
    <row r="59" spans="2:18" s="6" customFormat="1" ht="15.75" customHeight="1">
      <c r="B59" s="22"/>
      <c r="D59" s="40" t="s">
        <v>58</v>
      </c>
      <c r="E59" s="41"/>
      <c r="F59" s="41"/>
      <c r="G59" s="42" t="s">
        <v>59</v>
      </c>
      <c r="H59" s="43"/>
      <c r="J59" s="40" t="s">
        <v>58</v>
      </c>
      <c r="K59" s="41"/>
      <c r="L59" s="41"/>
      <c r="M59" s="41"/>
      <c r="N59" s="42" t="s">
        <v>59</v>
      </c>
      <c r="O59" s="41"/>
      <c r="P59" s="43"/>
      <c r="R59" s="23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2"/>
      <c r="D61" s="35" t="s">
        <v>60</v>
      </c>
      <c r="E61" s="36"/>
      <c r="F61" s="36"/>
      <c r="G61" s="36"/>
      <c r="H61" s="37"/>
      <c r="J61" s="35" t="s">
        <v>61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N62" s="1"/>
      <c r="P62" s="39"/>
      <c r="R62" s="11"/>
    </row>
    <row r="63" spans="2:18" s="2" customFormat="1" ht="14.25" customHeight="1">
      <c r="B63" s="10"/>
      <c r="D63" s="38"/>
      <c r="H63" s="39"/>
      <c r="J63" s="38"/>
      <c r="N63" s="1"/>
      <c r="P63" s="39"/>
      <c r="R63" s="11"/>
    </row>
    <row r="64" spans="2:18" s="2" customFormat="1" ht="14.25" customHeight="1">
      <c r="B64" s="10"/>
      <c r="D64" s="38"/>
      <c r="H64" s="39"/>
      <c r="J64" s="38"/>
      <c r="N64" s="1"/>
      <c r="P64" s="39"/>
      <c r="R64" s="11"/>
    </row>
    <row r="65" spans="2:18" s="2" customFormat="1" ht="14.25" customHeight="1">
      <c r="B65" s="10"/>
      <c r="D65" s="38"/>
      <c r="H65" s="39"/>
      <c r="J65" s="38"/>
      <c r="N65" s="1"/>
      <c r="P65" s="39"/>
      <c r="R65" s="11"/>
    </row>
    <row r="66" spans="2:18" s="2" customFormat="1" ht="14.25" customHeight="1">
      <c r="B66" s="10"/>
      <c r="D66" s="38"/>
      <c r="H66" s="39"/>
      <c r="J66" s="38"/>
      <c r="N66" s="1"/>
      <c r="P66" s="39"/>
      <c r="R66" s="11"/>
    </row>
    <row r="67" spans="2:18" s="2" customFormat="1" ht="14.25" customHeight="1">
      <c r="B67" s="10"/>
      <c r="D67" s="38"/>
      <c r="H67" s="39"/>
      <c r="J67" s="38"/>
      <c r="N67" s="1"/>
      <c r="P67" s="39"/>
      <c r="R67" s="11"/>
    </row>
    <row r="68" spans="2:18" s="2" customFormat="1" ht="14.25" customHeight="1">
      <c r="B68" s="10"/>
      <c r="D68" s="38"/>
      <c r="H68" s="39"/>
      <c r="J68" s="38"/>
      <c r="N68" s="1"/>
      <c r="P68" s="39"/>
      <c r="R68" s="11"/>
    </row>
    <row r="69" spans="2:18" s="2" customFormat="1" ht="14.25" customHeight="1">
      <c r="B69" s="10"/>
      <c r="D69" s="38"/>
      <c r="H69" s="39"/>
      <c r="J69" s="38"/>
      <c r="N69" s="1"/>
      <c r="P69" s="39"/>
      <c r="R69" s="11"/>
    </row>
    <row r="70" spans="2:18" s="6" customFormat="1" ht="15.75" customHeight="1">
      <c r="B70" s="22"/>
      <c r="D70" s="40" t="s">
        <v>58</v>
      </c>
      <c r="E70" s="41"/>
      <c r="F70" s="41"/>
      <c r="G70" s="42" t="s">
        <v>59</v>
      </c>
      <c r="H70" s="43"/>
      <c r="J70" s="40" t="s">
        <v>58</v>
      </c>
      <c r="K70" s="41"/>
      <c r="L70" s="41"/>
      <c r="M70" s="41"/>
      <c r="N70" s="42" t="s">
        <v>59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74" t="s">
        <v>114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208" t="str">
        <f>$F$6</f>
        <v>Město Votice - Realizace ul. Táborská</v>
      </c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R78" s="23"/>
    </row>
    <row r="79" spans="2:18" s="6" customFormat="1" ht="37.5" customHeight="1">
      <c r="B79" s="22"/>
      <c r="C79" s="52" t="s">
        <v>108</v>
      </c>
      <c r="F79" s="190" t="str">
        <f>$F$7</f>
        <v>SO 100.01 - Zpevněné plochy a komunikace</v>
      </c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úsek mezi kruhovým objezdem a ul. Javorskou</v>
      </c>
      <c r="K81" s="17" t="s">
        <v>24</v>
      </c>
      <c r="M81" s="213" t="str">
        <f>IF($O$9="","",$O$9)</f>
        <v>19.04.2016</v>
      </c>
      <c r="N81" s="176"/>
      <c r="O81" s="176"/>
      <c r="P81" s="176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Město Votice, Komenského nám. 700, 259 17 Votice</v>
      </c>
      <c r="K83" s="17" t="s">
        <v>35</v>
      </c>
      <c r="M83" s="178" t="str">
        <f>$E$18</f>
        <v>DOPAS s.r.o., kubelíkova 1224/42, 130 00 Praha 3</v>
      </c>
      <c r="N83" s="176"/>
      <c r="O83" s="176"/>
      <c r="P83" s="176"/>
      <c r="Q83" s="176"/>
      <c r="R83" s="23"/>
    </row>
    <row r="84" spans="2:18" s="6" customFormat="1" ht="15" customHeight="1">
      <c r="B84" s="22"/>
      <c r="C84" s="17" t="s">
        <v>33</v>
      </c>
      <c r="F84" s="15" t="str">
        <f>IF($E$15="","",$E$15)</f>
        <v>Vyplň údaj</v>
      </c>
      <c r="K84" s="17" t="s">
        <v>40</v>
      </c>
      <c r="M84" s="178" t="str">
        <f>$E$21</f>
        <v>Jiří Večerník</v>
      </c>
      <c r="N84" s="176"/>
      <c r="O84" s="176"/>
      <c r="P84" s="176"/>
      <c r="Q84" s="176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214" t="s">
        <v>115</v>
      </c>
      <c r="D86" s="204"/>
      <c r="E86" s="204"/>
      <c r="F86" s="204"/>
      <c r="G86" s="204"/>
      <c r="H86" s="31"/>
      <c r="I86" s="31"/>
      <c r="J86" s="31"/>
      <c r="K86" s="31"/>
      <c r="L86" s="31"/>
      <c r="M86" s="31"/>
      <c r="N86" s="214" t="s">
        <v>116</v>
      </c>
      <c r="O86" s="176"/>
      <c r="P86" s="176"/>
      <c r="Q86" s="176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4" t="s">
        <v>117</v>
      </c>
      <c r="N88" s="206">
        <f>ROUND($N$124,2)</f>
        <v>0</v>
      </c>
      <c r="O88" s="176"/>
      <c r="P88" s="176"/>
      <c r="Q88" s="176"/>
      <c r="R88" s="23"/>
      <c r="AU88" s="6" t="s">
        <v>118</v>
      </c>
    </row>
    <row r="89" spans="2:18" s="69" customFormat="1" ht="25.5" customHeight="1">
      <c r="B89" s="98"/>
      <c r="D89" s="99" t="s">
        <v>119</v>
      </c>
      <c r="N89" s="215">
        <f>ROUND($N$125,2)</f>
        <v>0</v>
      </c>
      <c r="O89" s="216"/>
      <c r="P89" s="216"/>
      <c r="Q89" s="216"/>
      <c r="R89" s="100"/>
    </row>
    <row r="90" spans="2:18" s="94" customFormat="1" ht="21" customHeight="1">
      <c r="B90" s="101"/>
      <c r="D90" s="82" t="s">
        <v>231</v>
      </c>
      <c r="N90" s="201">
        <f>ROUND($N$126,2)</f>
        <v>0</v>
      </c>
      <c r="O90" s="216"/>
      <c r="P90" s="216"/>
      <c r="Q90" s="216"/>
      <c r="R90" s="102"/>
    </row>
    <row r="91" spans="2:18" s="94" customFormat="1" ht="21" customHeight="1">
      <c r="B91" s="101"/>
      <c r="D91" s="82" t="s">
        <v>232</v>
      </c>
      <c r="N91" s="201">
        <f>ROUND($N$137,2)</f>
        <v>0</v>
      </c>
      <c r="O91" s="216"/>
      <c r="P91" s="216"/>
      <c r="Q91" s="216"/>
      <c r="R91" s="102"/>
    </row>
    <row r="92" spans="2:18" s="94" customFormat="1" ht="21" customHeight="1">
      <c r="B92" s="101"/>
      <c r="D92" s="82" t="s">
        <v>233</v>
      </c>
      <c r="N92" s="201">
        <f>ROUND($N$154,2)</f>
        <v>0</v>
      </c>
      <c r="O92" s="216"/>
      <c r="P92" s="216"/>
      <c r="Q92" s="216"/>
      <c r="R92" s="102"/>
    </row>
    <row r="93" spans="2:18" s="94" customFormat="1" ht="21" customHeight="1">
      <c r="B93" s="101"/>
      <c r="D93" s="82" t="s">
        <v>234</v>
      </c>
      <c r="N93" s="201">
        <f>ROUND($N$164,2)</f>
        <v>0</v>
      </c>
      <c r="O93" s="216"/>
      <c r="P93" s="216"/>
      <c r="Q93" s="216"/>
      <c r="R93" s="102"/>
    </row>
    <row r="94" spans="2:18" s="94" customFormat="1" ht="21" customHeight="1">
      <c r="B94" s="101"/>
      <c r="D94" s="82" t="s">
        <v>235</v>
      </c>
      <c r="N94" s="201">
        <f>ROUND($N$173,2)</f>
        <v>0</v>
      </c>
      <c r="O94" s="216"/>
      <c r="P94" s="216"/>
      <c r="Q94" s="216"/>
      <c r="R94" s="102"/>
    </row>
    <row r="95" spans="2:18" s="94" customFormat="1" ht="21" customHeight="1">
      <c r="B95" s="101"/>
      <c r="D95" s="82" t="s">
        <v>120</v>
      </c>
      <c r="N95" s="201">
        <f>ROUND($N$203,2)</f>
        <v>0</v>
      </c>
      <c r="O95" s="216"/>
      <c r="P95" s="216"/>
      <c r="Q95" s="216"/>
      <c r="R95" s="102"/>
    </row>
    <row r="96" spans="2:18" s="94" customFormat="1" ht="21" customHeight="1">
      <c r="B96" s="101"/>
      <c r="D96" s="82" t="s">
        <v>236</v>
      </c>
      <c r="N96" s="201">
        <f>ROUND($N$244,2)</f>
        <v>0</v>
      </c>
      <c r="O96" s="216"/>
      <c r="P96" s="216"/>
      <c r="Q96" s="216"/>
      <c r="R96" s="102"/>
    </row>
    <row r="97" spans="2:18" s="94" customFormat="1" ht="21" customHeight="1">
      <c r="B97" s="101"/>
      <c r="D97" s="82" t="s">
        <v>237</v>
      </c>
      <c r="N97" s="201">
        <f>ROUND($N$282,2)</f>
        <v>0</v>
      </c>
      <c r="O97" s="216"/>
      <c r="P97" s="216"/>
      <c r="Q97" s="216"/>
      <c r="R97" s="102"/>
    </row>
    <row r="98" spans="2:18" s="6" customFormat="1" ht="22.5" customHeight="1">
      <c r="B98" s="22"/>
      <c r="R98" s="23"/>
    </row>
    <row r="99" spans="2:21" s="6" customFormat="1" ht="30" customHeight="1">
      <c r="B99" s="22"/>
      <c r="C99" s="64" t="s">
        <v>121</v>
      </c>
      <c r="N99" s="206">
        <f>ROUND($N$100+$N$101+$N$102+$N$103+$N$104+$N$105,2)</f>
        <v>0</v>
      </c>
      <c r="O99" s="176"/>
      <c r="P99" s="176"/>
      <c r="Q99" s="176"/>
      <c r="R99" s="23"/>
      <c r="T99" s="103"/>
      <c r="U99" s="104" t="s">
        <v>46</v>
      </c>
    </row>
    <row r="100" spans="2:62" s="6" customFormat="1" ht="18.75" customHeight="1">
      <c r="B100" s="22"/>
      <c r="D100" s="202" t="s">
        <v>122</v>
      </c>
      <c r="E100" s="176"/>
      <c r="F100" s="176"/>
      <c r="G100" s="176"/>
      <c r="H100" s="176"/>
      <c r="N100" s="200">
        <f>ROUND($N$88*$T$100,2)</f>
        <v>0</v>
      </c>
      <c r="O100" s="176"/>
      <c r="P100" s="176"/>
      <c r="Q100" s="176"/>
      <c r="R100" s="23"/>
      <c r="T100" s="105"/>
      <c r="U100" s="106" t="s">
        <v>47</v>
      </c>
      <c r="AY100" s="6" t="s">
        <v>123</v>
      </c>
      <c r="BE100" s="86">
        <f>IF($U$100="základní",$N$100,0)</f>
        <v>0</v>
      </c>
      <c r="BF100" s="86">
        <f>IF($U$100="snížená",$N$100,0)</f>
        <v>0</v>
      </c>
      <c r="BG100" s="86">
        <f>IF($U$100="zákl. přenesená",$N$100,0)</f>
        <v>0</v>
      </c>
      <c r="BH100" s="86">
        <f>IF($U$100="sníž. přenesená",$N$100,0)</f>
        <v>0</v>
      </c>
      <c r="BI100" s="86">
        <f>IF($U$100="nulová",$N$100,0)</f>
        <v>0</v>
      </c>
      <c r="BJ100" s="6" t="s">
        <v>21</v>
      </c>
    </row>
    <row r="101" spans="2:62" s="6" customFormat="1" ht="18.75" customHeight="1">
      <c r="B101" s="22"/>
      <c r="D101" s="202" t="s">
        <v>238</v>
      </c>
      <c r="E101" s="176"/>
      <c r="F101" s="176"/>
      <c r="G101" s="176"/>
      <c r="H101" s="176"/>
      <c r="N101" s="200">
        <f>ROUND($N$88*$T$101,2)</f>
        <v>0</v>
      </c>
      <c r="O101" s="176"/>
      <c r="P101" s="176"/>
      <c r="Q101" s="176"/>
      <c r="R101" s="23"/>
      <c r="T101" s="105"/>
      <c r="U101" s="106" t="s">
        <v>47</v>
      </c>
      <c r="AY101" s="6" t="s">
        <v>123</v>
      </c>
      <c r="BE101" s="86">
        <f>IF($U$101="základní",$N$101,0)</f>
        <v>0</v>
      </c>
      <c r="BF101" s="86">
        <f>IF($U$101="snížená",$N$101,0)</f>
        <v>0</v>
      </c>
      <c r="BG101" s="86">
        <f>IF($U$101="zákl. přenesená",$N$101,0)</f>
        <v>0</v>
      </c>
      <c r="BH101" s="86">
        <f>IF($U$101="sníž. přenesená",$N$101,0)</f>
        <v>0</v>
      </c>
      <c r="BI101" s="86">
        <f>IF($U$101="nulová",$N$101,0)</f>
        <v>0</v>
      </c>
      <c r="BJ101" s="6" t="s">
        <v>21</v>
      </c>
    </row>
    <row r="102" spans="2:62" s="6" customFormat="1" ht="18.75" customHeight="1">
      <c r="B102" s="22"/>
      <c r="D102" s="202" t="s">
        <v>125</v>
      </c>
      <c r="E102" s="176"/>
      <c r="F102" s="176"/>
      <c r="G102" s="176"/>
      <c r="H102" s="176"/>
      <c r="N102" s="200">
        <f>ROUND($N$88*$T$102,2)</f>
        <v>0</v>
      </c>
      <c r="O102" s="176"/>
      <c r="P102" s="176"/>
      <c r="Q102" s="176"/>
      <c r="R102" s="23"/>
      <c r="T102" s="105"/>
      <c r="U102" s="106" t="s">
        <v>47</v>
      </c>
      <c r="AY102" s="6" t="s">
        <v>123</v>
      </c>
      <c r="BE102" s="86">
        <f>IF($U$102="základní",$N$102,0)</f>
        <v>0</v>
      </c>
      <c r="BF102" s="86">
        <f>IF($U$102="snížená",$N$102,0)</f>
        <v>0</v>
      </c>
      <c r="BG102" s="86">
        <f>IF($U$102="zákl. přenesená",$N$102,0)</f>
        <v>0</v>
      </c>
      <c r="BH102" s="86">
        <f>IF($U$102="sníž. přenesená",$N$102,0)</f>
        <v>0</v>
      </c>
      <c r="BI102" s="86">
        <f>IF($U$102="nulová",$N$102,0)</f>
        <v>0</v>
      </c>
      <c r="BJ102" s="6" t="s">
        <v>21</v>
      </c>
    </row>
    <row r="103" spans="2:62" s="6" customFormat="1" ht="18.75" customHeight="1">
      <c r="B103" s="22"/>
      <c r="D103" s="202" t="s">
        <v>126</v>
      </c>
      <c r="E103" s="176"/>
      <c r="F103" s="176"/>
      <c r="G103" s="176"/>
      <c r="H103" s="176"/>
      <c r="N103" s="200">
        <f>ROUND($N$88*$T$103,2)</f>
        <v>0</v>
      </c>
      <c r="O103" s="176"/>
      <c r="P103" s="176"/>
      <c r="Q103" s="176"/>
      <c r="R103" s="23"/>
      <c r="T103" s="105"/>
      <c r="U103" s="106" t="s">
        <v>47</v>
      </c>
      <c r="AY103" s="6" t="s">
        <v>123</v>
      </c>
      <c r="BE103" s="86">
        <f>IF($U$103="základní",$N$103,0)</f>
        <v>0</v>
      </c>
      <c r="BF103" s="86">
        <f>IF($U$103="snížená",$N$103,0)</f>
        <v>0</v>
      </c>
      <c r="BG103" s="86">
        <f>IF($U$103="zákl. přenesená",$N$103,0)</f>
        <v>0</v>
      </c>
      <c r="BH103" s="86">
        <f>IF($U$103="sníž. přenesená",$N$103,0)</f>
        <v>0</v>
      </c>
      <c r="BI103" s="86">
        <f>IF($U$103="nulová",$N$103,0)</f>
        <v>0</v>
      </c>
      <c r="BJ103" s="6" t="s">
        <v>21</v>
      </c>
    </row>
    <row r="104" spans="2:62" s="6" customFormat="1" ht="18.75" customHeight="1">
      <c r="B104" s="22"/>
      <c r="D104" s="202" t="s">
        <v>239</v>
      </c>
      <c r="E104" s="176"/>
      <c r="F104" s="176"/>
      <c r="G104" s="176"/>
      <c r="H104" s="176"/>
      <c r="N104" s="200">
        <f>ROUND($N$88*$T$104,2)</f>
        <v>0</v>
      </c>
      <c r="O104" s="176"/>
      <c r="P104" s="176"/>
      <c r="Q104" s="176"/>
      <c r="R104" s="23"/>
      <c r="T104" s="105"/>
      <c r="U104" s="106" t="s">
        <v>47</v>
      </c>
      <c r="AY104" s="6" t="s">
        <v>123</v>
      </c>
      <c r="BE104" s="86">
        <f>IF($U$104="základní",$N$104,0)</f>
        <v>0</v>
      </c>
      <c r="BF104" s="86">
        <f>IF($U$104="snížená",$N$104,0)</f>
        <v>0</v>
      </c>
      <c r="BG104" s="86">
        <f>IF($U$104="zákl. přenesená",$N$104,0)</f>
        <v>0</v>
      </c>
      <c r="BH104" s="86">
        <f>IF($U$104="sníž. přenesená",$N$104,0)</f>
        <v>0</v>
      </c>
      <c r="BI104" s="86">
        <f>IF($U$104="nulová",$N$104,0)</f>
        <v>0</v>
      </c>
      <c r="BJ104" s="6" t="s">
        <v>21</v>
      </c>
    </row>
    <row r="105" spans="2:62" s="6" customFormat="1" ht="18.75" customHeight="1">
      <c r="B105" s="22"/>
      <c r="D105" s="82" t="s">
        <v>128</v>
      </c>
      <c r="N105" s="200">
        <f>ROUND($N$88*$T$105,2)</f>
        <v>0</v>
      </c>
      <c r="O105" s="176"/>
      <c r="P105" s="176"/>
      <c r="Q105" s="176"/>
      <c r="R105" s="23"/>
      <c r="T105" s="107"/>
      <c r="U105" s="108" t="s">
        <v>47</v>
      </c>
      <c r="AY105" s="6" t="s">
        <v>129</v>
      </c>
      <c r="BE105" s="86">
        <f>IF($U$105="základní",$N$105,0)</f>
        <v>0</v>
      </c>
      <c r="BF105" s="86">
        <f>IF($U$105="snížená",$N$105,0)</f>
        <v>0</v>
      </c>
      <c r="BG105" s="86">
        <f>IF($U$105="zákl. přenesená",$N$105,0)</f>
        <v>0</v>
      </c>
      <c r="BH105" s="86">
        <f>IF($U$105="sníž. přenesená",$N$105,0)</f>
        <v>0</v>
      </c>
      <c r="BI105" s="86">
        <f>IF($U$105="nulová",$N$105,0)</f>
        <v>0</v>
      </c>
      <c r="BJ105" s="6" t="s">
        <v>21</v>
      </c>
    </row>
    <row r="106" spans="2:18" s="6" customFormat="1" ht="14.25" customHeight="1">
      <c r="B106" s="22"/>
      <c r="R106" s="23"/>
    </row>
    <row r="107" spans="2:18" s="6" customFormat="1" ht="30" customHeight="1">
      <c r="B107" s="22"/>
      <c r="C107" s="93" t="s">
        <v>104</v>
      </c>
      <c r="D107" s="31"/>
      <c r="E107" s="31"/>
      <c r="F107" s="31"/>
      <c r="G107" s="31"/>
      <c r="H107" s="31"/>
      <c r="I107" s="31"/>
      <c r="J107" s="31"/>
      <c r="K107" s="31"/>
      <c r="L107" s="203">
        <f>ROUND(SUM($N$88+$N$99),2)</f>
        <v>0</v>
      </c>
      <c r="M107" s="204"/>
      <c r="N107" s="204"/>
      <c r="O107" s="204"/>
      <c r="P107" s="204"/>
      <c r="Q107" s="204"/>
      <c r="R107" s="23"/>
    </row>
    <row r="108" spans="2:18" s="6" customFormat="1" ht="7.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ht="14.25" customHeight="1">
      <c r="N109" s="1"/>
    </row>
    <row r="110" ht="14.25" customHeight="1">
      <c r="N110" s="1"/>
    </row>
    <row r="111" ht="14.25" customHeight="1">
      <c r="N111" s="1"/>
    </row>
    <row r="112" spans="2:18" s="6" customFormat="1" ht="7.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2:18" s="6" customFormat="1" ht="37.5" customHeight="1">
      <c r="B113" s="22"/>
      <c r="C113" s="174" t="s">
        <v>130</v>
      </c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23"/>
    </row>
    <row r="114" spans="2:18" s="6" customFormat="1" ht="7.5" customHeight="1">
      <c r="B114" s="22"/>
      <c r="R114" s="23"/>
    </row>
    <row r="115" spans="2:18" s="6" customFormat="1" ht="30.75" customHeight="1">
      <c r="B115" s="22"/>
      <c r="C115" s="17" t="s">
        <v>16</v>
      </c>
      <c r="F115" s="208" t="str">
        <f>$F$6</f>
        <v>Město Votice - Realizace ul. Táborská</v>
      </c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R115" s="23"/>
    </row>
    <row r="116" spans="2:18" s="6" customFormat="1" ht="37.5" customHeight="1">
      <c r="B116" s="22"/>
      <c r="C116" s="52" t="s">
        <v>108</v>
      </c>
      <c r="F116" s="190" t="str">
        <f>$F$7</f>
        <v>SO 100.01 - Zpevněné plochy a komunikace</v>
      </c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R116" s="23"/>
    </row>
    <row r="117" spans="2:18" s="6" customFormat="1" ht="7.5" customHeight="1">
      <c r="B117" s="22"/>
      <c r="R117" s="23"/>
    </row>
    <row r="118" spans="2:18" s="6" customFormat="1" ht="18.75" customHeight="1">
      <c r="B118" s="22"/>
      <c r="C118" s="17" t="s">
        <v>22</v>
      </c>
      <c r="F118" s="15" t="str">
        <f>$F$9</f>
        <v>úsek mezi kruhovým objezdem a ul. Javorskou</v>
      </c>
      <c r="K118" s="17" t="s">
        <v>24</v>
      </c>
      <c r="M118" s="213" t="str">
        <f>IF($O$9="","",$O$9)</f>
        <v>19.04.2016</v>
      </c>
      <c r="N118" s="176"/>
      <c r="O118" s="176"/>
      <c r="P118" s="176"/>
      <c r="R118" s="23"/>
    </row>
    <row r="119" spans="2:18" s="6" customFormat="1" ht="7.5" customHeight="1">
      <c r="B119" s="22"/>
      <c r="R119" s="23"/>
    </row>
    <row r="120" spans="2:18" s="6" customFormat="1" ht="15.75" customHeight="1">
      <c r="B120" s="22"/>
      <c r="C120" s="17" t="s">
        <v>28</v>
      </c>
      <c r="F120" s="15" t="str">
        <f>$E$12</f>
        <v>Město Votice, Komenského nám. 700, 259 17 Votice</v>
      </c>
      <c r="K120" s="17" t="s">
        <v>35</v>
      </c>
      <c r="M120" s="178" t="str">
        <f>$E$18</f>
        <v>DOPAS s.r.o., kubelíkova 1224/42, 130 00 Praha 3</v>
      </c>
      <c r="N120" s="176"/>
      <c r="O120" s="176"/>
      <c r="P120" s="176"/>
      <c r="Q120" s="176"/>
      <c r="R120" s="23"/>
    </row>
    <row r="121" spans="2:18" s="6" customFormat="1" ht="15" customHeight="1">
      <c r="B121" s="22"/>
      <c r="C121" s="17" t="s">
        <v>33</v>
      </c>
      <c r="F121" s="15" t="str">
        <f>IF($E$15="","",$E$15)</f>
        <v>Vyplň údaj</v>
      </c>
      <c r="K121" s="17" t="s">
        <v>40</v>
      </c>
      <c r="M121" s="178" t="str">
        <f>$E$21</f>
        <v>Jiří Večerník</v>
      </c>
      <c r="N121" s="176"/>
      <c r="O121" s="176"/>
      <c r="P121" s="176"/>
      <c r="Q121" s="176"/>
      <c r="R121" s="23"/>
    </row>
    <row r="122" spans="2:18" s="6" customFormat="1" ht="11.25" customHeight="1">
      <c r="B122" s="22"/>
      <c r="R122" s="23"/>
    </row>
    <row r="123" spans="2:27" s="109" customFormat="1" ht="30" customHeight="1">
      <c r="B123" s="110"/>
      <c r="C123" s="111" t="s">
        <v>131</v>
      </c>
      <c r="D123" s="112" t="s">
        <v>132</v>
      </c>
      <c r="E123" s="112" t="s">
        <v>64</v>
      </c>
      <c r="F123" s="217" t="s">
        <v>133</v>
      </c>
      <c r="G123" s="218"/>
      <c r="H123" s="218"/>
      <c r="I123" s="218"/>
      <c r="J123" s="112" t="s">
        <v>134</v>
      </c>
      <c r="K123" s="112" t="s">
        <v>135</v>
      </c>
      <c r="L123" s="217" t="s">
        <v>136</v>
      </c>
      <c r="M123" s="218"/>
      <c r="N123" s="217" t="s">
        <v>137</v>
      </c>
      <c r="O123" s="218"/>
      <c r="P123" s="218"/>
      <c r="Q123" s="219"/>
      <c r="R123" s="113"/>
      <c r="T123" s="59" t="s">
        <v>138</v>
      </c>
      <c r="U123" s="60" t="s">
        <v>46</v>
      </c>
      <c r="V123" s="60" t="s">
        <v>139</v>
      </c>
      <c r="W123" s="60" t="s">
        <v>140</v>
      </c>
      <c r="X123" s="60" t="s">
        <v>141</v>
      </c>
      <c r="Y123" s="60" t="s">
        <v>142</v>
      </c>
      <c r="Z123" s="60" t="s">
        <v>143</v>
      </c>
      <c r="AA123" s="61" t="s">
        <v>144</v>
      </c>
    </row>
    <row r="124" spans="2:63" s="6" customFormat="1" ht="30" customHeight="1">
      <c r="B124" s="22"/>
      <c r="C124" s="64" t="s">
        <v>113</v>
      </c>
      <c r="N124" s="230">
        <f>$BK$124</f>
        <v>0</v>
      </c>
      <c r="O124" s="176"/>
      <c r="P124" s="176"/>
      <c r="Q124" s="176"/>
      <c r="R124" s="23"/>
      <c r="T124" s="63"/>
      <c r="U124" s="36"/>
      <c r="V124" s="36"/>
      <c r="W124" s="114">
        <f>$W$125+$W$285</f>
        <v>4937.879875999999</v>
      </c>
      <c r="X124" s="36"/>
      <c r="Y124" s="114">
        <f>$Y$125+$Y$285</f>
        <v>2565.84931258</v>
      </c>
      <c r="Z124" s="36"/>
      <c r="AA124" s="115">
        <f>$AA$125+$AA$285</f>
        <v>3281.11864</v>
      </c>
      <c r="AT124" s="6" t="s">
        <v>81</v>
      </c>
      <c r="AU124" s="6" t="s">
        <v>118</v>
      </c>
      <c r="BK124" s="116">
        <f>$BK$125+$BK$285</f>
        <v>0</v>
      </c>
    </row>
    <row r="125" spans="2:63" s="117" customFormat="1" ht="37.5" customHeight="1">
      <c r="B125" s="118"/>
      <c r="D125" s="119" t="s">
        <v>119</v>
      </c>
      <c r="N125" s="228">
        <f>$BK$125</f>
        <v>0</v>
      </c>
      <c r="O125" s="231"/>
      <c r="P125" s="231"/>
      <c r="Q125" s="231"/>
      <c r="R125" s="121"/>
      <c r="T125" s="122"/>
      <c r="W125" s="123">
        <f>$W$126+$W$137+$W$154+$W$164+$W$173+$W$203+$W$244+$W$282</f>
        <v>4937.879875999999</v>
      </c>
      <c r="Y125" s="123">
        <f>$Y$126+$Y$137+$Y$154+$Y$164+$Y$173+$Y$203+$Y$244+$Y$282</f>
        <v>2565.84931258</v>
      </c>
      <c r="AA125" s="124">
        <f>$AA$126+$AA$137+$AA$154+$AA$164+$AA$173+$AA$203+$AA$244+$AA$282</f>
        <v>3281.11864</v>
      </c>
      <c r="AR125" s="120" t="s">
        <v>21</v>
      </c>
      <c r="AT125" s="120" t="s">
        <v>81</v>
      </c>
      <c r="AU125" s="120" t="s">
        <v>82</v>
      </c>
      <c r="AY125" s="120" t="s">
        <v>145</v>
      </c>
      <c r="BK125" s="125">
        <f>$BK$126+$BK$137+$BK$154+$BK$164+$BK$173+$BK$203+$BK$244+$BK$282</f>
        <v>0</v>
      </c>
    </row>
    <row r="126" spans="2:63" s="117" customFormat="1" ht="21" customHeight="1">
      <c r="B126" s="118"/>
      <c r="D126" s="126" t="s">
        <v>231</v>
      </c>
      <c r="N126" s="232">
        <f>$BK$126</f>
        <v>0</v>
      </c>
      <c r="O126" s="231"/>
      <c r="P126" s="231"/>
      <c r="Q126" s="231"/>
      <c r="R126" s="121"/>
      <c r="T126" s="122"/>
      <c r="W126" s="123">
        <f>SUM($W$127:$W$136)</f>
        <v>276.310928</v>
      </c>
      <c r="Y126" s="123">
        <f>SUM($Y$127:$Y$136)</f>
        <v>0</v>
      </c>
      <c r="AA126" s="124">
        <f>SUM($AA$127:$AA$136)</f>
        <v>0</v>
      </c>
      <c r="AR126" s="120" t="s">
        <v>21</v>
      </c>
      <c r="AT126" s="120" t="s">
        <v>81</v>
      </c>
      <c r="AU126" s="120" t="s">
        <v>21</v>
      </c>
      <c r="AY126" s="120" t="s">
        <v>145</v>
      </c>
      <c r="BK126" s="125">
        <f>SUM($BK$127:$BK$136)</f>
        <v>0</v>
      </c>
    </row>
    <row r="127" spans="2:64" s="6" customFormat="1" ht="27" customHeight="1">
      <c r="B127" s="22"/>
      <c r="C127" s="127" t="s">
        <v>21</v>
      </c>
      <c r="D127" s="127" t="s">
        <v>146</v>
      </c>
      <c r="E127" s="128" t="s">
        <v>240</v>
      </c>
      <c r="F127" s="220" t="s">
        <v>241</v>
      </c>
      <c r="G127" s="221"/>
      <c r="H127" s="221"/>
      <c r="I127" s="221"/>
      <c r="J127" s="129" t="s">
        <v>242</v>
      </c>
      <c r="K127" s="130">
        <v>99.319</v>
      </c>
      <c r="L127" s="222">
        <v>0</v>
      </c>
      <c r="M127" s="221"/>
      <c r="N127" s="223">
        <f>ROUND($L$127*$K$127,2)</f>
        <v>0</v>
      </c>
      <c r="O127" s="221"/>
      <c r="P127" s="221"/>
      <c r="Q127" s="221"/>
      <c r="R127" s="23"/>
      <c r="T127" s="131"/>
      <c r="U127" s="29" t="s">
        <v>47</v>
      </c>
      <c r="V127" s="132">
        <v>2.32</v>
      </c>
      <c r="W127" s="132">
        <f>$V$127*$K$127</f>
        <v>230.42007999999998</v>
      </c>
      <c r="X127" s="132">
        <v>0</v>
      </c>
      <c r="Y127" s="132">
        <f>$X$127*$K$127</f>
        <v>0</v>
      </c>
      <c r="Z127" s="132">
        <v>0</v>
      </c>
      <c r="AA127" s="133">
        <f>$Z$127*$K$127</f>
        <v>0</v>
      </c>
      <c r="AR127" s="6" t="s">
        <v>150</v>
      </c>
      <c r="AT127" s="6" t="s">
        <v>146</v>
      </c>
      <c r="AU127" s="6" t="s">
        <v>106</v>
      </c>
      <c r="AY127" s="6" t="s">
        <v>145</v>
      </c>
      <c r="BE127" s="86">
        <f>IF($U$127="základní",$N$127,0)</f>
        <v>0</v>
      </c>
      <c r="BF127" s="86">
        <f>IF($U$127="snížená",$N$127,0)</f>
        <v>0</v>
      </c>
      <c r="BG127" s="86">
        <f>IF($U$127="zákl. přenesená",$N$127,0)</f>
        <v>0</v>
      </c>
      <c r="BH127" s="86">
        <f>IF($U$127="sníž. přenesená",$N$127,0)</f>
        <v>0</v>
      </c>
      <c r="BI127" s="86">
        <f>IF($U$127="nulová",$N$127,0)</f>
        <v>0</v>
      </c>
      <c r="BJ127" s="6" t="s">
        <v>21</v>
      </c>
      <c r="BK127" s="86">
        <f>ROUND($L$127*$K$127,2)</f>
        <v>0</v>
      </c>
      <c r="BL127" s="6" t="s">
        <v>150</v>
      </c>
    </row>
    <row r="128" spans="2:51" s="6" customFormat="1" ht="15.75" customHeight="1">
      <c r="B128" s="134"/>
      <c r="E128" s="135"/>
      <c r="F128" s="224" t="s">
        <v>243</v>
      </c>
      <c r="G128" s="225"/>
      <c r="H128" s="225"/>
      <c r="I128" s="225"/>
      <c r="K128" s="135"/>
      <c r="N128" s="135"/>
      <c r="R128" s="136"/>
      <c r="T128" s="137"/>
      <c r="AA128" s="138"/>
      <c r="AT128" s="135" t="s">
        <v>152</v>
      </c>
      <c r="AU128" s="135" t="s">
        <v>106</v>
      </c>
      <c r="AV128" s="135" t="s">
        <v>21</v>
      </c>
      <c r="AW128" s="135" t="s">
        <v>118</v>
      </c>
      <c r="AX128" s="135" t="s">
        <v>82</v>
      </c>
      <c r="AY128" s="135" t="s">
        <v>145</v>
      </c>
    </row>
    <row r="129" spans="2:51" s="6" customFormat="1" ht="27" customHeight="1">
      <c r="B129" s="139"/>
      <c r="E129" s="140"/>
      <c r="F129" s="226" t="s">
        <v>244</v>
      </c>
      <c r="G129" s="227"/>
      <c r="H129" s="227"/>
      <c r="I129" s="227"/>
      <c r="K129" s="141">
        <v>99.319</v>
      </c>
      <c r="N129" s="140"/>
      <c r="R129" s="142"/>
      <c r="T129" s="143"/>
      <c r="AA129" s="144"/>
      <c r="AT129" s="140" t="s">
        <v>152</v>
      </c>
      <c r="AU129" s="140" t="s">
        <v>106</v>
      </c>
      <c r="AV129" s="140" t="s">
        <v>106</v>
      </c>
      <c r="AW129" s="140" t="s">
        <v>118</v>
      </c>
      <c r="AX129" s="140" t="s">
        <v>82</v>
      </c>
      <c r="AY129" s="140" t="s">
        <v>145</v>
      </c>
    </row>
    <row r="130" spans="2:64" s="6" customFormat="1" ht="27" customHeight="1">
      <c r="B130" s="22"/>
      <c r="C130" s="127" t="s">
        <v>106</v>
      </c>
      <c r="D130" s="127" t="s">
        <v>146</v>
      </c>
      <c r="E130" s="128" t="s">
        <v>245</v>
      </c>
      <c r="F130" s="220" t="s">
        <v>246</v>
      </c>
      <c r="G130" s="221"/>
      <c r="H130" s="221"/>
      <c r="I130" s="221"/>
      <c r="J130" s="129" t="s">
        <v>242</v>
      </c>
      <c r="K130" s="130">
        <v>99.319</v>
      </c>
      <c r="L130" s="222">
        <v>0</v>
      </c>
      <c r="M130" s="221"/>
      <c r="N130" s="223">
        <f>ROUND($L$130*$K$130,2)</f>
        <v>0</v>
      </c>
      <c r="O130" s="221"/>
      <c r="P130" s="221"/>
      <c r="Q130" s="221"/>
      <c r="R130" s="23"/>
      <c r="T130" s="131"/>
      <c r="U130" s="29" t="s">
        <v>47</v>
      </c>
      <c r="V130" s="132">
        <v>0.052</v>
      </c>
      <c r="W130" s="132">
        <f>$V$130*$K$130</f>
        <v>5.164588</v>
      </c>
      <c r="X130" s="132">
        <v>0</v>
      </c>
      <c r="Y130" s="132">
        <f>$X$130*$K$130</f>
        <v>0</v>
      </c>
      <c r="Z130" s="132">
        <v>0</v>
      </c>
      <c r="AA130" s="133">
        <f>$Z$130*$K$130</f>
        <v>0</v>
      </c>
      <c r="AR130" s="6" t="s">
        <v>150</v>
      </c>
      <c r="AT130" s="6" t="s">
        <v>146</v>
      </c>
      <c r="AU130" s="6" t="s">
        <v>106</v>
      </c>
      <c r="AY130" s="6" t="s">
        <v>145</v>
      </c>
      <c r="BE130" s="86">
        <f>IF($U$130="základní",$N$130,0)</f>
        <v>0</v>
      </c>
      <c r="BF130" s="86">
        <f>IF($U$130="snížená",$N$130,0)</f>
        <v>0</v>
      </c>
      <c r="BG130" s="86">
        <f>IF($U$130="zákl. přenesená",$N$130,0)</f>
        <v>0</v>
      </c>
      <c r="BH130" s="86">
        <f>IF($U$130="sníž. přenesená",$N$130,0)</f>
        <v>0</v>
      </c>
      <c r="BI130" s="86">
        <f>IF($U$130="nulová",$N$130,0)</f>
        <v>0</v>
      </c>
      <c r="BJ130" s="6" t="s">
        <v>21</v>
      </c>
      <c r="BK130" s="86">
        <f>ROUND($L$130*$K$130,2)</f>
        <v>0</v>
      </c>
      <c r="BL130" s="6" t="s">
        <v>150</v>
      </c>
    </row>
    <row r="131" spans="2:64" s="6" customFormat="1" ht="27" customHeight="1">
      <c r="B131" s="22"/>
      <c r="C131" s="127" t="s">
        <v>159</v>
      </c>
      <c r="D131" s="127" t="s">
        <v>146</v>
      </c>
      <c r="E131" s="128" t="s">
        <v>247</v>
      </c>
      <c r="F131" s="220" t="s">
        <v>248</v>
      </c>
      <c r="G131" s="221"/>
      <c r="H131" s="221"/>
      <c r="I131" s="221"/>
      <c r="J131" s="129" t="s">
        <v>249</v>
      </c>
      <c r="K131" s="130">
        <v>178.774</v>
      </c>
      <c r="L131" s="222">
        <v>0</v>
      </c>
      <c r="M131" s="221"/>
      <c r="N131" s="223">
        <f>ROUND($L$131*$K$131,2)</f>
        <v>0</v>
      </c>
      <c r="O131" s="221"/>
      <c r="P131" s="221"/>
      <c r="Q131" s="221"/>
      <c r="R131" s="23"/>
      <c r="T131" s="131"/>
      <c r="U131" s="29" t="s">
        <v>47</v>
      </c>
      <c r="V131" s="132">
        <v>0</v>
      </c>
      <c r="W131" s="132">
        <f>$V$131*$K$131</f>
        <v>0</v>
      </c>
      <c r="X131" s="132">
        <v>0</v>
      </c>
      <c r="Y131" s="132">
        <f>$X$131*$K$131</f>
        <v>0</v>
      </c>
      <c r="Z131" s="132">
        <v>0</v>
      </c>
      <c r="AA131" s="133">
        <f>$Z$131*$K$131</f>
        <v>0</v>
      </c>
      <c r="AR131" s="6" t="s">
        <v>150</v>
      </c>
      <c r="AT131" s="6" t="s">
        <v>146</v>
      </c>
      <c r="AU131" s="6" t="s">
        <v>106</v>
      </c>
      <c r="AY131" s="6" t="s">
        <v>145</v>
      </c>
      <c r="BE131" s="86">
        <f>IF($U$131="základní",$N$131,0)</f>
        <v>0</v>
      </c>
      <c r="BF131" s="86">
        <f>IF($U$131="snížená",$N$131,0)</f>
        <v>0</v>
      </c>
      <c r="BG131" s="86">
        <f>IF($U$131="zákl. přenesená",$N$131,0)</f>
        <v>0</v>
      </c>
      <c r="BH131" s="86">
        <f>IF($U$131="sníž. přenesená",$N$131,0)</f>
        <v>0</v>
      </c>
      <c r="BI131" s="86">
        <f>IF($U$131="nulová",$N$131,0)</f>
        <v>0</v>
      </c>
      <c r="BJ131" s="6" t="s">
        <v>21</v>
      </c>
      <c r="BK131" s="86">
        <f>ROUND($L$131*$K$131,2)</f>
        <v>0</v>
      </c>
      <c r="BL131" s="6" t="s">
        <v>150</v>
      </c>
    </row>
    <row r="132" spans="2:51" s="6" customFormat="1" ht="15.75" customHeight="1">
      <c r="B132" s="139"/>
      <c r="E132" s="140"/>
      <c r="F132" s="226" t="s">
        <v>250</v>
      </c>
      <c r="G132" s="227"/>
      <c r="H132" s="227"/>
      <c r="I132" s="227"/>
      <c r="K132" s="141">
        <v>178.774</v>
      </c>
      <c r="N132" s="140"/>
      <c r="R132" s="142"/>
      <c r="T132" s="143"/>
      <c r="AA132" s="144"/>
      <c r="AT132" s="140" t="s">
        <v>152</v>
      </c>
      <c r="AU132" s="140" t="s">
        <v>106</v>
      </c>
      <c r="AV132" s="140" t="s">
        <v>106</v>
      </c>
      <c r="AW132" s="140" t="s">
        <v>118</v>
      </c>
      <c r="AX132" s="140" t="s">
        <v>82</v>
      </c>
      <c r="AY132" s="140" t="s">
        <v>145</v>
      </c>
    </row>
    <row r="133" spans="2:64" s="6" customFormat="1" ht="15.75" customHeight="1">
      <c r="B133" s="22"/>
      <c r="C133" s="127" t="s">
        <v>150</v>
      </c>
      <c r="D133" s="127" t="s">
        <v>146</v>
      </c>
      <c r="E133" s="128" t="s">
        <v>251</v>
      </c>
      <c r="F133" s="220" t="s">
        <v>252</v>
      </c>
      <c r="G133" s="221"/>
      <c r="H133" s="221"/>
      <c r="I133" s="221"/>
      <c r="J133" s="129" t="s">
        <v>253</v>
      </c>
      <c r="K133" s="130">
        <v>2262.57</v>
      </c>
      <c r="L133" s="222">
        <v>0</v>
      </c>
      <c r="M133" s="221"/>
      <c r="N133" s="223">
        <f>ROUND($L$133*$K$133,2)</f>
        <v>0</v>
      </c>
      <c r="O133" s="221"/>
      <c r="P133" s="221"/>
      <c r="Q133" s="221"/>
      <c r="R133" s="23"/>
      <c r="T133" s="131"/>
      <c r="U133" s="29" t="s">
        <v>47</v>
      </c>
      <c r="V133" s="132">
        <v>0.018</v>
      </c>
      <c r="W133" s="132">
        <f>$V$133*$K$133</f>
        <v>40.726259999999996</v>
      </c>
      <c r="X133" s="132">
        <v>0</v>
      </c>
      <c r="Y133" s="132">
        <f>$X$133*$K$133</f>
        <v>0</v>
      </c>
      <c r="Z133" s="132">
        <v>0</v>
      </c>
      <c r="AA133" s="133">
        <f>$Z$133*$K$133</f>
        <v>0</v>
      </c>
      <c r="AR133" s="6" t="s">
        <v>150</v>
      </c>
      <c r="AT133" s="6" t="s">
        <v>146</v>
      </c>
      <c r="AU133" s="6" t="s">
        <v>106</v>
      </c>
      <c r="AY133" s="6" t="s">
        <v>145</v>
      </c>
      <c r="BE133" s="86">
        <f>IF($U$133="základní",$N$133,0)</f>
        <v>0</v>
      </c>
      <c r="BF133" s="86">
        <f>IF($U$133="snížená",$N$133,0)</f>
        <v>0</v>
      </c>
      <c r="BG133" s="86">
        <f>IF($U$133="zákl. přenesená",$N$133,0)</f>
        <v>0</v>
      </c>
      <c r="BH133" s="86">
        <f>IF($U$133="sníž. přenesená",$N$133,0)</f>
        <v>0</v>
      </c>
      <c r="BI133" s="86">
        <f>IF($U$133="nulová",$N$133,0)</f>
        <v>0</v>
      </c>
      <c r="BJ133" s="6" t="s">
        <v>21</v>
      </c>
      <c r="BK133" s="86">
        <f>ROUND($L$133*$K$133,2)</f>
        <v>0</v>
      </c>
      <c r="BL133" s="6" t="s">
        <v>150</v>
      </c>
    </row>
    <row r="134" spans="2:51" s="6" customFormat="1" ht="15.75" customHeight="1">
      <c r="B134" s="139"/>
      <c r="E134" s="140"/>
      <c r="F134" s="226" t="s">
        <v>254</v>
      </c>
      <c r="G134" s="227"/>
      <c r="H134" s="227"/>
      <c r="I134" s="227"/>
      <c r="K134" s="141">
        <v>2039.39</v>
      </c>
      <c r="N134" s="140"/>
      <c r="R134" s="142"/>
      <c r="T134" s="143"/>
      <c r="AA134" s="144"/>
      <c r="AT134" s="140" t="s">
        <v>152</v>
      </c>
      <c r="AU134" s="140" t="s">
        <v>106</v>
      </c>
      <c r="AV134" s="140" t="s">
        <v>106</v>
      </c>
      <c r="AW134" s="140" t="s">
        <v>118</v>
      </c>
      <c r="AX134" s="140" t="s">
        <v>82</v>
      </c>
      <c r="AY134" s="140" t="s">
        <v>145</v>
      </c>
    </row>
    <row r="135" spans="2:51" s="6" customFormat="1" ht="15.75" customHeight="1">
      <c r="B135" s="139"/>
      <c r="E135" s="140"/>
      <c r="F135" s="226" t="s">
        <v>255</v>
      </c>
      <c r="G135" s="227"/>
      <c r="H135" s="227"/>
      <c r="I135" s="227"/>
      <c r="K135" s="141">
        <v>18.97</v>
      </c>
      <c r="N135" s="140"/>
      <c r="R135" s="142"/>
      <c r="T135" s="143"/>
      <c r="AA135" s="144"/>
      <c r="AT135" s="140" t="s">
        <v>152</v>
      </c>
      <c r="AU135" s="140" t="s">
        <v>106</v>
      </c>
      <c r="AV135" s="140" t="s">
        <v>106</v>
      </c>
      <c r="AW135" s="140" t="s">
        <v>118</v>
      </c>
      <c r="AX135" s="140" t="s">
        <v>82</v>
      </c>
      <c r="AY135" s="140" t="s">
        <v>145</v>
      </c>
    </row>
    <row r="136" spans="2:51" s="6" customFormat="1" ht="15.75" customHeight="1">
      <c r="B136" s="139"/>
      <c r="E136" s="140"/>
      <c r="F136" s="226" t="s">
        <v>256</v>
      </c>
      <c r="G136" s="227"/>
      <c r="H136" s="227"/>
      <c r="I136" s="227"/>
      <c r="K136" s="141">
        <v>204.21</v>
      </c>
      <c r="N136" s="140"/>
      <c r="R136" s="142"/>
      <c r="T136" s="143"/>
      <c r="AA136" s="144"/>
      <c r="AT136" s="140" t="s">
        <v>152</v>
      </c>
      <c r="AU136" s="140" t="s">
        <v>106</v>
      </c>
      <c r="AV136" s="140" t="s">
        <v>106</v>
      </c>
      <c r="AW136" s="140" t="s">
        <v>118</v>
      </c>
      <c r="AX136" s="140" t="s">
        <v>82</v>
      </c>
      <c r="AY136" s="140" t="s">
        <v>145</v>
      </c>
    </row>
    <row r="137" spans="2:63" s="117" customFormat="1" ht="30.75" customHeight="1">
      <c r="B137" s="118"/>
      <c r="D137" s="126" t="s">
        <v>232</v>
      </c>
      <c r="N137" s="232">
        <f>$BK$137</f>
        <v>0</v>
      </c>
      <c r="O137" s="231"/>
      <c r="P137" s="231"/>
      <c r="Q137" s="231"/>
      <c r="R137" s="121"/>
      <c r="T137" s="122"/>
      <c r="W137" s="123">
        <f>SUM($W$138:$W$153)</f>
        <v>2193.28331</v>
      </c>
      <c r="Y137" s="123">
        <f>SUM($Y$138:$Y$153)</f>
        <v>1887.3126877</v>
      </c>
      <c r="AA137" s="124">
        <f>SUM($AA$138:$AA$153)</f>
        <v>0</v>
      </c>
      <c r="AR137" s="120" t="s">
        <v>21</v>
      </c>
      <c r="AT137" s="120" t="s">
        <v>81</v>
      </c>
      <c r="AU137" s="120" t="s">
        <v>21</v>
      </c>
      <c r="AY137" s="120" t="s">
        <v>145</v>
      </c>
      <c r="BK137" s="125">
        <f>SUM($BK$138:$BK$153)</f>
        <v>0</v>
      </c>
    </row>
    <row r="138" spans="2:64" s="6" customFormat="1" ht="27" customHeight="1">
      <c r="B138" s="22"/>
      <c r="C138" s="127" t="s">
        <v>154</v>
      </c>
      <c r="D138" s="127" t="s">
        <v>146</v>
      </c>
      <c r="E138" s="128" t="s">
        <v>257</v>
      </c>
      <c r="F138" s="220" t="s">
        <v>258</v>
      </c>
      <c r="G138" s="221"/>
      <c r="H138" s="221"/>
      <c r="I138" s="221"/>
      <c r="J138" s="129" t="s">
        <v>253</v>
      </c>
      <c r="K138" s="130">
        <v>2544.73</v>
      </c>
      <c r="L138" s="222">
        <v>0</v>
      </c>
      <c r="M138" s="221"/>
      <c r="N138" s="223">
        <f>ROUND($L$138*$K$138,2)</f>
        <v>0</v>
      </c>
      <c r="O138" s="221"/>
      <c r="P138" s="221"/>
      <c r="Q138" s="221"/>
      <c r="R138" s="23"/>
      <c r="T138" s="131"/>
      <c r="U138" s="29" t="s">
        <v>47</v>
      </c>
      <c r="V138" s="132">
        <v>0.045</v>
      </c>
      <c r="W138" s="132">
        <f>$V$138*$K$138</f>
        <v>114.51285</v>
      </c>
      <c r="X138" s="132">
        <v>0</v>
      </c>
      <c r="Y138" s="132">
        <f>$X$138*$K$138</f>
        <v>0</v>
      </c>
      <c r="Z138" s="132">
        <v>0</v>
      </c>
      <c r="AA138" s="133">
        <f>$Z$138*$K$138</f>
        <v>0</v>
      </c>
      <c r="AR138" s="6" t="s">
        <v>150</v>
      </c>
      <c r="AT138" s="6" t="s">
        <v>146</v>
      </c>
      <c r="AU138" s="6" t="s">
        <v>106</v>
      </c>
      <c r="AY138" s="6" t="s">
        <v>145</v>
      </c>
      <c r="BE138" s="86">
        <f>IF($U$138="základní",$N$138,0)</f>
        <v>0</v>
      </c>
      <c r="BF138" s="86">
        <f>IF($U$138="snížená",$N$138,0)</f>
        <v>0</v>
      </c>
      <c r="BG138" s="86">
        <f>IF($U$138="zákl. přenesená",$N$138,0)</f>
        <v>0</v>
      </c>
      <c r="BH138" s="86">
        <f>IF($U$138="sníž. přenesená",$N$138,0)</f>
        <v>0</v>
      </c>
      <c r="BI138" s="86">
        <f>IF($U$138="nulová",$N$138,0)</f>
        <v>0</v>
      </c>
      <c r="BJ138" s="6" t="s">
        <v>21</v>
      </c>
      <c r="BK138" s="86">
        <f>ROUND($L$138*$K$138,2)</f>
        <v>0</v>
      </c>
      <c r="BL138" s="6" t="s">
        <v>150</v>
      </c>
    </row>
    <row r="139" spans="2:51" s="6" customFormat="1" ht="15.75" customHeight="1">
      <c r="B139" s="134"/>
      <c r="E139" s="135"/>
      <c r="F139" s="224" t="s">
        <v>259</v>
      </c>
      <c r="G139" s="225"/>
      <c r="H139" s="225"/>
      <c r="I139" s="225"/>
      <c r="K139" s="135"/>
      <c r="N139" s="135"/>
      <c r="R139" s="136"/>
      <c r="T139" s="137"/>
      <c r="AA139" s="138"/>
      <c r="AT139" s="135" t="s">
        <v>152</v>
      </c>
      <c r="AU139" s="135" t="s">
        <v>106</v>
      </c>
      <c r="AV139" s="135" t="s">
        <v>21</v>
      </c>
      <c r="AW139" s="135" t="s">
        <v>118</v>
      </c>
      <c r="AX139" s="135" t="s">
        <v>82</v>
      </c>
      <c r="AY139" s="135" t="s">
        <v>145</v>
      </c>
    </row>
    <row r="140" spans="2:51" s="6" customFormat="1" ht="15.75" customHeight="1">
      <c r="B140" s="139"/>
      <c r="E140" s="140"/>
      <c r="F140" s="226" t="s">
        <v>260</v>
      </c>
      <c r="G140" s="227"/>
      <c r="H140" s="227"/>
      <c r="I140" s="227"/>
      <c r="K140" s="141">
        <v>2039.39</v>
      </c>
      <c r="N140" s="140"/>
      <c r="R140" s="142"/>
      <c r="T140" s="143"/>
      <c r="AA140" s="144"/>
      <c r="AT140" s="140" t="s">
        <v>152</v>
      </c>
      <c r="AU140" s="140" t="s">
        <v>106</v>
      </c>
      <c r="AV140" s="140" t="s">
        <v>106</v>
      </c>
      <c r="AW140" s="140" t="s">
        <v>118</v>
      </c>
      <c r="AX140" s="140" t="s">
        <v>82</v>
      </c>
      <c r="AY140" s="140" t="s">
        <v>145</v>
      </c>
    </row>
    <row r="141" spans="2:51" s="6" customFormat="1" ht="27" customHeight="1">
      <c r="B141" s="134"/>
      <c r="E141" s="135"/>
      <c r="F141" s="224" t="s">
        <v>261</v>
      </c>
      <c r="G141" s="225"/>
      <c r="H141" s="225"/>
      <c r="I141" s="225"/>
      <c r="K141" s="135"/>
      <c r="N141" s="135"/>
      <c r="R141" s="136"/>
      <c r="T141" s="137"/>
      <c r="AA141" s="138"/>
      <c r="AT141" s="135" t="s">
        <v>152</v>
      </c>
      <c r="AU141" s="135" t="s">
        <v>106</v>
      </c>
      <c r="AV141" s="135" t="s">
        <v>21</v>
      </c>
      <c r="AW141" s="135" t="s">
        <v>118</v>
      </c>
      <c r="AX141" s="135" t="s">
        <v>82</v>
      </c>
      <c r="AY141" s="135" t="s">
        <v>145</v>
      </c>
    </row>
    <row r="142" spans="2:51" s="6" customFormat="1" ht="15.75" customHeight="1">
      <c r="B142" s="139"/>
      <c r="E142" s="140"/>
      <c r="F142" s="226" t="s">
        <v>262</v>
      </c>
      <c r="G142" s="227"/>
      <c r="H142" s="227"/>
      <c r="I142" s="227"/>
      <c r="K142" s="141">
        <v>179.64</v>
      </c>
      <c r="N142" s="140"/>
      <c r="R142" s="142"/>
      <c r="T142" s="143"/>
      <c r="AA142" s="144"/>
      <c r="AT142" s="140" t="s">
        <v>152</v>
      </c>
      <c r="AU142" s="140" t="s">
        <v>106</v>
      </c>
      <c r="AV142" s="140" t="s">
        <v>106</v>
      </c>
      <c r="AW142" s="140" t="s">
        <v>118</v>
      </c>
      <c r="AX142" s="140" t="s">
        <v>82</v>
      </c>
      <c r="AY142" s="140" t="s">
        <v>145</v>
      </c>
    </row>
    <row r="143" spans="2:51" s="6" customFormat="1" ht="27" customHeight="1">
      <c r="B143" s="134"/>
      <c r="E143" s="135"/>
      <c r="F143" s="224" t="s">
        <v>263</v>
      </c>
      <c r="G143" s="225"/>
      <c r="H143" s="225"/>
      <c r="I143" s="225"/>
      <c r="K143" s="135"/>
      <c r="N143" s="135"/>
      <c r="R143" s="136"/>
      <c r="T143" s="137"/>
      <c r="AA143" s="138"/>
      <c r="AT143" s="135" t="s">
        <v>152</v>
      </c>
      <c r="AU143" s="135" t="s">
        <v>106</v>
      </c>
      <c r="AV143" s="135" t="s">
        <v>21</v>
      </c>
      <c r="AW143" s="135" t="s">
        <v>118</v>
      </c>
      <c r="AX143" s="135" t="s">
        <v>82</v>
      </c>
      <c r="AY143" s="135" t="s">
        <v>145</v>
      </c>
    </row>
    <row r="144" spans="2:51" s="6" customFormat="1" ht="15.75" customHeight="1">
      <c r="B144" s="139"/>
      <c r="E144" s="140"/>
      <c r="F144" s="226" t="s">
        <v>264</v>
      </c>
      <c r="G144" s="227"/>
      <c r="H144" s="227"/>
      <c r="I144" s="227"/>
      <c r="K144" s="141">
        <v>325.7</v>
      </c>
      <c r="N144" s="140"/>
      <c r="R144" s="142"/>
      <c r="T144" s="143"/>
      <c r="AA144" s="144"/>
      <c r="AT144" s="140" t="s">
        <v>152</v>
      </c>
      <c r="AU144" s="140" t="s">
        <v>106</v>
      </c>
      <c r="AV144" s="140" t="s">
        <v>106</v>
      </c>
      <c r="AW144" s="140" t="s">
        <v>118</v>
      </c>
      <c r="AX144" s="140" t="s">
        <v>82</v>
      </c>
      <c r="AY144" s="140" t="s">
        <v>145</v>
      </c>
    </row>
    <row r="145" spans="2:64" s="6" customFormat="1" ht="27" customHeight="1">
      <c r="B145" s="22"/>
      <c r="C145" s="127" t="s">
        <v>185</v>
      </c>
      <c r="D145" s="127" t="s">
        <v>146</v>
      </c>
      <c r="E145" s="128" t="s">
        <v>265</v>
      </c>
      <c r="F145" s="220" t="s">
        <v>266</v>
      </c>
      <c r="G145" s="221"/>
      <c r="H145" s="221"/>
      <c r="I145" s="221"/>
      <c r="J145" s="129" t="s">
        <v>253</v>
      </c>
      <c r="K145" s="130">
        <v>2544.73</v>
      </c>
      <c r="L145" s="222">
        <v>0</v>
      </c>
      <c r="M145" s="221"/>
      <c r="N145" s="223">
        <f>ROUND($L$145*$K$145,2)</f>
        <v>0</v>
      </c>
      <c r="O145" s="221"/>
      <c r="P145" s="221"/>
      <c r="Q145" s="221"/>
      <c r="R145" s="23"/>
      <c r="T145" s="131"/>
      <c r="U145" s="29" t="s">
        <v>47</v>
      </c>
      <c r="V145" s="132">
        <v>0.086</v>
      </c>
      <c r="W145" s="132">
        <f>$V$145*$K$145</f>
        <v>218.84678</v>
      </c>
      <c r="X145" s="132">
        <v>0</v>
      </c>
      <c r="Y145" s="132">
        <f>$X$145*$K$145</f>
        <v>0</v>
      </c>
      <c r="Z145" s="132">
        <v>0</v>
      </c>
      <c r="AA145" s="133">
        <f>$Z$145*$K$145</f>
        <v>0</v>
      </c>
      <c r="AR145" s="6" t="s">
        <v>150</v>
      </c>
      <c r="AT145" s="6" t="s">
        <v>146</v>
      </c>
      <c r="AU145" s="6" t="s">
        <v>106</v>
      </c>
      <c r="AY145" s="6" t="s">
        <v>145</v>
      </c>
      <c r="BE145" s="86">
        <f>IF($U$145="základní",$N$145,0)</f>
        <v>0</v>
      </c>
      <c r="BF145" s="86">
        <f>IF($U$145="snížená",$N$145,0)</f>
        <v>0</v>
      </c>
      <c r="BG145" s="86">
        <f>IF($U$145="zákl. přenesená",$N$145,0)</f>
        <v>0</v>
      </c>
      <c r="BH145" s="86">
        <f>IF($U$145="sníž. přenesená",$N$145,0)</f>
        <v>0</v>
      </c>
      <c r="BI145" s="86">
        <f>IF($U$145="nulová",$N$145,0)</f>
        <v>0</v>
      </c>
      <c r="BJ145" s="6" t="s">
        <v>21</v>
      </c>
      <c r="BK145" s="86">
        <f>ROUND($L$145*$K$145,2)</f>
        <v>0</v>
      </c>
      <c r="BL145" s="6" t="s">
        <v>150</v>
      </c>
    </row>
    <row r="146" spans="2:64" s="6" customFormat="1" ht="27" customHeight="1">
      <c r="B146" s="22"/>
      <c r="C146" s="127" t="s">
        <v>189</v>
      </c>
      <c r="D146" s="127" t="s">
        <v>146</v>
      </c>
      <c r="E146" s="128" t="s">
        <v>267</v>
      </c>
      <c r="F146" s="220" t="s">
        <v>268</v>
      </c>
      <c r="G146" s="221"/>
      <c r="H146" s="221"/>
      <c r="I146" s="221"/>
      <c r="J146" s="129" t="s">
        <v>253</v>
      </c>
      <c r="K146" s="130">
        <v>2039.39</v>
      </c>
      <c r="L146" s="222">
        <v>0</v>
      </c>
      <c r="M146" s="221"/>
      <c r="N146" s="223">
        <f>ROUND($L$146*$K$146,2)</f>
        <v>0</v>
      </c>
      <c r="O146" s="221"/>
      <c r="P146" s="221"/>
      <c r="Q146" s="221"/>
      <c r="R146" s="23"/>
      <c r="T146" s="131"/>
      <c r="U146" s="29" t="s">
        <v>47</v>
      </c>
      <c r="V146" s="132">
        <v>0.726</v>
      </c>
      <c r="W146" s="132">
        <f>$V$146*$K$146</f>
        <v>1480.59714</v>
      </c>
      <c r="X146" s="132">
        <v>0.01375</v>
      </c>
      <c r="Y146" s="132">
        <f>$X$146*$K$146</f>
        <v>28.041612500000003</v>
      </c>
      <c r="Z146" s="132">
        <v>0</v>
      </c>
      <c r="AA146" s="133">
        <f>$Z$146*$K$146</f>
        <v>0</v>
      </c>
      <c r="AR146" s="6" t="s">
        <v>150</v>
      </c>
      <c r="AT146" s="6" t="s">
        <v>146</v>
      </c>
      <c r="AU146" s="6" t="s">
        <v>106</v>
      </c>
      <c r="AY146" s="6" t="s">
        <v>145</v>
      </c>
      <c r="BE146" s="86">
        <f>IF($U$146="základní",$N$146,0)</f>
        <v>0</v>
      </c>
      <c r="BF146" s="86">
        <f>IF($U$146="snížená",$N$146,0)</f>
        <v>0</v>
      </c>
      <c r="BG146" s="86">
        <f>IF($U$146="zákl. přenesená",$N$146,0)</f>
        <v>0</v>
      </c>
      <c r="BH146" s="86">
        <f>IF($U$146="sníž. přenesená",$N$146,0)</f>
        <v>0</v>
      </c>
      <c r="BI146" s="86">
        <f>IF($U$146="nulová",$N$146,0)</f>
        <v>0</v>
      </c>
      <c r="BJ146" s="6" t="s">
        <v>21</v>
      </c>
      <c r="BK146" s="86">
        <f>ROUND($L$146*$K$146,2)</f>
        <v>0</v>
      </c>
      <c r="BL146" s="6" t="s">
        <v>150</v>
      </c>
    </row>
    <row r="147" spans="2:47" s="6" customFormat="1" ht="18.75" customHeight="1">
      <c r="B147" s="22"/>
      <c r="F147" s="233" t="s">
        <v>269</v>
      </c>
      <c r="G147" s="176"/>
      <c r="H147" s="176"/>
      <c r="I147" s="176"/>
      <c r="R147" s="23"/>
      <c r="T147" s="57"/>
      <c r="AA147" s="58"/>
      <c r="AT147" s="6" t="s">
        <v>270</v>
      </c>
      <c r="AU147" s="6" t="s">
        <v>106</v>
      </c>
    </row>
    <row r="148" spans="2:51" s="6" customFormat="1" ht="15.75" customHeight="1">
      <c r="B148" s="134"/>
      <c r="E148" s="135"/>
      <c r="F148" s="224" t="s">
        <v>259</v>
      </c>
      <c r="G148" s="225"/>
      <c r="H148" s="225"/>
      <c r="I148" s="225"/>
      <c r="K148" s="135"/>
      <c r="N148" s="135"/>
      <c r="R148" s="136"/>
      <c r="T148" s="137"/>
      <c r="AA148" s="138"/>
      <c r="AT148" s="135" t="s">
        <v>152</v>
      </c>
      <c r="AU148" s="135" t="s">
        <v>106</v>
      </c>
      <c r="AV148" s="135" t="s">
        <v>21</v>
      </c>
      <c r="AW148" s="135" t="s">
        <v>118</v>
      </c>
      <c r="AX148" s="135" t="s">
        <v>82</v>
      </c>
      <c r="AY148" s="135" t="s">
        <v>145</v>
      </c>
    </row>
    <row r="149" spans="2:51" s="6" customFormat="1" ht="15.75" customHeight="1">
      <c r="B149" s="139"/>
      <c r="E149" s="140"/>
      <c r="F149" s="226" t="s">
        <v>260</v>
      </c>
      <c r="G149" s="227"/>
      <c r="H149" s="227"/>
      <c r="I149" s="227"/>
      <c r="K149" s="141">
        <v>2039.39</v>
      </c>
      <c r="N149" s="140"/>
      <c r="R149" s="142"/>
      <c r="T149" s="143"/>
      <c r="AA149" s="144"/>
      <c r="AT149" s="140" t="s">
        <v>152</v>
      </c>
      <c r="AU149" s="140" t="s">
        <v>106</v>
      </c>
      <c r="AV149" s="140" t="s">
        <v>106</v>
      </c>
      <c r="AW149" s="140" t="s">
        <v>118</v>
      </c>
      <c r="AX149" s="140" t="s">
        <v>82</v>
      </c>
      <c r="AY149" s="140" t="s">
        <v>145</v>
      </c>
    </row>
    <row r="150" spans="2:64" s="6" customFormat="1" ht="27" customHeight="1">
      <c r="B150" s="22"/>
      <c r="C150" s="127" t="s">
        <v>193</v>
      </c>
      <c r="D150" s="127" t="s">
        <v>146</v>
      </c>
      <c r="E150" s="128" t="s">
        <v>271</v>
      </c>
      <c r="F150" s="220" t="s">
        <v>272</v>
      </c>
      <c r="G150" s="221"/>
      <c r="H150" s="221"/>
      <c r="I150" s="221"/>
      <c r="J150" s="129" t="s">
        <v>253</v>
      </c>
      <c r="K150" s="130">
        <v>2039.39</v>
      </c>
      <c r="L150" s="222">
        <v>0</v>
      </c>
      <c r="M150" s="221"/>
      <c r="N150" s="223">
        <f>ROUND($L$150*$K$150,2)</f>
        <v>0</v>
      </c>
      <c r="O150" s="221"/>
      <c r="P150" s="221"/>
      <c r="Q150" s="221"/>
      <c r="R150" s="23"/>
      <c r="T150" s="131"/>
      <c r="U150" s="29" t="s">
        <v>47</v>
      </c>
      <c r="V150" s="132">
        <v>0.048</v>
      </c>
      <c r="W150" s="132">
        <f>$V$150*$K$150</f>
        <v>97.89072</v>
      </c>
      <c r="X150" s="132">
        <v>0.13188</v>
      </c>
      <c r="Y150" s="132">
        <f>$X$150*$K$150</f>
        <v>268.9547532</v>
      </c>
      <c r="Z150" s="132">
        <v>0</v>
      </c>
      <c r="AA150" s="133">
        <f>$Z$150*$K$150</f>
        <v>0</v>
      </c>
      <c r="AR150" s="6" t="s">
        <v>150</v>
      </c>
      <c r="AT150" s="6" t="s">
        <v>146</v>
      </c>
      <c r="AU150" s="6" t="s">
        <v>106</v>
      </c>
      <c r="AY150" s="6" t="s">
        <v>145</v>
      </c>
      <c r="BE150" s="86">
        <f>IF($U$150="základní",$N$150,0)</f>
        <v>0</v>
      </c>
      <c r="BF150" s="86">
        <f>IF($U$150="snížená",$N$150,0)</f>
        <v>0</v>
      </c>
      <c r="BG150" s="86">
        <f>IF($U$150="zákl. přenesená",$N$150,0)</f>
        <v>0</v>
      </c>
      <c r="BH150" s="86">
        <f>IF($U$150="sníž. přenesená",$N$150,0)</f>
        <v>0</v>
      </c>
      <c r="BI150" s="86">
        <f>IF($U$150="nulová",$N$150,0)</f>
        <v>0</v>
      </c>
      <c r="BJ150" s="6" t="s">
        <v>21</v>
      </c>
      <c r="BK150" s="86">
        <f>ROUND($L$150*$K$150,2)</f>
        <v>0</v>
      </c>
      <c r="BL150" s="6" t="s">
        <v>150</v>
      </c>
    </row>
    <row r="151" spans="2:64" s="6" customFormat="1" ht="27" customHeight="1">
      <c r="B151" s="22"/>
      <c r="C151" s="127" t="s">
        <v>197</v>
      </c>
      <c r="D151" s="127" t="s">
        <v>146</v>
      </c>
      <c r="E151" s="128" t="s">
        <v>273</v>
      </c>
      <c r="F151" s="220" t="s">
        <v>274</v>
      </c>
      <c r="G151" s="221"/>
      <c r="H151" s="221"/>
      <c r="I151" s="221"/>
      <c r="J151" s="129" t="s">
        <v>253</v>
      </c>
      <c r="K151" s="130">
        <v>2039.39</v>
      </c>
      <c r="L151" s="222">
        <v>0</v>
      </c>
      <c r="M151" s="221"/>
      <c r="N151" s="223">
        <f>ROUND($L$151*$K$151,2)</f>
        <v>0</v>
      </c>
      <c r="O151" s="221"/>
      <c r="P151" s="221"/>
      <c r="Q151" s="221"/>
      <c r="R151" s="23"/>
      <c r="T151" s="131"/>
      <c r="U151" s="29" t="s">
        <v>47</v>
      </c>
      <c r="V151" s="132">
        <v>0.027</v>
      </c>
      <c r="W151" s="132">
        <f>$V$151*$K$151</f>
        <v>55.06353</v>
      </c>
      <c r="X151" s="132">
        <v>0.30651</v>
      </c>
      <c r="Y151" s="132">
        <f>$X$151*$K$151</f>
        <v>625.0934289</v>
      </c>
      <c r="Z151" s="132">
        <v>0</v>
      </c>
      <c r="AA151" s="133">
        <f>$Z$151*$K$151</f>
        <v>0</v>
      </c>
      <c r="AR151" s="6" t="s">
        <v>150</v>
      </c>
      <c r="AT151" s="6" t="s">
        <v>146</v>
      </c>
      <c r="AU151" s="6" t="s">
        <v>106</v>
      </c>
      <c r="AY151" s="6" t="s">
        <v>145</v>
      </c>
      <c r="BE151" s="86">
        <f>IF($U$151="základní",$N$151,0)</f>
        <v>0</v>
      </c>
      <c r="BF151" s="86">
        <f>IF($U$151="snížená",$N$151,0)</f>
        <v>0</v>
      </c>
      <c r="BG151" s="86">
        <f>IF($U$151="zákl. přenesená",$N$151,0)</f>
        <v>0</v>
      </c>
      <c r="BH151" s="86">
        <f>IF($U$151="sníž. přenesená",$N$151,0)</f>
        <v>0</v>
      </c>
      <c r="BI151" s="86">
        <f>IF($U$151="nulová",$N$151,0)</f>
        <v>0</v>
      </c>
      <c r="BJ151" s="6" t="s">
        <v>21</v>
      </c>
      <c r="BK151" s="86">
        <f>ROUND($L$151*$K$151,2)</f>
        <v>0</v>
      </c>
      <c r="BL151" s="6" t="s">
        <v>150</v>
      </c>
    </row>
    <row r="152" spans="2:64" s="6" customFormat="1" ht="15.75" customHeight="1">
      <c r="B152" s="22"/>
      <c r="C152" s="127" t="s">
        <v>26</v>
      </c>
      <c r="D152" s="127" t="s">
        <v>146</v>
      </c>
      <c r="E152" s="128" t="s">
        <v>275</v>
      </c>
      <c r="F152" s="220" t="s">
        <v>276</v>
      </c>
      <c r="G152" s="221"/>
      <c r="H152" s="221"/>
      <c r="I152" s="221"/>
      <c r="J152" s="129" t="s">
        <v>253</v>
      </c>
      <c r="K152" s="130">
        <v>2039.39</v>
      </c>
      <c r="L152" s="222">
        <v>0</v>
      </c>
      <c r="M152" s="221"/>
      <c r="N152" s="223">
        <f>ROUND($L$152*$K$152,2)</f>
        <v>0</v>
      </c>
      <c r="O152" s="221"/>
      <c r="P152" s="221"/>
      <c r="Q152" s="221"/>
      <c r="R152" s="23"/>
      <c r="T152" s="131"/>
      <c r="U152" s="29" t="s">
        <v>47</v>
      </c>
      <c r="V152" s="132">
        <v>0.031</v>
      </c>
      <c r="W152" s="132">
        <f>$V$152*$K$152</f>
        <v>63.221090000000004</v>
      </c>
      <c r="X152" s="132">
        <v>0.4726</v>
      </c>
      <c r="Y152" s="132">
        <f>$X$152*$K$152</f>
        <v>963.8157140000001</v>
      </c>
      <c r="Z152" s="132">
        <v>0</v>
      </c>
      <c r="AA152" s="133">
        <f>$Z$152*$K$152</f>
        <v>0</v>
      </c>
      <c r="AR152" s="6" t="s">
        <v>150</v>
      </c>
      <c r="AT152" s="6" t="s">
        <v>146</v>
      </c>
      <c r="AU152" s="6" t="s">
        <v>106</v>
      </c>
      <c r="AY152" s="6" t="s">
        <v>145</v>
      </c>
      <c r="BE152" s="86">
        <f>IF($U$152="základní",$N$152,0)</f>
        <v>0</v>
      </c>
      <c r="BF152" s="86">
        <f>IF($U$152="snížená",$N$152,0)</f>
        <v>0</v>
      </c>
      <c r="BG152" s="86">
        <f>IF($U$152="zákl. přenesená",$N$152,0)</f>
        <v>0</v>
      </c>
      <c r="BH152" s="86">
        <f>IF($U$152="sníž. přenesená",$N$152,0)</f>
        <v>0</v>
      </c>
      <c r="BI152" s="86">
        <f>IF($U$152="nulová",$N$152,0)</f>
        <v>0</v>
      </c>
      <c r="BJ152" s="6" t="s">
        <v>21</v>
      </c>
      <c r="BK152" s="86">
        <f>ROUND($L$152*$K$152,2)</f>
        <v>0</v>
      </c>
      <c r="BL152" s="6" t="s">
        <v>150</v>
      </c>
    </row>
    <row r="153" spans="2:64" s="6" customFormat="1" ht="27" customHeight="1">
      <c r="B153" s="22"/>
      <c r="C153" s="127" t="s">
        <v>204</v>
      </c>
      <c r="D153" s="127" t="s">
        <v>146</v>
      </c>
      <c r="E153" s="128" t="s">
        <v>277</v>
      </c>
      <c r="F153" s="220" t="s">
        <v>278</v>
      </c>
      <c r="G153" s="221"/>
      <c r="H153" s="221"/>
      <c r="I153" s="221"/>
      <c r="J153" s="129" t="s">
        <v>253</v>
      </c>
      <c r="K153" s="130">
        <v>2039.39</v>
      </c>
      <c r="L153" s="222">
        <v>0</v>
      </c>
      <c r="M153" s="221"/>
      <c r="N153" s="223">
        <f>ROUND($L$153*$K$153,2)</f>
        <v>0</v>
      </c>
      <c r="O153" s="221"/>
      <c r="P153" s="221"/>
      <c r="Q153" s="221"/>
      <c r="R153" s="23"/>
      <c r="T153" s="131"/>
      <c r="U153" s="29" t="s">
        <v>47</v>
      </c>
      <c r="V153" s="132">
        <v>0.08</v>
      </c>
      <c r="W153" s="132">
        <f>$V$153*$K$153</f>
        <v>163.15120000000002</v>
      </c>
      <c r="X153" s="132">
        <v>0.00069</v>
      </c>
      <c r="Y153" s="132">
        <f>$X$153*$K$153</f>
        <v>1.4071791</v>
      </c>
      <c r="Z153" s="132">
        <v>0</v>
      </c>
      <c r="AA153" s="133">
        <f>$Z$153*$K$153</f>
        <v>0</v>
      </c>
      <c r="AR153" s="6" t="s">
        <v>150</v>
      </c>
      <c r="AT153" s="6" t="s">
        <v>146</v>
      </c>
      <c r="AU153" s="6" t="s">
        <v>106</v>
      </c>
      <c r="AY153" s="6" t="s">
        <v>145</v>
      </c>
      <c r="BE153" s="86">
        <f>IF($U$153="základní",$N$153,0)</f>
        <v>0</v>
      </c>
      <c r="BF153" s="86">
        <f>IF($U$153="snížená",$N$153,0)</f>
        <v>0</v>
      </c>
      <c r="BG153" s="86">
        <f>IF($U$153="zákl. přenesená",$N$153,0)</f>
        <v>0</v>
      </c>
      <c r="BH153" s="86">
        <f>IF($U$153="sníž. přenesená",$N$153,0)</f>
        <v>0</v>
      </c>
      <c r="BI153" s="86">
        <f>IF($U$153="nulová",$N$153,0)</f>
        <v>0</v>
      </c>
      <c r="BJ153" s="6" t="s">
        <v>21</v>
      </c>
      <c r="BK153" s="86">
        <f>ROUND($L$153*$K$153,2)</f>
        <v>0</v>
      </c>
      <c r="BL153" s="6" t="s">
        <v>150</v>
      </c>
    </row>
    <row r="154" spans="2:63" s="117" customFormat="1" ht="30.75" customHeight="1">
      <c r="B154" s="118"/>
      <c r="D154" s="126" t="s">
        <v>233</v>
      </c>
      <c r="N154" s="232">
        <f>$BK$154</f>
        <v>0</v>
      </c>
      <c r="O154" s="231"/>
      <c r="P154" s="231"/>
      <c r="Q154" s="231"/>
      <c r="R154" s="121"/>
      <c r="T154" s="122"/>
      <c r="W154" s="123">
        <f>SUM($W$155:$W$163)</f>
        <v>29.47938</v>
      </c>
      <c r="Y154" s="123">
        <f>SUM($Y$155:$Y$163)</f>
        <v>28.0947641</v>
      </c>
      <c r="AA154" s="124">
        <f>SUM($AA$155:$AA$163)</f>
        <v>0</v>
      </c>
      <c r="AR154" s="120" t="s">
        <v>21</v>
      </c>
      <c r="AT154" s="120" t="s">
        <v>81</v>
      </c>
      <c r="AU154" s="120" t="s">
        <v>21</v>
      </c>
      <c r="AY154" s="120" t="s">
        <v>145</v>
      </c>
      <c r="BK154" s="125">
        <f>SUM($BK$155:$BK$163)</f>
        <v>0</v>
      </c>
    </row>
    <row r="155" spans="2:64" s="6" customFormat="1" ht="27" customHeight="1">
      <c r="B155" s="22"/>
      <c r="C155" s="127" t="s">
        <v>207</v>
      </c>
      <c r="D155" s="127" t="s">
        <v>146</v>
      </c>
      <c r="E155" s="128" t="s">
        <v>279</v>
      </c>
      <c r="F155" s="220" t="s">
        <v>280</v>
      </c>
      <c r="G155" s="221"/>
      <c r="H155" s="221"/>
      <c r="I155" s="221"/>
      <c r="J155" s="129" t="s">
        <v>253</v>
      </c>
      <c r="K155" s="130">
        <v>18.97</v>
      </c>
      <c r="L155" s="222">
        <v>0</v>
      </c>
      <c r="M155" s="221"/>
      <c r="N155" s="223">
        <f>ROUND($L$155*$K$155,2)</f>
        <v>0</v>
      </c>
      <c r="O155" s="221"/>
      <c r="P155" s="221"/>
      <c r="Q155" s="221"/>
      <c r="R155" s="23"/>
      <c r="T155" s="131"/>
      <c r="U155" s="29" t="s">
        <v>47</v>
      </c>
      <c r="V155" s="132">
        <v>1.396</v>
      </c>
      <c r="W155" s="132">
        <f>$V$155*$K$155</f>
        <v>26.48212</v>
      </c>
      <c r="X155" s="132">
        <v>0.1837</v>
      </c>
      <c r="Y155" s="132">
        <f>$X$155*$K$155</f>
        <v>3.4847889999999997</v>
      </c>
      <c r="Z155" s="132">
        <v>0</v>
      </c>
      <c r="AA155" s="133">
        <f>$Z$155*$K$155</f>
        <v>0</v>
      </c>
      <c r="AR155" s="6" t="s">
        <v>150</v>
      </c>
      <c r="AT155" s="6" t="s">
        <v>146</v>
      </c>
      <c r="AU155" s="6" t="s">
        <v>106</v>
      </c>
      <c r="AY155" s="6" t="s">
        <v>145</v>
      </c>
      <c r="BE155" s="86">
        <f>IF($U$155="základní",$N$155,0)</f>
        <v>0</v>
      </c>
      <c r="BF155" s="86">
        <f>IF($U$155="snížená",$N$155,0)</f>
        <v>0</v>
      </c>
      <c r="BG155" s="86">
        <f>IF($U$155="zákl. přenesená",$N$155,0)</f>
        <v>0</v>
      </c>
      <c r="BH155" s="86">
        <f>IF($U$155="sníž. přenesená",$N$155,0)</f>
        <v>0</v>
      </c>
      <c r="BI155" s="86">
        <f>IF($U$155="nulová",$N$155,0)</f>
        <v>0</v>
      </c>
      <c r="BJ155" s="6" t="s">
        <v>21</v>
      </c>
      <c r="BK155" s="86">
        <f>ROUND($L$155*$K$155,2)</f>
        <v>0</v>
      </c>
      <c r="BL155" s="6" t="s">
        <v>150</v>
      </c>
    </row>
    <row r="156" spans="2:64" s="6" customFormat="1" ht="27" customHeight="1">
      <c r="B156" s="22"/>
      <c r="C156" s="146" t="s">
        <v>211</v>
      </c>
      <c r="D156" s="146" t="s">
        <v>281</v>
      </c>
      <c r="E156" s="147" t="s">
        <v>282</v>
      </c>
      <c r="F156" s="234" t="s">
        <v>283</v>
      </c>
      <c r="G156" s="235"/>
      <c r="H156" s="235"/>
      <c r="I156" s="235"/>
      <c r="J156" s="148" t="s">
        <v>249</v>
      </c>
      <c r="K156" s="149">
        <v>8.299</v>
      </c>
      <c r="L156" s="236">
        <v>0</v>
      </c>
      <c r="M156" s="235"/>
      <c r="N156" s="237">
        <f>ROUND($L$156*$K$156,2)</f>
        <v>0</v>
      </c>
      <c r="O156" s="221"/>
      <c r="P156" s="221"/>
      <c r="Q156" s="221"/>
      <c r="R156" s="23"/>
      <c r="T156" s="131"/>
      <c r="U156" s="29" t="s">
        <v>47</v>
      </c>
      <c r="V156" s="132">
        <v>0</v>
      </c>
      <c r="W156" s="132">
        <f>$V$156*$K$156</f>
        <v>0</v>
      </c>
      <c r="X156" s="132">
        <v>1</v>
      </c>
      <c r="Y156" s="132">
        <f>$X$156*$K$156</f>
        <v>8.299</v>
      </c>
      <c r="Z156" s="132">
        <v>0</v>
      </c>
      <c r="AA156" s="133">
        <f>$Z$156*$K$156</f>
        <v>0</v>
      </c>
      <c r="AR156" s="6" t="s">
        <v>193</v>
      </c>
      <c r="AT156" s="6" t="s">
        <v>281</v>
      </c>
      <c r="AU156" s="6" t="s">
        <v>106</v>
      </c>
      <c r="AY156" s="6" t="s">
        <v>145</v>
      </c>
      <c r="BE156" s="86">
        <f>IF($U$156="základní",$N$156,0)</f>
        <v>0</v>
      </c>
      <c r="BF156" s="86">
        <f>IF($U$156="snížená",$N$156,0)</f>
        <v>0</v>
      </c>
      <c r="BG156" s="86">
        <f>IF($U$156="zákl. přenesená",$N$156,0)</f>
        <v>0</v>
      </c>
      <c r="BH156" s="86">
        <f>IF($U$156="sníž. přenesená",$N$156,0)</f>
        <v>0</v>
      </c>
      <c r="BI156" s="86">
        <f>IF($U$156="nulová",$N$156,0)</f>
        <v>0</v>
      </c>
      <c r="BJ156" s="6" t="s">
        <v>21</v>
      </c>
      <c r="BK156" s="86">
        <f>ROUND($L$156*$K$156,2)</f>
        <v>0</v>
      </c>
      <c r="BL156" s="6" t="s">
        <v>150</v>
      </c>
    </row>
    <row r="157" spans="2:47" s="6" customFormat="1" ht="44.25" customHeight="1">
      <c r="B157" s="22"/>
      <c r="F157" s="233" t="s">
        <v>284</v>
      </c>
      <c r="G157" s="176"/>
      <c r="H157" s="176"/>
      <c r="I157" s="176"/>
      <c r="R157" s="23"/>
      <c r="T157" s="57"/>
      <c r="AA157" s="58"/>
      <c r="AT157" s="6" t="s">
        <v>270</v>
      </c>
      <c r="AU157" s="6" t="s">
        <v>106</v>
      </c>
    </row>
    <row r="158" spans="2:64" s="6" customFormat="1" ht="15.75" customHeight="1">
      <c r="B158" s="22"/>
      <c r="C158" s="127" t="s">
        <v>214</v>
      </c>
      <c r="D158" s="127" t="s">
        <v>146</v>
      </c>
      <c r="E158" s="128" t="s">
        <v>285</v>
      </c>
      <c r="F158" s="220" t="s">
        <v>286</v>
      </c>
      <c r="G158" s="221"/>
      <c r="H158" s="221"/>
      <c r="I158" s="221"/>
      <c r="J158" s="129" t="s">
        <v>253</v>
      </c>
      <c r="K158" s="130">
        <v>18.97</v>
      </c>
      <c r="L158" s="222">
        <v>0</v>
      </c>
      <c r="M158" s="221"/>
      <c r="N158" s="223">
        <f>ROUND($L$158*$K$158,2)</f>
        <v>0</v>
      </c>
      <c r="O158" s="221"/>
      <c r="P158" s="221"/>
      <c r="Q158" s="221"/>
      <c r="R158" s="23"/>
      <c r="T158" s="131"/>
      <c r="U158" s="29" t="s">
        <v>47</v>
      </c>
      <c r="V158" s="132">
        <v>0.02</v>
      </c>
      <c r="W158" s="132">
        <f>$V$158*$K$158</f>
        <v>0.37939999999999996</v>
      </c>
      <c r="X158" s="132">
        <v>0.08003</v>
      </c>
      <c r="Y158" s="132">
        <f>$X$158*$K$158</f>
        <v>1.5181691</v>
      </c>
      <c r="Z158" s="132">
        <v>0</v>
      </c>
      <c r="AA158" s="133">
        <f>$Z$158*$K$158</f>
        <v>0</v>
      </c>
      <c r="AR158" s="6" t="s">
        <v>150</v>
      </c>
      <c r="AT158" s="6" t="s">
        <v>146</v>
      </c>
      <c r="AU158" s="6" t="s">
        <v>106</v>
      </c>
      <c r="AY158" s="6" t="s">
        <v>145</v>
      </c>
      <c r="BE158" s="86">
        <f>IF($U$158="základní",$N$158,0)</f>
        <v>0</v>
      </c>
      <c r="BF158" s="86">
        <f>IF($U$158="snížená",$N$158,0)</f>
        <v>0</v>
      </c>
      <c r="BG158" s="86">
        <f>IF($U$158="zákl. přenesená",$N$158,0)</f>
        <v>0</v>
      </c>
      <c r="BH158" s="86">
        <f>IF($U$158="sníž. přenesená",$N$158,0)</f>
        <v>0</v>
      </c>
      <c r="BI158" s="86">
        <f>IF($U$158="nulová",$N$158,0)</f>
        <v>0</v>
      </c>
      <c r="BJ158" s="6" t="s">
        <v>21</v>
      </c>
      <c r="BK158" s="86">
        <f>ROUND($L$158*$K$158,2)</f>
        <v>0</v>
      </c>
      <c r="BL158" s="6" t="s">
        <v>150</v>
      </c>
    </row>
    <row r="159" spans="2:64" s="6" customFormat="1" ht="27" customHeight="1">
      <c r="B159" s="22"/>
      <c r="C159" s="127" t="s">
        <v>8</v>
      </c>
      <c r="D159" s="127" t="s">
        <v>146</v>
      </c>
      <c r="E159" s="128" t="s">
        <v>287</v>
      </c>
      <c r="F159" s="220" t="s">
        <v>288</v>
      </c>
      <c r="G159" s="221"/>
      <c r="H159" s="221"/>
      <c r="I159" s="221"/>
      <c r="J159" s="129" t="s">
        <v>253</v>
      </c>
      <c r="K159" s="130">
        <v>0</v>
      </c>
      <c r="L159" s="222">
        <v>0</v>
      </c>
      <c r="M159" s="221"/>
      <c r="N159" s="223">
        <f>ROUND($L$159*$K$159,2)</f>
        <v>0</v>
      </c>
      <c r="O159" s="221"/>
      <c r="P159" s="221"/>
      <c r="Q159" s="221"/>
      <c r="R159" s="23"/>
      <c r="T159" s="131"/>
      <c r="U159" s="29" t="s">
        <v>47</v>
      </c>
      <c r="V159" s="132">
        <v>0.094</v>
      </c>
      <c r="W159" s="132">
        <f>$V$159*$K$159</f>
        <v>0</v>
      </c>
      <c r="X159" s="132">
        <v>0</v>
      </c>
      <c r="Y159" s="132">
        <f>$X$159*$K$159</f>
        <v>0</v>
      </c>
      <c r="Z159" s="132">
        <v>0</v>
      </c>
      <c r="AA159" s="133">
        <f>$Z$159*$K$159</f>
        <v>0</v>
      </c>
      <c r="AR159" s="6" t="s">
        <v>150</v>
      </c>
      <c r="AT159" s="6" t="s">
        <v>146</v>
      </c>
      <c r="AU159" s="6" t="s">
        <v>106</v>
      </c>
      <c r="AY159" s="6" t="s">
        <v>145</v>
      </c>
      <c r="BE159" s="86">
        <f>IF($U$159="základní",$N$159,0)</f>
        <v>0</v>
      </c>
      <c r="BF159" s="86">
        <f>IF($U$159="snížená",$N$159,0)</f>
        <v>0</v>
      </c>
      <c r="BG159" s="86">
        <f>IF($U$159="zákl. přenesená",$N$159,0)</f>
        <v>0</v>
      </c>
      <c r="BH159" s="86">
        <f>IF($U$159="sníž. přenesená",$N$159,0)</f>
        <v>0</v>
      </c>
      <c r="BI159" s="86">
        <f>IF($U$159="nulová",$N$159,0)</f>
        <v>0</v>
      </c>
      <c r="BJ159" s="6" t="s">
        <v>21</v>
      </c>
      <c r="BK159" s="86">
        <f>ROUND($L$159*$K$159,2)</f>
        <v>0</v>
      </c>
      <c r="BL159" s="6" t="s">
        <v>150</v>
      </c>
    </row>
    <row r="160" spans="2:47" s="6" customFormat="1" ht="30.75" customHeight="1">
      <c r="B160" s="22"/>
      <c r="F160" s="233" t="s">
        <v>289</v>
      </c>
      <c r="G160" s="176"/>
      <c r="H160" s="176"/>
      <c r="I160" s="176"/>
      <c r="R160" s="23"/>
      <c r="T160" s="57"/>
      <c r="AA160" s="58"/>
      <c r="AT160" s="6" t="s">
        <v>270</v>
      </c>
      <c r="AU160" s="6" t="s">
        <v>106</v>
      </c>
    </row>
    <row r="161" spans="2:64" s="6" customFormat="1" ht="27" customHeight="1">
      <c r="B161" s="22"/>
      <c r="C161" s="127" t="s">
        <v>220</v>
      </c>
      <c r="D161" s="127" t="s">
        <v>146</v>
      </c>
      <c r="E161" s="128" t="s">
        <v>290</v>
      </c>
      <c r="F161" s="220" t="s">
        <v>291</v>
      </c>
      <c r="G161" s="221"/>
      <c r="H161" s="221"/>
      <c r="I161" s="221"/>
      <c r="J161" s="129" t="s">
        <v>253</v>
      </c>
      <c r="K161" s="130">
        <v>18.97</v>
      </c>
      <c r="L161" s="222">
        <v>0</v>
      </c>
      <c r="M161" s="221"/>
      <c r="N161" s="223">
        <f>ROUND($L$161*$K$161,2)</f>
        <v>0</v>
      </c>
      <c r="O161" s="221"/>
      <c r="P161" s="221"/>
      <c r="Q161" s="221"/>
      <c r="R161" s="23"/>
      <c r="T161" s="131"/>
      <c r="U161" s="29" t="s">
        <v>47</v>
      </c>
      <c r="V161" s="132">
        <v>0.027</v>
      </c>
      <c r="W161" s="132">
        <f>$V$161*$K$161</f>
        <v>0.5121899999999999</v>
      </c>
      <c r="X161" s="132">
        <v>0.30651</v>
      </c>
      <c r="Y161" s="132">
        <f>$X$161*$K$161</f>
        <v>5.8144947</v>
      </c>
      <c r="Z161" s="132">
        <v>0</v>
      </c>
      <c r="AA161" s="133">
        <f>$Z$161*$K$161</f>
        <v>0</v>
      </c>
      <c r="AR161" s="6" t="s">
        <v>150</v>
      </c>
      <c r="AT161" s="6" t="s">
        <v>146</v>
      </c>
      <c r="AU161" s="6" t="s">
        <v>106</v>
      </c>
      <c r="AY161" s="6" t="s">
        <v>145</v>
      </c>
      <c r="BE161" s="86">
        <f>IF($U$161="základní",$N$161,0)</f>
        <v>0</v>
      </c>
      <c r="BF161" s="86">
        <f>IF($U$161="snížená",$N$161,0)</f>
        <v>0</v>
      </c>
      <c r="BG161" s="86">
        <f>IF($U$161="zákl. přenesená",$N$161,0)</f>
        <v>0</v>
      </c>
      <c r="BH161" s="86">
        <f>IF($U$161="sníž. přenesená",$N$161,0)</f>
        <v>0</v>
      </c>
      <c r="BI161" s="86">
        <f>IF($U$161="nulová",$N$161,0)</f>
        <v>0</v>
      </c>
      <c r="BJ161" s="6" t="s">
        <v>21</v>
      </c>
      <c r="BK161" s="86">
        <f>ROUND($L$161*$K$161,2)</f>
        <v>0</v>
      </c>
      <c r="BL161" s="6" t="s">
        <v>150</v>
      </c>
    </row>
    <row r="162" spans="2:64" s="6" customFormat="1" ht="15.75" customHeight="1">
      <c r="B162" s="22"/>
      <c r="C162" s="127" t="s">
        <v>223</v>
      </c>
      <c r="D162" s="127" t="s">
        <v>146</v>
      </c>
      <c r="E162" s="128" t="s">
        <v>275</v>
      </c>
      <c r="F162" s="220" t="s">
        <v>276</v>
      </c>
      <c r="G162" s="221"/>
      <c r="H162" s="221"/>
      <c r="I162" s="221"/>
      <c r="J162" s="129" t="s">
        <v>253</v>
      </c>
      <c r="K162" s="130">
        <v>18.97</v>
      </c>
      <c r="L162" s="222">
        <v>0</v>
      </c>
      <c r="M162" s="221"/>
      <c r="N162" s="223">
        <f>ROUND($L$162*$K$162,2)</f>
        <v>0</v>
      </c>
      <c r="O162" s="221"/>
      <c r="P162" s="221"/>
      <c r="Q162" s="221"/>
      <c r="R162" s="23"/>
      <c r="T162" s="131"/>
      <c r="U162" s="29" t="s">
        <v>47</v>
      </c>
      <c r="V162" s="132">
        <v>0.031</v>
      </c>
      <c r="W162" s="132">
        <f>$V$162*$K$162</f>
        <v>0.58807</v>
      </c>
      <c r="X162" s="132">
        <v>0.4726</v>
      </c>
      <c r="Y162" s="132">
        <f>$X$162*$K$162</f>
        <v>8.965222</v>
      </c>
      <c r="Z162" s="132">
        <v>0</v>
      </c>
      <c r="AA162" s="133">
        <f>$Z$162*$K$162</f>
        <v>0</v>
      </c>
      <c r="AR162" s="6" t="s">
        <v>150</v>
      </c>
      <c r="AT162" s="6" t="s">
        <v>146</v>
      </c>
      <c r="AU162" s="6" t="s">
        <v>106</v>
      </c>
      <c r="AY162" s="6" t="s">
        <v>145</v>
      </c>
      <c r="BE162" s="86">
        <f>IF($U$162="základní",$N$162,0)</f>
        <v>0</v>
      </c>
      <c r="BF162" s="86">
        <f>IF($U$162="snížená",$N$162,0)</f>
        <v>0</v>
      </c>
      <c r="BG162" s="86">
        <f>IF($U$162="zákl. přenesená",$N$162,0)</f>
        <v>0</v>
      </c>
      <c r="BH162" s="86">
        <f>IF($U$162="sníž. přenesená",$N$162,0)</f>
        <v>0</v>
      </c>
      <c r="BI162" s="86">
        <f>IF($U$162="nulová",$N$162,0)</f>
        <v>0</v>
      </c>
      <c r="BJ162" s="6" t="s">
        <v>21</v>
      </c>
      <c r="BK162" s="86">
        <f>ROUND($L$162*$K$162,2)</f>
        <v>0</v>
      </c>
      <c r="BL162" s="6" t="s">
        <v>150</v>
      </c>
    </row>
    <row r="163" spans="2:64" s="6" customFormat="1" ht="27" customHeight="1">
      <c r="B163" s="22"/>
      <c r="C163" s="127" t="s">
        <v>292</v>
      </c>
      <c r="D163" s="127" t="s">
        <v>146</v>
      </c>
      <c r="E163" s="128" t="s">
        <v>277</v>
      </c>
      <c r="F163" s="220" t="s">
        <v>278</v>
      </c>
      <c r="G163" s="221"/>
      <c r="H163" s="221"/>
      <c r="I163" s="221"/>
      <c r="J163" s="129" t="s">
        <v>253</v>
      </c>
      <c r="K163" s="130">
        <v>18.97</v>
      </c>
      <c r="L163" s="222">
        <v>0</v>
      </c>
      <c r="M163" s="221"/>
      <c r="N163" s="223">
        <f>ROUND($L$163*$K$163,2)</f>
        <v>0</v>
      </c>
      <c r="O163" s="221"/>
      <c r="P163" s="221"/>
      <c r="Q163" s="221"/>
      <c r="R163" s="23"/>
      <c r="T163" s="131"/>
      <c r="U163" s="29" t="s">
        <v>47</v>
      </c>
      <c r="V163" s="132">
        <v>0.08</v>
      </c>
      <c r="W163" s="132">
        <f>$V$163*$K$163</f>
        <v>1.5175999999999998</v>
      </c>
      <c r="X163" s="132">
        <v>0.00069</v>
      </c>
      <c r="Y163" s="132">
        <f>$X$163*$K$163</f>
        <v>0.013089299999999998</v>
      </c>
      <c r="Z163" s="132">
        <v>0</v>
      </c>
      <c r="AA163" s="133">
        <f>$Z$163*$K$163</f>
        <v>0</v>
      </c>
      <c r="AR163" s="6" t="s">
        <v>150</v>
      </c>
      <c r="AT163" s="6" t="s">
        <v>146</v>
      </c>
      <c r="AU163" s="6" t="s">
        <v>106</v>
      </c>
      <c r="AY163" s="6" t="s">
        <v>145</v>
      </c>
      <c r="BE163" s="86">
        <f>IF($U$163="základní",$N$163,0)</f>
        <v>0</v>
      </c>
      <c r="BF163" s="86">
        <f>IF($U$163="snížená",$N$163,0)</f>
        <v>0</v>
      </c>
      <c r="BG163" s="86">
        <f>IF($U$163="zákl. přenesená",$N$163,0)</f>
        <v>0</v>
      </c>
      <c r="BH163" s="86">
        <f>IF($U$163="sníž. přenesená",$N$163,0)</f>
        <v>0</v>
      </c>
      <c r="BI163" s="86">
        <f>IF($U$163="nulová",$N$163,0)</f>
        <v>0</v>
      </c>
      <c r="BJ163" s="6" t="s">
        <v>21</v>
      </c>
      <c r="BK163" s="86">
        <f>ROUND($L$163*$K$163,2)</f>
        <v>0</v>
      </c>
      <c r="BL163" s="6" t="s">
        <v>150</v>
      </c>
    </row>
    <row r="164" spans="2:63" s="117" customFormat="1" ht="30.75" customHeight="1">
      <c r="B164" s="118"/>
      <c r="D164" s="126" t="s">
        <v>234</v>
      </c>
      <c r="N164" s="232">
        <f>$BK$164</f>
        <v>0</v>
      </c>
      <c r="O164" s="231"/>
      <c r="P164" s="231"/>
      <c r="Q164" s="231"/>
      <c r="R164" s="121"/>
      <c r="T164" s="122"/>
      <c r="W164" s="123">
        <f>SUM($W$165:$W$172)</f>
        <v>282.23398</v>
      </c>
      <c r="Y164" s="123">
        <f>SUM($Y$165:$Y$172)</f>
        <v>377.86994819999995</v>
      </c>
      <c r="AA164" s="124">
        <f>SUM($AA$165:$AA$172)</f>
        <v>0</v>
      </c>
      <c r="AR164" s="120" t="s">
        <v>21</v>
      </c>
      <c r="AT164" s="120" t="s">
        <v>81</v>
      </c>
      <c r="AU164" s="120" t="s">
        <v>21</v>
      </c>
      <c r="AY164" s="120" t="s">
        <v>145</v>
      </c>
      <c r="BK164" s="125">
        <f>SUM($BK$165:$BK$172)</f>
        <v>0</v>
      </c>
    </row>
    <row r="165" spans="2:64" s="6" customFormat="1" ht="27" customHeight="1">
      <c r="B165" s="22"/>
      <c r="C165" s="127" t="s">
        <v>293</v>
      </c>
      <c r="D165" s="127" t="s">
        <v>146</v>
      </c>
      <c r="E165" s="128" t="s">
        <v>294</v>
      </c>
      <c r="F165" s="220" t="s">
        <v>295</v>
      </c>
      <c r="G165" s="221"/>
      <c r="H165" s="221"/>
      <c r="I165" s="221"/>
      <c r="J165" s="129" t="s">
        <v>226</v>
      </c>
      <c r="K165" s="130">
        <v>816.84</v>
      </c>
      <c r="L165" s="222">
        <v>0</v>
      </c>
      <c r="M165" s="221"/>
      <c r="N165" s="223">
        <f>ROUND($L$165*$K$165,2)</f>
        <v>0</v>
      </c>
      <c r="O165" s="221"/>
      <c r="P165" s="221"/>
      <c r="Q165" s="221"/>
      <c r="R165" s="23"/>
      <c r="T165" s="131"/>
      <c r="U165" s="29" t="s">
        <v>47</v>
      </c>
      <c r="V165" s="132">
        <v>0.113</v>
      </c>
      <c r="W165" s="132">
        <f>$V$165*$K$165</f>
        <v>92.30292</v>
      </c>
      <c r="X165" s="132">
        <v>0.08084</v>
      </c>
      <c r="Y165" s="132">
        <f>$X$165*$K$165</f>
        <v>66.0333456</v>
      </c>
      <c r="Z165" s="132">
        <v>0</v>
      </c>
      <c r="AA165" s="133">
        <f>$Z$165*$K$165</f>
        <v>0</v>
      </c>
      <c r="AR165" s="6" t="s">
        <v>150</v>
      </c>
      <c r="AT165" s="6" t="s">
        <v>146</v>
      </c>
      <c r="AU165" s="6" t="s">
        <v>106</v>
      </c>
      <c r="AY165" s="6" t="s">
        <v>145</v>
      </c>
      <c r="BE165" s="86">
        <f>IF($U$165="základní",$N$165,0)</f>
        <v>0</v>
      </c>
      <c r="BF165" s="86">
        <f>IF($U$165="snížená",$N$165,0)</f>
        <v>0</v>
      </c>
      <c r="BG165" s="86">
        <f>IF($U$165="zákl. přenesená",$N$165,0)</f>
        <v>0</v>
      </c>
      <c r="BH165" s="86">
        <f>IF($U$165="sníž. přenesená",$N$165,0)</f>
        <v>0</v>
      </c>
      <c r="BI165" s="86">
        <f>IF($U$165="nulová",$N$165,0)</f>
        <v>0</v>
      </c>
      <c r="BJ165" s="6" t="s">
        <v>21</v>
      </c>
      <c r="BK165" s="86">
        <f>ROUND($L$165*$K$165,2)</f>
        <v>0</v>
      </c>
      <c r="BL165" s="6" t="s">
        <v>150</v>
      </c>
    </row>
    <row r="166" spans="2:51" s="6" customFormat="1" ht="15.75" customHeight="1">
      <c r="B166" s="139"/>
      <c r="E166" s="140"/>
      <c r="F166" s="226" t="s">
        <v>296</v>
      </c>
      <c r="G166" s="227"/>
      <c r="H166" s="227"/>
      <c r="I166" s="227"/>
      <c r="K166" s="141">
        <v>816.84</v>
      </c>
      <c r="N166" s="140"/>
      <c r="R166" s="142"/>
      <c r="T166" s="143"/>
      <c r="AA166" s="144"/>
      <c r="AT166" s="140" t="s">
        <v>152</v>
      </c>
      <c r="AU166" s="140" t="s">
        <v>106</v>
      </c>
      <c r="AV166" s="140" t="s">
        <v>106</v>
      </c>
      <c r="AW166" s="140" t="s">
        <v>118</v>
      </c>
      <c r="AX166" s="140" t="s">
        <v>82</v>
      </c>
      <c r="AY166" s="140" t="s">
        <v>145</v>
      </c>
    </row>
    <row r="167" spans="2:64" s="6" customFormat="1" ht="27" customHeight="1">
      <c r="B167" s="22"/>
      <c r="C167" s="127" t="s">
        <v>297</v>
      </c>
      <c r="D167" s="127" t="s">
        <v>146</v>
      </c>
      <c r="E167" s="128" t="s">
        <v>298</v>
      </c>
      <c r="F167" s="220" t="s">
        <v>299</v>
      </c>
      <c r="G167" s="221"/>
      <c r="H167" s="221"/>
      <c r="I167" s="221"/>
      <c r="J167" s="129" t="s">
        <v>226</v>
      </c>
      <c r="K167" s="130">
        <v>816.84</v>
      </c>
      <c r="L167" s="222">
        <v>0</v>
      </c>
      <c r="M167" s="221"/>
      <c r="N167" s="223">
        <f>ROUND($L$167*$K$167,2)</f>
        <v>0</v>
      </c>
      <c r="O167" s="221"/>
      <c r="P167" s="221"/>
      <c r="Q167" s="221"/>
      <c r="R167" s="23"/>
      <c r="T167" s="131"/>
      <c r="U167" s="29" t="s">
        <v>47</v>
      </c>
      <c r="V167" s="132">
        <v>0.146</v>
      </c>
      <c r="W167" s="132">
        <f>$V$167*$K$167</f>
        <v>119.25864</v>
      </c>
      <c r="X167" s="132">
        <v>0.10988</v>
      </c>
      <c r="Y167" s="132">
        <f>$X$167*$K$167</f>
        <v>89.7543792</v>
      </c>
      <c r="Z167" s="132">
        <v>0</v>
      </c>
      <c r="AA167" s="133">
        <f>$Z$167*$K$167</f>
        <v>0</v>
      </c>
      <c r="AR167" s="6" t="s">
        <v>150</v>
      </c>
      <c r="AT167" s="6" t="s">
        <v>146</v>
      </c>
      <c r="AU167" s="6" t="s">
        <v>106</v>
      </c>
      <c r="AY167" s="6" t="s">
        <v>145</v>
      </c>
      <c r="BE167" s="86">
        <f>IF($U$167="základní",$N$167,0)</f>
        <v>0</v>
      </c>
      <c r="BF167" s="86">
        <f>IF($U$167="snížená",$N$167,0)</f>
        <v>0</v>
      </c>
      <c r="BG167" s="86">
        <f>IF($U$167="zákl. přenesená",$N$167,0)</f>
        <v>0</v>
      </c>
      <c r="BH167" s="86">
        <f>IF($U$167="sníž. přenesená",$N$167,0)</f>
        <v>0</v>
      </c>
      <c r="BI167" s="86">
        <f>IF($U$167="nulová",$N$167,0)</f>
        <v>0</v>
      </c>
      <c r="BJ167" s="6" t="s">
        <v>21</v>
      </c>
      <c r="BK167" s="86">
        <f>ROUND($L$167*$K$167,2)</f>
        <v>0</v>
      </c>
      <c r="BL167" s="6" t="s">
        <v>150</v>
      </c>
    </row>
    <row r="168" spans="2:64" s="6" customFormat="1" ht="27" customHeight="1">
      <c r="B168" s="22"/>
      <c r="C168" s="146" t="s">
        <v>7</v>
      </c>
      <c r="D168" s="146" t="s">
        <v>281</v>
      </c>
      <c r="E168" s="147" t="s">
        <v>282</v>
      </c>
      <c r="F168" s="234" t="s">
        <v>283</v>
      </c>
      <c r="G168" s="235"/>
      <c r="H168" s="235"/>
      <c r="I168" s="235"/>
      <c r="J168" s="148" t="s">
        <v>249</v>
      </c>
      <c r="K168" s="149">
        <v>111.499</v>
      </c>
      <c r="L168" s="236">
        <v>0</v>
      </c>
      <c r="M168" s="235"/>
      <c r="N168" s="237">
        <f>ROUND($L$168*$K$168,2)</f>
        <v>0</v>
      </c>
      <c r="O168" s="221"/>
      <c r="P168" s="221"/>
      <c r="Q168" s="221"/>
      <c r="R168" s="23"/>
      <c r="T168" s="131"/>
      <c r="U168" s="29" t="s">
        <v>47</v>
      </c>
      <c r="V168" s="132">
        <v>0</v>
      </c>
      <c r="W168" s="132">
        <f>$V$168*$K$168</f>
        <v>0</v>
      </c>
      <c r="X168" s="132">
        <v>1</v>
      </c>
      <c r="Y168" s="132">
        <f>$X$168*$K$168</f>
        <v>111.499</v>
      </c>
      <c r="Z168" s="132">
        <v>0</v>
      </c>
      <c r="AA168" s="133">
        <f>$Z$168*$K$168</f>
        <v>0</v>
      </c>
      <c r="AR168" s="6" t="s">
        <v>193</v>
      </c>
      <c r="AT168" s="6" t="s">
        <v>281</v>
      </c>
      <c r="AU168" s="6" t="s">
        <v>106</v>
      </c>
      <c r="AY168" s="6" t="s">
        <v>145</v>
      </c>
      <c r="BE168" s="86">
        <f>IF($U$168="základní",$N$168,0)</f>
        <v>0</v>
      </c>
      <c r="BF168" s="86">
        <f>IF($U$168="snížená",$N$168,0)</f>
        <v>0</v>
      </c>
      <c r="BG168" s="86">
        <f>IF($U$168="zákl. přenesená",$N$168,0)</f>
        <v>0</v>
      </c>
      <c r="BH168" s="86">
        <f>IF($U$168="sníž. přenesená",$N$168,0)</f>
        <v>0</v>
      </c>
      <c r="BI168" s="86">
        <f>IF($U$168="nulová",$N$168,0)</f>
        <v>0</v>
      </c>
      <c r="BJ168" s="6" t="s">
        <v>21</v>
      </c>
      <c r="BK168" s="86">
        <f>ROUND($L$168*$K$168,2)</f>
        <v>0</v>
      </c>
      <c r="BL168" s="6" t="s">
        <v>150</v>
      </c>
    </row>
    <row r="169" spans="2:47" s="6" customFormat="1" ht="57.75" customHeight="1">
      <c r="B169" s="22"/>
      <c r="F169" s="233" t="s">
        <v>300</v>
      </c>
      <c r="G169" s="176"/>
      <c r="H169" s="176"/>
      <c r="I169" s="176"/>
      <c r="R169" s="23"/>
      <c r="T169" s="57"/>
      <c r="AA169" s="58"/>
      <c r="AT169" s="6" t="s">
        <v>270</v>
      </c>
      <c r="AU169" s="6" t="s">
        <v>106</v>
      </c>
    </row>
    <row r="170" spans="2:64" s="6" customFormat="1" ht="27" customHeight="1">
      <c r="B170" s="22"/>
      <c r="C170" s="127" t="s">
        <v>192</v>
      </c>
      <c r="D170" s="127" t="s">
        <v>146</v>
      </c>
      <c r="E170" s="128" t="s">
        <v>301</v>
      </c>
      <c r="F170" s="220" t="s">
        <v>302</v>
      </c>
      <c r="G170" s="221"/>
      <c r="H170" s="221"/>
      <c r="I170" s="221"/>
      <c r="J170" s="129" t="s">
        <v>242</v>
      </c>
      <c r="K170" s="130">
        <v>49.01</v>
      </c>
      <c r="L170" s="222">
        <v>0</v>
      </c>
      <c r="M170" s="221"/>
      <c r="N170" s="223">
        <f>ROUND($L$170*$K$170,2)</f>
        <v>0</v>
      </c>
      <c r="O170" s="221"/>
      <c r="P170" s="221"/>
      <c r="Q170" s="221"/>
      <c r="R170" s="23"/>
      <c r="T170" s="131"/>
      <c r="U170" s="29" t="s">
        <v>47</v>
      </c>
      <c r="V170" s="132">
        <v>1.442</v>
      </c>
      <c r="W170" s="132">
        <f>$V$170*$K$170</f>
        <v>70.67241999999999</v>
      </c>
      <c r="X170" s="132">
        <v>2.25634</v>
      </c>
      <c r="Y170" s="132">
        <f>$X$170*$K$170</f>
        <v>110.58322339999998</v>
      </c>
      <c r="Z170" s="132">
        <v>0</v>
      </c>
      <c r="AA170" s="133">
        <f>$Z$170*$K$170</f>
        <v>0</v>
      </c>
      <c r="AR170" s="6" t="s">
        <v>150</v>
      </c>
      <c r="AT170" s="6" t="s">
        <v>146</v>
      </c>
      <c r="AU170" s="6" t="s">
        <v>106</v>
      </c>
      <c r="AY170" s="6" t="s">
        <v>145</v>
      </c>
      <c r="BE170" s="86">
        <f>IF($U$170="základní",$N$170,0)</f>
        <v>0</v>
      </c>
      <c r="BF170" s="86">
        <f>IF($U$170="snížená",$N$170,0)</f>
        <v>0</v>
      </c>
      <c r="BG170" s="86">
        <f>IF($U$170="zákl. přenesená",$N$170,0)</f>
        <v>0</v>
      </c>
      <c r="BH170" s="86">
        <f>IF($U$170="sníž. přenesená",$N$170,0)</f>
        <v>0</v>
      </c>
      <c r="BI170" s="86">
        <f>IF($U$170="nulová",$N$170,0)</f>
        <v>0</v>
      </c>
      <c r="BJ170" s="6" t="s">
        <v>21</v>
      </c>
      <c r="BK170" s="86">
        <f>ROUND($L$170*$K$170,2)</f>
        <v>0</v>
      </c>
      <c r="BL170" s="6" t="s">
        <v>150</v>
      </c>
    </row>
    <row r="171" spans="2:51" s="6" customFormat="1" ht="15.75" customHeight="1">
      <c r="B171" s="134"/>
      <c r="E171" s="135"/>
      <c r="F171" s="224" t="s">
        <v>303</v>
      </c>
      <c r="G171" s="225"/>
      <c r="H171" s="225"/>
      <c r="I171" s="225"/>
      <c r="K171" s="135"/>
      <c r="N171" s="135"/>
      <c r="R171" s="136"/>
      <c r="T171" s="137"/>
      <c r="AA171" s="138"/>
      <c r="AT171" s="135" t="s">
        <v>152</v>
      </c>
      <c r="AU171" s="135" t="s">
        <v>106</v>
      </c>
      <c r="AV171" s="135" t="s">
        <v>21</v>
      </c>
      <c r="AW171" s="135" t="s">
        <v>118</v>
      </c>
      <c r="AX171" s="135" t="s">
        <v>82</v>
      </c>
      <c r="AY171" s="135" t="s">
        <v>145</v>
      </c>
    </row>
    <row r="172" spans="2:51" s="6" customFormat="1" ht="15.75" customHeight="1">
      <c r="B172" s="139"/>
      <c r="E172" s="140"/>
      <c r="F172" s="226" t="s">
        <v>304</v>
      </c>
      <c r="G172" s="227"/>
      <c r="H172" s="227"/>
      <c r="I172" s="227"/>
      <c r="K172" s="141">
        <v>49.01</v>
      </c>
      <c r="N172" s="140"/>
      <c r="R172" s="142"/>
      <c r="T172" s="143"/>
      <c r="AA172" s="144"/>
      <c r="AT172" s="140" t="s">
        <v>152</v>
      </c>
      <c r="AU172" s="140" t="s">
        <v>106</v>
      </c>
      <c r="AV172" s="140" t="s">
        <v>106</v>
      </c>
      <c r="AW172" s="140" t="s">
        <v>118</v>
      </c>
      <c r="AX172" s="140" t="s">
        <v>82</v>
      </c>
      <c r="AY172" s="140" t="s">
        <v>145</v>
      </c>
    </row>
    <row r="173" spans="2:63" s="117" customFormat="1" ht="30.75" customHeight="1">
      <c r="B173" s="118"/>
      <c r="D173" s="126" t="s">
        <v>235</v>
      </c>
      <c r="N173" s="232">
        <f>$BK$173</f>
        <v>0</v>
      </c>
      <c r="O173" s="231"/>
      <c r="P173" s="231"/>
      <c r="Q173" s="231"/>
      <c r="R173" s="121"/>
      <c r="T173" s="122"/>
      <c r="W173" s="123">
        <f>SUM($W$174:$W$202)</f>
        <v>391.50519</v>
      </c>
      <c r="Y173" s="123">
        <f>SUM($Y$174:$Y$202)</f>
        <v>265.62047318</v>
      </c>
      <c r="AA173" s="124">
        <f>SUM($AA$174:$AA$202)</f>
        <v>0</v>
      </c>
      <c r="AR173" s="120" t="s">
        <v>21</v>
      </c>
      <c r="AT173" s="120" t="s">
        <v>81</v>
      </c>
      <c r="AU173" s="120" t="s">
        <v>21</v>
      </c>
      <c r="AY173" s="120" t="s">
        <v>145</v>
      </c>
      <c r="BK173" s="125">
        <f>SUM($BK$174:$BK$202)</f>
        <v>0</v>
      </c>
    </row>
    <row r="174" spans="2:64" s="6" customFormat="1" ht="39" customHeight="1">
      <c r="B174" s="22"/>
      <c r="C174" s="127" t="s">
        <v>305</v>
      </c>
      <c r="D174" s="127" t="s">
        <v>146</v>
      </c>
      <c r="E174" s="128" t="s">
        <v>306</v>
      </c>
      <c r="F174" s="220" t="s">
        <v>307</v>
      </c>
      <c r="G174" s="221"/>
      <c r="H174" s="221"/>
      <c r="I174" s="221"/>
      <c r="J174" s="129" t="s">
        <v>226</v>
      </c>
      <c r="K174" s="130">
        <v>584.23</v>
      </c>
      <c r="L174" s="222">
        <v>0</v>
      </c>
      <c r="M174" s="221"/>
      <c r="N174" s="223">
        <f>ROUND($L$174*$K$174,2)</f>
        <v>0</v>
      </c>
      <c r="O174" s="221"/>
      <c r="P174" s="221"/>
      <c r="Q174" s="221"/>
      <c r="R174" s="23"/>
      <c r="T174" s="131"/>
      <c r="U174" s="29" t="s">
        <v>47</v>
      </c>
      <c r="V174" s="132">
        <v>0.23</v>
      </c>
      <c r="W174" s="132">
        <f>$V$174*$K$174</f>
        <v>134.37290000000002</v>
      </c>
      <c r="X174" s="132">
        <v>0.23058</v>
      </c>
      <c r="Y174" s="132">
        <f>$X$174*$K$174</f>
        <v>134.71175340000002</v>
      </c>
      <c r="Z174" s="132">
        <v>0</v>
      </c>
      <c r="AA174" s="133">
        <f>$Z$174*$K$174</f>
        <v>0</v>
      </c>
      <c r="AR174" s="6" t="s">
        <v>150</v>
      </c>
      <c r="AT174" s="6" t="s">
        <v>146</v>
      </c>
      <c r="AU174" s="6" t="s">
        <v>106</v>
      </c>
      <c r="AY174" s="6" t="s">
        <v>145</v>
      </c>
      <c r="BE174" s="86">
        <f>IF($U$174="základní",$N$174,0)</f>
        <v>0</v>
      </c>
      <c r="BF174" s="86">
        <f>IF($U$174="snížená",$N$174,0)</f>
        <v>0</v>
      </c>
      <c r="BG174" s="86">
        <f>IF($U$174="zákl. přenesená",$N$174,0)</f>
        <v>0</v>
      </c>
      <c r="BH174" s="86">
        <f>IF($U$174="sníž. přenesená",$N$174,0)</f>
        <v>0</v>
      </c>
      <c r="BI174" s="86">
        <f>IF($U$174="nulová",$N$174,0)</f>
        <v>0</v>
      </c>
      <c r="BJ174" s="6" t="s">
        <v>21</v>
      </c>
      <c r="BK174" s="86">
        <f>ROUND($L$174*$K$174,2)</f>
        <v>0</v>
      </c>
      <c r="BL174" s="6" t="s">
        <v>150</v>
      </c>
    </row>
    <row r="175" spans="2:51" s="6" customFormat="1" ht="15.75" customHeight="1">
      <c r="B175" s="134"/>
      <c r="E175" s="135"/>
      <c r="F175" s="224" t="s">
        <v>308</v>
      </c>
      <c r="G175" s="225"/>
      <c r="H175" s="225"/>
      <c r="I175" s="225"/>
      <c r="K175" s="135"/>
      <c r="N175" s="135"/>
      <c r="R175" s="136"/>
      <c r="T175" s="137"/>
      <c r="AA175" s="138"/>
      <c r="AT175" s="135" t="s">
        <v>152</v>
      </c>
      <c r="AU175" s="135" t="s">
        <v>106</v>
      </c>
      <c r="AV175" s="135" t="s">
        <v>21</v>
      </c>
      <c r="AW175" s="135" t="s">
        <v>118</v>
      </c>
      <c r="AX175" s="135" t="s">
        <v>82</v>
      </c>
      <c r="AY175" s="135" t="s">
        <v>145</v>
      </c>
    </row>
    <row r="176" spans="2:51" s="6" customFormat="1" ht="27" customHeight="1">
      <c r="B176" s="139"/>
      <c r="E176" s="140"/>
      <c r="F176" s="226" t="s">
        <v>309</v>
      </c>
      <c r="G176" s="227"/>
      <c r="H176" s="227"/>
      <c r="I176" s="227"/>
      <c r="K176" s="141">
        <v>584.23</v>
      </c>
      <c r="N176" s="140"/>
      <c r="R176" s="142"/>
      <c r="T176" s="143"/>
      <c r="AA176" s="144"/>
      <c r="AT176" s="140" t="s">
        <v>152</v>
      </c>
      <c r="AU176" s="140" t="s">
        <v>106</v>
      </c>
      <c r="AV176" s="140" t="s">
        <v>106</v>
      </c>
      <c r="AW176" s="140" t="s">
        <v>118</v>
      </c>
      <c r="AX176" s="140" t="s">
        <v>82</v>
      </c>
      <c r="AY176" s="140" t="s">
        <v>145</v>
      </c>
    </row>
    <row r="177" spans="2:64" s="6" customFormat="1" ht="27" customHeight="1">
      <c r="B177" s="22"/>
      <c r="C177" s="127" t="s">
        <v>310</v>
      </c>
      <c r="D177" s="127" t="s">
        <v>146</v>
      </c>
      <c r="E177" s="128" t="s">
        <v>311</v>
      </c>
      <c r="F177" s="220" t="s">
        <v>312</v>
      </c>
      <c r="G177" s="221"/>
      <c r="H177" s="221"/>
      <c r="I177" s="221"/>
      <c r="J177" s="129" t="s">
        <v>242</v>
      </c>
      <c r="K177" s="130">
        <v>63.06</v>
      </c>
      <c r="L177" s="222">
        <v>0</v>
      </c>
      <c r="M177" s="221"/>
      <c r="N177" s="223">
        <f>ROUND($L$177*$K$177,2)</f>
        <v>0</v>
      </c>
      <c r="O177" s="221"/>
      <c r="P177" s="221"/>
      <c r="Q177" s="221"/>
      <c r="R177" s="23"/>
      <c r="T177" s="131"/>
      <c r="U177" s="29" t="s">
        <v>47</v>
      </c>
      <c r="V177" s="132">
        <v>0.76</v>
      </c>
      <c r="W177" s="132">
        <f>$V$177*$K$177</f>
        <v>47.9256</v>
      </c>
      <c r="X177" s="132">
        <v>1.9205</v>
      </c>
      <c r="Y177" s="132">
        <f>$X$177*$K$177</f>
        <v>121.10673000000001</v>
      </c>
      <c r="Z177" s="132">
        <v>0</v>
      </c>
      <c r="AA177" s="133">
        <f>$Z$177*$K$177</f>
        <v>0</v>
      </c>
      <c r="AR177" s="6" t="s">
        <v>150</v>
      </c>
      <c r="AT177" s="6" t="s">
        <v>146</v>
      </c>
      <c r="AU177" s="6" t="s">
        <v>106</v>
      </c>
      <c r="AY177" s="6" t="s">
        <v>145</v>
      </c>
      <c r="BE177" s="86">
        <f>IF($U$177="základní",$N$177,0)</f>
        <v>0</v>
      </c>
      <c r="BF177" s="86">
        <f>IF($U$177="snížená",$N$177,0)</f>
        <v>0</v>
      </c>
      <c r="BG177" s="86">
        <f>IF($U$177="zákl. přenesená",$N$177,0)</f>
        <v>0</v>
      </c>
      <c r="BH177" s="86">
        <f>IF($U$177="sníž. přenesená",$N$177,0)</f>
        <v>0</v>
      </c>
      <c r="BI177" s="86">
        <f>IF($U$177="nulová",$N$177,0)</f>
        <v>0</v>
      </c>
      <c r="BJ177" s="6" t="s">
        <v>21</v>
      </c>
      <c r="BK177" s="86">
        <f>ROUND($L$177*$K$177,2)</f>
        <v>0</v>
      </c>
      <c r="BL177" s="6" t="s">
        <v>150</v>
      </c>
    </row>
    <row r="178" spans="2:51" s="6" customFormat="1" ht="15.75" customHeight="1">
      <c r="B178" s="134"/>
      <c r="E178" s="135"/>
      <c r="F178" s="224" t="s">
        <v>308</v>
      </c>
      <c r="G178" s="225"/>
      <c r="H178" s="225"/>
      <c r="I178" s="225"/>
      <c r="K178" s="135"/>
      <c r="N178" s="135"/>
      <c r="R178" s="136"/>
      <c r="T178" s="137"/>
      <c r="AA178" s="138"/>
      <c r="AT178" s="135" t="s">
        <v>152</v>
      </c>
      <c r="AU178" s="135" t="s">
        <v>106</v>
      </c>
      <c r="AV178" s="135" t="s">
        <v>21</v>
      </c>
      <c r="AW178" s="135" t="s">
        <v>118</v>
      </c>
      <c r="AX178" s="135" t="s">
        <v>82</v>
      </c>
      <c r="AY178" s="135" t="s">
        <v>145</v>
      </c>
    </row>
    <row r="179" spans="2:51" s="6" customFormat="1" ht="27" customHeight="1">
      <c r="B179" s="139"/>
      <c r="E179" s="140"/>
      <c r="F179" s="226" t="s">
        <v>313</v>
      </c>
      <c r="G179" s="227"/>
      <c r="H179" s="227"/>
      <c r="I179" s="227"/>
      <c r="K179" s="141">
        <v>73.379</v>
      </c>
      <c r="N179" s="140"/>
      <c r="R179" s="142"/>
      <c r="T179" s="143"/>
      <c r="AA179" s="144"/>
      <c r="AT179" s="140" t="s">
        <v>152</v>
      </c>
      <c r="AU179" s="140" t="s">
        <v>106</v>
      </c>
      <c r="AV179" s="140" t="s">
        <v>106</v>
      </c>
      <c r="AW179" s="140" t="s">
        <v>118</v>
      </c>
      <c r="AX179" s="140" t="s">
        <v>82</v>
      </c>
      <c r="AY179" s="140" t="s">
        <v>145</v>
      </c>
    </row>
    <row r="180" spans="2:51" s="6" customFormat="1" ht="27" customHeight="1">
      <c r="B180" s="139"/>
      <c r="E180" s="140"/>
      <c r="F180" s="226" t="s">
        <v>314</v>
      </c>
      <c r="G180" s="227"/>
      <c r="H180" s="227"/>
      <c r="I180" s="227"/>
      <c r="K180" s="141">
        <v>-10.319</v>
      </c>
      <c r="N180" s="140"/>
      <c r="R180" s="142"/>
      <c r="T180" s="143"/>
      <c r="AA180" s="144"/>
      <c r="AT180" s="140" t="s">
        <v>152</v>
      </c>
      <c r="AU180" s="140" t="s">
        <v>106</v>
      </c>
      <c r="AV180" s="140" t="s">
        <v>106</v>
      </c>
      <c r="AW180" s="140" t="s">
        <v>118</v>
      </c>
      <c r="AX180" s="140" t="s">
        <v>82</v>
      </c>
      <c r="AY180" s="140" t="s">
        <v>145</v>
      </c>
    </row>
    <row r="181" spans="2:64" s="6" customFormat="1" ht="27" customHeight="1">
      <c r="B181" s="22"/>
      <c r="C181" s="127" t="s">
        <v>315</v>
      </c>
      <c r="D181" s="127" t="s">
        <v>146</v>
      </c>
      <c r="E181" s="128" t="s">
        <v>316</v>
      </c>
      <c r="F181" s="220" t="s">
        <v>317</v>
      </c>
      <c r="G181" s="221"/>
      <c r="H181" s="221"/>
      <c r="I181" s="221"/>
      <c r="J181" s="129" t="s">
        <v>253</v>
      </c>
      <c r="K181" s="130">
        <v>1051.614</v>
      </c>
      <c r="L181" s="222">
        <v>0</v>
      </c>
      <c r="M181" s="221"/>
      <c r="N181" s="223">
        <f>ROUND($L$181*$K$181,2)</f>
        <v>0</v>
      </c>
      <c r="O181" s="221"/>
      <c r="P181" s="221"/>
      <c r="Q181" s="221"/>
      <c r="R181" s="23"/>
      <c r="T181" s="131"/>
      <c r="U181" s="29" t="s">
        <v>47</v>
      </c>
      <c r="V181" s="132">
        <v>0.075</v>
      </c>
      <c r="W181" s="132">
        <f>$V$181*$K$181</f>
        <v>78.87105</v>
      </c>
      <c r="X181" s="132">
        <v>0.00017</v>
      </c>
      <c r="Y181" s="132">
        <f>$X$181*$K$181</f>
        <v>0.17877438</v>
      </c>
      <c r="Z181" s="132">
        <v>0</v>
      </c>
      <c r="AA181" s="133">
        <f>$Z$181*$K$181</f>
        <v>0</v>
      </c>
      <c r="AR181" s="6" t="s">
        <v>150</v>
      </c>
      <c r="AT181" s="6" t="s">
        <v>146</v>
      </c>
      <c r="AU181" s="6" t="s">
        <v>106</v>
      </c>
      <c r="AY181" s="6" t="s">
        <v>145</v>
      </c>
      <c r="BE181" s="86">
        <f>IF($U$181="základní",$N$181,0)</f>
        <v>0</v>
      </c>
      <c r="BF181" s="86">
        <f>IF($U$181="snížená",$N$181,0)</f>
        <v>0</v>
      </c>
      <c r="BG181" s="86">
        <f>IF($U$181="zákl. přenesená",$N$181,0)</f>
        <v>0</v>
      </c>
      <c r="BH181" s="86">
        <f>IF($U$181="sníž. přenesená",$N$181,0)</f>
        <v>0</v>
      </c>
      <c r="BI181" s="86">
        <f>IF($U$181="nulová",$N$181,0)</f>
        <v>0</v>
      </c>
      <c r="BJ181" s="6" t="s">
        <v>21</v>
      </c>
      <c r="BK181" s="86">
        <f>ROUND($L$181*$K$181,2)</f>
        <v>0</v>
      </c>
      <c r="BL181" s="6" t="s">
        <v>150</v>
      </c>
    </row>
    <row r="182" spans="2:51" s="6" customFormat="1" ht="15.75" customHeight="1">
      <c r="B182" s="134"/>
      <c r="E182" s="135"/>
      <c r="F182" s="224" t="s">
        <v>308</v>
      </c>
      <c r="G182" s="225"/>
      <c r="H182" s="225"/>
      <c r="I182" s="225"/>
      <c r="K182" s="135"/>
      <c r="N182" s="135"/>
      <c r="R182" s="136"/>
      <c r="T182" s="137"/>
      <c r="AA182" s="138"/>
      <c r="AT182" s="135" t="s">
        <v>152</v>
      </c>
      <c r="AU182" s="135" t="s">
        <v>106</v>
      </c>
      <c r="AV182" s="135" t="s">
        <v>21</v>
      </c>
      <c r="AW182" s="135" t="s">
        <v>118</v>
      </c>
      <c r="AX182" s="135" t="s">
        <v>82</v>
      </c>
      <c r="AY182" s="135" t="s">
        <v>145</v>
      </c>
    </row>
    <row r="183" spans="2:51" s="6" customFormat="1" ht="27" customHeight="1">
      <c r="B183" s="139"/>
      <c r="E183" s="140"/>
      <c r="F183" s="226" t="s">
        <v>318</v>
      </c>
      <c r="G183" s="227"/>
      <c r="H183" s="227"/>
      <c r="I183" s="227"/>
      <c r="K183" s="141">
        <v>1051.614</v>
      </c>
      <c r="N183" s="140"/>
      <c r="R183" s="142"/>
      <c r="T183" s="143"/>
      <c r="AA183" s="144"/>
      <c r="AT183" s="140" t="s">
        <v>152</v>
      </c>
      <c r="AU183" s="140" t="s">
        <v>106</v>
      </c>
      <c r="AV183" s="140" t="s">
        <v>106</v>
      </c>
      <c r="AW183" s="140" t="s">
        <v>118</v>
      </c>
      <c r="AX183" s="140" t="s">
        <v>82</v>
      </c>
      <c r="AY183" s="140" t="s">
        <v>145</v>
      </c>
    </row>
    <row r="184" spans="2:64" s="6" customFormat="1" ht="27" customHeight="1">
      <c r="B184" s="22"/>
      <c r="C184" s="127" t="s">
        <v>319</v>
      </c>
      <c r="D184" s="127" t="s">
        <v>146</v>
      </c>
      <c r="E184" s="128" t="s">
        <v>320</v>
      </c>
      <c r="F184" s="220" t="s">
        <v>321</v>
      </c>
      <c r="G184" s="221"/>
      <c r="H184" s="221"/>
      <c r="I184" s="221"/>
      <c r="J184" s="129" t="s">
        <v>226</v>
      </c>
      <c r="K184" s="130">
        <v>50.97</v>
      </c>
      <c r="L184" s="222">
        <v>0</v>
      </c>
      <c r="M184" s="221"/>
      <c r="N184" s="223">
        <f>ROUND($L$184*$K$184,2)</f>
        <v>0</v>
      </c>
      <c r="O184" s="221"/>
      <c r="P184" s="221"/>
      <c r="Q184" s="221"/>
      <c r="R184" s="23"/>
      <c r="T184" s="131"/>
      <c r="U184" s="29" t="s">
        <v>47</v>
      </c>
      <c r="V184" s="132">
        <v>0.312</v>
      </c>
      <c r="W184" s="132">
        <f>$V$184*$K$184</f>
        <v>15.90264</v>
      </c>
      <c r="X184" s="132">
        <v>0.00482</v>
      </c>
      <c r="Y184" s="132">
        <f>$X$184*$K$184</f>
        <v>0.2456754</v>
      </c>
      <c r="Z184" s="132">
        <v>0</v>
      </c>
      <c r="AA184" s="133">
        <f>$Z$184*$K$184</f>
        <v>0</v>
      </c>
      <c r="AR184" s="6" t="s">
        <v>150</v>
      </c>
      <c r="AT184" s="6" t="s">
        <v>146</v>
      </c>
      <c r="AU184" s="6" t="s">
        <v>106</v>
      </c>
      <c r="AY184" s="6" t="s">
        <v>145</v>
      </c>
      <c r="BE184" s="86">
        <f>IF($U$184="základní",$N$184,0)</f>
        <v>0</v>
      </c>
      <c r="BF184" s="86">
        <f>IF($U$184="snížená",$N$184,0)</f>
        <v>0</v>
      </c>
      <c r="BG184" s="86">
        <f>IF($U$184="zákl. přenesená",$N$184,0)</f>
        <v>0</v>
      </c>
      <c r="BH184" s="86">
        <f>IF($U$184="sníž. přenesená",$N$184,0)</f>
        <v>0</v>
      </c>
      <c r="BI184" s="86">
        <f>IF($U$184="nulová",$N$184,0)</f>
        <v>0</v>
      </c>
      <c r="BJ184" s="6" t="s">
        <v>21</v>
      </c>
      <c r="BK184" s="86">
        <f>ROUND($L$184*$K$184,2)</f>
        <v>0</v>
      </c>
      <c r="BL184" s="6" t="s">
        <v>150</v>
      </c>
    </row>
    <row r="185" spans="2:51" s="6" customFormat="1" ht="15.75" customHeight="1">
      <c r="B185" s="134"/>
      <c r="E185" s="135"/>
      <c r="F185" s="224" t="s">
        <v>322</v>
      </c>
      <c r="G185" s="225"/>
      <c r="H185" s="225"/>
      <c r="I185" s="225"/>
      <c r="K185" s="135"/>
      <c r="N185" s="135"/>
      <c r="R185" s="136"/>
      <c r="T185" s="137"/>
      <c r="AA185" s="138"/>
      <c r="AT185" s="135" t="s">
        <v>152</v>
      </c>
      <c r="AU185" s="135" t="s">
        <v>106</v>
      </c>
      <c r="AV185" s="135" t="s">
        <v>21</v>
      </c>
      <c r="AW185" s="135" t="s">
        <v>118</v>
      </c>
      <c r="AX185" s="135" t="s">
        <v>82</v>
      </c>
      <c r="AY185" s="135" t="s">
        <v>145</v>
      </c>
    </row>
    <row r="186" spans="2:51" s="6" customFormat="1" ht="27" customHeight="1">
      <c r="B186" s="139"/>
      <c r="E186" s="140"/>
      <c r="F186" s="226" t="s">
        <v>323</v>
      </c>
      <c r="G186" s="227"/>
      <c r="H186" s="227"/>
      <c r="I186" s="227"/>
      <c r="K186" s="141">
        <v>50.97</v>
      </c>
      <c r="N186" s="140"/>
      <c r="R186" s="142"/>
      <c r="T186" s="143"/>
      <c r="AA186" s="144"/>
      <c r="AT186" s="140" t="s">
        <v>152</v>
      </c>
      <c r="AU186" s="140" t="s">
        <v>106</v>
      </c>
      <c r="AV186" s="140" t="s">
        <v>106</v>
      </c>
      <c r="AW186" s="140" t="s">
        <v>118</v>
      </c>
      <c r="AX186" s="140" t="s">
        <v>82</v>
      </c>
      <c r="AY186" s="140" t="s">
        <v>145</v>
      </c>
    </row>
    <row r="187" spans="2:64" s="6" customFormat="1" ht="27" customHeight="1">
      <c r="B187" s="22"/>
      <c r="C187" s="127" t="s">
        <v>324</v>
      </c>
      <c r="D187" s="127" t="s">
        <v>146</v>
      </c>
      <c r="E187" s="128" t="s">
        <v>325</v>
      </c>
      <c r="F187" s="220" t="s">
        <v>326</v>
      </c>
      <c r="G187" s="221"/>
      <c r="H187" s="221"/>
      <c r="I187" s="221"/>
      <c r="J187" s="129" t="s">
        <v>149</v>
      </c>
      <c r="K187" s="130">
        <v>11</v>
      </c>
      <c r="L187" s="222">
        <v>0</v>
      </c>
      <c r="M187" s="221"/>
      <c r="N187" s="223">
        <f>ROUND($L$187*$K$187,2)</f>
        <v>0</v>
      </c>
      <c r="O187" s="221"/>
      <c r="P187" s="221"/>
      <c r="Q187" s="221"/>
      <c r="R187" s="23"/>
      <c r="T187" s="131"/>
      <c r="U187" s="29" t="s">
        <v>47</v>
      </c>
      <c r="V187" s="132">
        <v>5.024</v>
      </c>
      <c r="W187" s="132">
        <f>$V$187*$K$187</f>
        <v>55.264</v>
      </c>
      <c r="X187" s="132">
        <v>0.14494</v>
      </c>
      <c r="Y187" s="132">
        <f>$X$187*$K$187</f>
        <v>1.59434</v>
      </c>
      <c r="Z187" s="132">
        <v>0</v>
      </c>
      <c r="AA187" s="133">
        <f>$Z$187*$K$187</f>
        <v>0</v>
      </c>
      <c r="AR187" s="6" t="s">
        <v>150</v>
      </c>
      <c r="AT187" s="6" t="s">
        <v>146</v>
      </c>
      <c r="AU187" s="6" t="s">
        <v>106</v>
      </c>
      <c r="AY187" s="6" t="s">
        <v>145</v>
      </c>
      <c r="BE187" s="86">
        <f>IF($U$187="základní",$N$187,0)</f>
        <v>0</v>
      </c>
      <c r="BF187" s="86">
        <f>IF($U$187="snížená",$N$187,0)</f>
        <v>0</v>
      </c>
      <c r="BG187" s="86">
        <f>IF($U$187="zákl. přenesená",$N$187,0)</f>
        <v>0</v>
      </c>
      <c r="BH187" s="86">
        <f>IF($U$187="sníž. přenesená",$N$187,0)</f>
        <v>0</v>
      </c>
      <c r="BI187" s="86">
        <f>IF($U$187="nulová",$N$187,0)</f>
        <v>0</v>
      </c>
      <c r="BJ187" s="6" t="s">
        <v>21</v>
      </c>
      <c r="BK187" s="86">
        <f>ROUND($L$187*$K$187,2)</f>
        <v>0</v>
      </c>
      <c r="BL187" s="6" t="s">
        <v>150</v>
      </c>
    </row>
    <row r="188" spans="2:64" s="6" customFormat="1" ht="15.75" customHeight="1">
      <c r="B188" s="22"/>
      <c r="C188" s="146" t="s">
        <v>327</v>
      </c>
      <c r="D188" s="146" t="s">
        <v>281</v>
      </c>
      <c r="E188" s="147" t="s">
        <v>328</v>
      </c>
      <c r="F188" s="234" t="s">
        <v>329</v>
      </c>
      <c r="G188" s="235"/>
      <c r="H188" s="235"/>
      <c r="I188" s="235"/>
      <c r="J188" s="148" t="s">
        <v>149</v>
      </c>
      <c r="K188" s="149">
        <v>10</v>
      </c>
      <c r="L188" s="236">
        <v>0</v>
      </c>
      <c r="M188" s="235"/>
      <c r="N188" s="237">
        <f>ROUND($L$188*$K$188,2)</f>
        <v>0</v>
      </c>
      <c r="O188" s="221"/>
      <c r="P188" s="221"/>
      <c r="Q188" s="221"/>
      <c r="R188" s="23"/>
      <c r="T188" s="131"/>
      <c r="U188" s="29" t="s">
        <v>47</v>
      </c>
      <c r="V188" s="132">
        <v>0</v>
      </c>
      <c r="W188" s="132">
        <f>$V$188*$K$188</f>
        <v>0</v>
      </c>
      <c r="X188" s="132">
        <v>0.018</v>
      </c>
      <c r="Y188" s="132">
        <f>$X$188*$K$188</f>
        <v>0.18</v>
      </c>
      <c r="Z188" s="132">
        <v>0</v>
      </c>
      <c r="AA188" s="133">
        <f>$Z$188*$K$188</f>
        <v>0</v>
      </c>
      <c r="AR188" s="6" t="s">
        <v>193</v>
      </c>
      <c r="AT188" s="6" t="s">
        <v>281</v>
      </c>
      <c r="AU188" s="6" t="s">
        <v>106</v>
      </c>
      <c r="AY188" s="6" t="s">
        <v>145</v>
      </c>
      <c r="BE188" s="86">
        <f>IF($U$188="základní",$N$188,0)</f>
        <v>0</v>
      </c>
      <c r="BF188" s="86">
        <f>IF($U$188="snížená",$N$188,0)</f>
        <v>0</v>
      </c>
      <c r="BG188" s="86">
        <f>IF($U$188="zákl. přenesená",$N$188,0)</f>
        <v>0</v>
      </c>
      <c r="BH188" s="86">
        <f>IF($U$188="sníž. přenesená",$N$188,0)</f>
        <v>0</v>
      </c>
      <c r="BI188" s="86">
        <f>IF($U$188="nulová",$N$188,0)</f>
        <v>0</v>
      </c>
      <c r="BJ188" s="6" t="s">
        <v>21</v>
      </c>
      <c r="BK188" s="86">
        <f>ROUND($L$188*$K$188,2)</f>
        <v>0</v>
      </c>
      <c r="BL188" s="6" t="s">
        <v>150</v>
      </c>
    </row>
    <row r="189" spans="2:64" s="6" customFormat="1" ht="27" customHeight="1">
      <c r="B189" s="22"/>
      <c r="C189" s="146" t="s">
        <v>330</v>
      </c>
      <c r="D189" s="146" t="s">
        <v>281</v>
      </c>
      <c r="E189" s="147" t="s">
        <v>331</v>
      </c>
      <c r="F189" s="234" t="s">
        <v>332</v>
      </c>
      <c r="G189" s="235"/>
      <c r="H189" s="235"/>
      <c r="I189" s="235"/>
      <c r="J189" s="148" t="s">
        <v>149</v>
      </c>
      <c r="K189" s="149">
        <v>1</v>
      </c>
      <c r="L189" s="236">
        <v>0</v>
      </c>
      <c r="M189" s="235"/>
      <c r="N189" s="237">
        <f>ROUND($L$189*$K$189,2)</f>
        <v>0</v>
      </c>
      <c r="O189" s="221"/>
      <c r="P189" s="221"/>
      <c r="Q189" s="221"/>
      <c r="R189" s="23"/>
      <c r="T189" s="131"/>
      <c r="U189" s="29" t="s">
        <v>47</v>
      </c>
      <c r="V189" s="132">
        <v>0</v>
      </c>
      <c r="W189" s="132">
        <f>$V$189*$K$189</f>
        <v>0</v>
      </c>
      <c r="X189" s="132">
        <v>0.018</v>
      </c>
      <c r="Y189" s="132">
        <f>$X$189*$K$189</f>
        <v>0.018</v>
      </c>
      <c r="Z189" s="132">
        <v>0</v>
      </c>
      <c r="AA189" s="133">
        <f>$Z$189*$K$189</f>
        <v>0</v>
      </c>
      <c r="AR189" s="6" t="s">
        <v>193</v>
      </c>
      <c r="AT189" s="6" t="s">
        <v>281</v>
      </c>
      <c r="AU189" s="6" t="s">
        <v>106</v>
      </c>
      <c r="AY189" s="6" t="s">
        <v>145</v>
      </c>
      <c r="BE189" s="86">
        <f>IF($U$189="základní",$N$189,0)</f>
        <v>0</v>
      </c>
      <c r="BF189" s="86">
        <f>IF($U$189="snížená",$N$189,0)</f>
        <v>0</v>
      </c>
      <c r="BG189" s="86">
        <f>IF($U$189="zákl. přenesená",$N$189,0)</f>
        <v>0</v>
      </c>
      <c r="BH189" s="86">
        <f>IF($U$189="sníž. přenesená",$N$189,0)</f>
        <v>0</v>
      </c>
      <c r="BI189" s="86">
        <f>IF($U$189="nulová",$N$189,0)</f>
        <v>0</v>
      </c>
      <c r="BJ189" s="6" t="s">
        <v>21</v>
      </c>
      <c r="BK189" s="86">
        <f>ROUND($L$189*$K$189,2)</f>
        <v>0</v>
      </c>
      <c r="BL189" s="6" t="s">
        <v>150</v>
      </c>
    </row>
    <row r="190" spans="2:64" s="6" customFormat="1" ht="27" customHeight="1">
      <c r="B190" s="22"/>
      <c r="C190" s="127" t="s">
        <v>333</v>
      </c>
      <c r="D190" s="127" t="s">
        <v>146</v>
      </c>
      <c r="E190" s="128" t="s">
        <v>334</v>
      </c>
      <c r="F190" s="220" t="s">
        <v>335</v>
      </c>
      <c r="G190" s="221"/>
      <c r="H190" s="221"/>
      <c r="I190" s="221"/>
      <c r="J190" s="129" t="s">
        <v>149</v>
      </c>
      <c r="K190" s="130">
        <v>1</v>
      </c>
      <c r="L190" s="222">
        <v>0</v>
      </c>
      <c r="M190" s="221"/>
      <c r="N190" s="223">
        <f>ROUND($L$190*$K$190,2)</f>
        <v>0</v>
      </c>
      <c r="O190" s="221"/>
      <c r="P190" s="221"/>
      <c r="Q190" s="221"/>
      <c r="R190" s="23"/>
      <c r="T190" s="131"/>
      <c r="U190" s="29" t="s">
        <v>47</v>
      </c>
      <c r="V190" s="132">
        <v>0.825</v>
      </c>
      <c r="W190" s="132">
        <f>$V$190*$K$190</f>
        <v>0.825</v>
      </c>
      <c r="X190" s="132">
        <v>0.00468</v>
      </c>
      <c r="Y190" s="132">
        <f>$X$190*$K$190</f>
        <v>0.00468</v>
      </c>
      <c r="Z190" s="132">
        <v>0</v>
      </c>
      <c r="AA190" s="133">
        <f>$Z$190*$K$190</f>
        <v>0</v>
      </c>
      <c r="AR190" s="6" t="s">
        <v>150</v>
      </c>
      <c r="AT190" s="6" t="s">
        <v>146</v>
      </c>
      <c r="AU190" s="6" t="s">
        <v>106</v>
      </c>
      <c r="AY190" s="6" t="s">
        <v>145</v>
      </c>
      <c r="BE190" s="86">
        <f>IF($U$190="základní",$N$190,0)</f>
        <v>0</v>
      </c>
      <c r="BF190" s="86">
        <f>IF($U$190="snížená",$N$190,0)</f>
        <v>0</v>
      </c>
      <c r="BG190" s="86">
        <f>IF($U$190="zákl. přenesená",$N$190,0)</f>
        <v>0</v>
      </c>
      <c r="BH190" s="86">
        <f>IF($U$190="sníž. přenesená",$N$190,0)</f>
        <v>0</v>
      </c>
      <c r="BI190" s="86">
        <f>IF($U$190="nulová",$N$190,0)</f>
        <v>0</v>
      </c>
      <c r="BJ190" s="6" t="s">
        <v>21</v>
      </c>
      <c r="BK190" s="86">
        <f>ROUND($L$190*$K$190,2)</f>
        <v>0</v>
      </c>
      <c r="BL190" s="6" t="s">
        <v>150</v>
      </c>
    </row>
    <row r="191" spans="2:64" s="6" customFormat="1" ht="15.75" customHeight="1">
      <c r="B191" s="22"/>
      <c r="C191" s="146" t="s">
        <v>336</v>
      </c>
      <c r="D191" s="146" t="s">
        <v>281</v>
      </c>
      <c r="E191" s="147" t="s">
        <v>337</v>
      </c>
      <c r="F191" s="234" t="s">
        <v>338</v>
      </c>
      <c r="G191" s="235"/>
      <c r="H191" s="235"/>
      <c r="I191" s="235"/>
      <c r="J191" s="148" t="s">
        <v>149</v>
      </c>
      <c r="K191" s="149">
        <v>1</v>
      </c>
      <c r="L191" s="236">
        <v>0</v>
      </c>
      <c r="M191" s="235"/>
      <c r="N191" s="237">
        <f>ROUND($L$191*$K$191,2)</f>
        <v>0</v>
      </c>
      <c r="O191" s="221"/>
      <c r="P191" s="221"/>
      <c r="Q191" s="221"/>
      <c r="R191" s="23"/>
      <c r="T191" s="131"/>
      <c r="U191" s="29" t="s">
        <v>47</v>
      </c>
      <c r="V191" s="132">
        <v>0</v>
      </c>
      <c r="W191" s="132">
        <f>$V$191*$K$191</f>
        <v>0</v>
      </c>
      <c r="X191" s="132">
        <v>0.025</v>
      </c>
      <c r="Y191" s="132">
        <f>$X$191*$K$191</f>
        <v>0.025</v>
      </c>
      <c r="Z191" s="132">
        <v>0</v>
      </c>
      <c r="AA191" s="133">
        <f>$Z$191*$K$191</f>
        <v>0</v>
      </c>
      <c r="AR191" s="6" t="s">
        <v>193</v>
      </c>
      <c r="AT191" s="6" t="s">
        <v>281</v>
      </c>
      <c r="AU191" s="6" t="s">
        <v>106</v>
      </c>
      <c r="AY191" s="6" t="s">
        <v>145</v>
      </c>
      <c r="BE191" s="86">
        <f>IF($U$191="základní",$N$191,0)</f>
        <v>0</v>
      </c>
      <c r="BF191" s="86">
        <f>IF($U$191="snížená",$N$191,0)</f>
        <v>0</v>
      </c>
      <c r="BG191" s="86">
        <f>IF($U$191="zákl. přenesená",$N$191,0)</f>
        <v>0</v>
      </c>
      <c r="BH191" s="86">
        <f>IF($U$191="sníž. přenesená",$N$191,0)</f>
        <v>0</v>
      </c>
      <c r="BI191" s="86">
        <f>IF($U$191="nulová",$N$191,0)</f>
        <v>0</v>
      </c>
      <c r="BJ191" s="6" t="s">
        <v>21</v>
      </c>
      <c r="BK191" s="86">
        <f>ROUND($L$191*$K$191,2)</f>
        <v>0</v>
      </c>
      <c r="BL191" s="6" t="s">
        <v>150</v>
      </c>
    </row>
    <row r="192" spans="2:64" s="6" customFormat="1" ht="27" customHeight="1">
      <c r="B192" s="22"/>
      <c r="C192" s="127" t="s">
        <v>339</v>
      </c>
      <c r="D192" s="127" t="s">
        <v>146</v>
      </c>
      <c r="E192" s="128" t="s">
        <v>340</v>
      </c>
      <c r="F192" s="220" t="s">
        <v>341</v>
      </c>
      <c r="G192" s="221"/>
      <c r="H192" s="221"/>
      <c r="I192" s="221"/>
      <c r="J192" s="129" t="s">
        <v>149</v>
      </c>
      <c r="K192" s="130">
        <v>6</v>
      </c>
      <c r="L192" s="222">
        <v>0</v>
      </c>
      <c r="M192" s="221"/>
      <c r="N192" s="223">
        <f>ROUND($L$192*$K$192,2)</f>
        <v>0</v>
      </c>
      <c r="O192" s="221"/>
      <c r="P192" s="221"/>
      <c r="Q192" s="221"/>
      <c r="R192" s="23"/>
      <c r="T192" s="131"/>
      <c r="U192" s="29" t="s">
        <v>47</v>
      </c>
      <c r="V192" s="132">
        <v>3.839</v>
      </c>
      <c r="W192" s="132">
        <f>$V$192*$K$192</f>
        <v>23.034</v>
      </c>
      <c r="X192" s="132">
        <v>0.42368</v>
      </c>
      <c r="Y192" s="132">
        <f>$X$192*$K$192</f>
        <v>2.54208</v>
      </c>
      <c r="Z192" s="132">
        <v>0</v>
      </c>
      <c r="AA192" s="133">
        <f>$Z$192*$K$192</f>
        <v>0</v>
      </c>
      <c r="AR192" s="6" t="s">
        <v>150</v>
      </c>
      <c r="AT192" s="6" t="s">
        <v>146</v>
      </c>
      <c r="AU192" s="6" t="s">
        <v>106</v>
      </c>
      <c r="AY192" s="6" t="s">
        <v>145</v>
      </c>
      <c r="BE192" s="86">
        <f>IF($U$192="základní",$N$192,0)</f>
        <v>0</v>
      </c>
      <c r="BF192" s="86">
        <f>IF($U$192="snížená",$N$192,0)</f>
        <v>0</v>
      </c>
      <c r="BG192" s="86">
        <f>IF($U$192="zákl. přenesená",$N$192,0)</f>
        <v>0</v>
      </c>
      <c r="BH192" s="86">
        <f>IF($U$192="sníž. přenesená",$N$192,0)</f>
        <v>0</v>
      </c>
      <c r="BI192" s="86">
        <f>IF($U$192="nulová",$N$192,0)</f>
        <v>0</v>
      </c>
      <c r="BJ192" s="6" t="s">
        <v>21</v>
      </c>
      <c r="BK192" s="86">
        <f>ROUND($L$192*$K$192,2)</f>
        <v>0</v>
      </c>
      <c r="BL192" s="6" t="s">
        <v>150</v>
      </c>
    </row>
    <row r="193" spans="2:51" s="6" customFormat="1" ht="15.75" customHeight="1">
      <c r="B193" s="134"/>
      <c r="E193" s="135"/>
      <c r="F193" s="224" t="s">
        <v>342</v>
      </c>
      <c r="G193" s="225"/>
      <c r="H193" s="225"/>
      <c r="I193" s="225"/>
      <c r="K193" s="135"/>
      <c r="N193" s="135"/>
      <c r="R193" s="136"/>
      <c r="T193" s="137"/>
      <c r="AA193" s="138"/>
      <c r="AT193" s="135" t="s">
        <v>152</v>
      </c>
      <c r="AU193" s="135" t="s">
        <v>106</v>
      </c>
      <c r="AV193" s="135" t="s">
        <v>21</v>
      </c>
      <c r="AW193" s="135" t="s">
        <v>118</v>
      </c>
      <c r="AX193" s="135" t="s">
        <v>82</v>
      </c>
      <c r="AY193" s="135" t="s">
        <v>145</v>
      </c>
    </row>
    <row r="194" spans="2:51" s="6" customFormat="1" ht="15.75" customHeight="1">
      <c r="B194" s="139"/>
      <c r="E194" s="140"/>
      <c r="F194" s="226" t="s">
        <v>185</v>
      </c>
      <c r="G194" s="227"/>
      <c r="H194" s="227"/>
      <c r="I194" s="227"/>
      <c r="K194" s="141">
        <v>6</v>
      </c>
      <c r="N194" s="140"/>
      <c r="R194" s="142"/>
      <c r="T194" s="143"/>
      <c r="AA194" s="144"/>
      <c r="AT194" s="140" t="s">
        <v>152</v>
      </c>
      <c r="AU194" s="140" t="s">
        <v>106</v>
      </c>
      <c r="AV194" s="140" t="s">
        <v>106</v>
      </c>
      <c r="AW194" s="140" t="s">
        <v>118</v>
      </c>
      <c r="AX194" s="140" t="s">
        <v>82</v>
      </c>
      <c r="AY194" s="140" t="s">
        <v>145</v>
      </c>
    </row>
    <row r="195" spans="2:64" s="6" customFormat="1" ht="27" customHeight="1">
      <c r="B195" s="22"/>
      <c r="C195" s="127" t="s">
        <v>343</v>
      </c>
      <c r="D195" s="127" t="s">
        <v>146</v>
      </c>
      <c r="E195" s="128" t="s">
        <v>344</v>
      </c>
      <c r="F195" s="220" t="s">
        <v>345</v>
      </c>
      <c r="G195" s="221"/>
      <c r="H195" s="221"/>
      <c r="I195" s="221"/>
      <c r="J195" s="129" t="s">
        <v>149</v>
      </c>
      <c r="K195" s="130">
        <v>6</v>
      </c>
      <c r="L195" s="222">
        <v>0</v>
      </c>
      <c r="M195" s="221"/>
      <c r="N195" s="223">
        <f>ROUND($L$195*$K$195,2)</f>
        <v>0</v>
      </c>
      <c r="O195" s="221"/>
      <c r="P195" s="221"/>
      <c r="Q195" s="221"/>
      <c r="R195" s="23"/>
      <c r="T195" s="131"/>
      <c r="U195" s="29" t="s">
        <v>47</v>
      </c>
      <c r="V195" s="132">
        <v>3.817</v>
      </c>
      <c r="W195" s="132">
        <f>$V$195*$K$195</f>
        <v>22.902</v>
      </c>
      <c r="X195" s="132">
        <v>0.4208</v>
      </c>
      <c r="Y195" s="132">
        <f>$X$195*$K$195</f>
        <v>2.5248</v>
      </c>
      <c r="Z195" s="132">
        <v>0</v>
      </c>
      <c r="AA195" s="133">
        <f>$Z$195*$K$195</f>
        <v>0</v>
      </c>
      <c r="AR195" s="6" t="s">
        <v>150</v>
      </c>
      <c r="AT195" s="6" t="s">
        <v>146</v>
      </c>
      <c r="AU195" s="6" t="s">
        <v>106</v>
      </c>
      <c r="AY195" s="6" t="s">
        <v>145</v>
      </c>
      <c r="BE195" s="86">
        <f>IF($U$195="základní",$N$195,0)</f>
        <v>0</v>
      </c>
      <c r="BF195" s="86">
        <f>IF($U$195="snížená",$N$195,0)</f>
        <v>0</v>
      </c>
      <c r="BG195" s="86">
        <f>IF($U$195="zákl. přenesená",$N$195,0)</f>
        <v>0</v>
      </c>
      <c r="BH195" s="86">
        <f>IF($U$195="sníž. přenesená",$N$195,0)</f>
        <v>0</v>
      </c>
      <c r="BI195" s="86">
        <f>IF($U$195="nulová",$N$195,0)</f>
        <v>0</v>
      </c>
      <c r="BJ195" s="6" t="s">
        <v>21</v>
      </c>
      <c r="BK195" s="86">
        <f>ROUND($L$195*$K$195,2)</f>
        <v>0</v>
      </c>
      <c r="BL195" s="6" t="s">
        <v>150</v>
      </c>
    </row>
    <row r="196" spans="2:51" s="6" customFormat="1" ht="15.75" customHeight="1">
      <c r="B196" s="134"/>
      <c r="E196" s="135"/>
      <c r="F196" s="224" t="s">
        <v>346</v>
      </c>
      <c r="G196" s="225"/>
      <c r="H196" s="225"/>
      <c r="I196" s="225"/>
      <c r="K196" s="135"/>
      <c r="N196" s="135"/>
      <c r="R196" s="136"/>
      <c r="T196" s="137"/>
      <c r="AA196" s="138"/>
      <c r="AT196" s="135" t="s">
        <v>152</v>
      </c>
      <c r="AU196" s="135" t="s">
        <v>106</v>
      </c>
      <c r="AV196" s="135" t="s">
        <v>21</v>
      </c>
      <c r="AW196" s="135" t="s">
        <v>118</v>
      </c>
      <c r="AX196" s="135" t="s">
        <v>82</v>
      </c>
      <c r="AY196" s="135" t="s">
        <v>145</v>
      </c>
    </row>
    <row r="197" spans="2:51" s="6" customFormat="1" ht="15.75" customHeight="1">
      <c r="B197" s="139"/>
      <c r="E197" s="140"/>
      <c r="F197" s="226" t="s">
        <v>185</v>
      </c>
      <c r="G197" s="227"/>
      <c r="H197" s="227"/>
      <c r="I197" s="227"/>
      <c r="K197" s="141">
        <v>6</v>
      </c>
      <c r="N197" s="140"/>
      <c r="R197" s="142"/>
      <c r="T197" s="143"/>
      <c r="AA197" s="144"/>
      <c r="AT197" s="140" t="s">
        <v>152</v>
      </c>
      <c r="AU197" s="140" t="s">
        <v>106</v>
      </c>
      <c r="AV197" s="140" t="s">
        <v>106</v>
      </c>
      <c r="AW197" s="140" t="s">
        <v>118</v>
      </c>
      <c r="AX197" s="140" t="s">
        <v>82</v>
      </c>
      <c r="AY197" s="140" t="s">
        <v>145</v>
      </c>
    </row>
    <row r="198" spans="2:64" s="6" customFormat="1" ht="39" customHeight="1">
      <c r="B198" s="22"/>
      <c r="C198" s="127" t="s">
        <v>347</v>
      </c>
      <c r="D198" s="127" t="s">
        <v>146</v>
      </c>
      <c r="E198" s="128" t="s">
        <v>348</v>
      </c>
      <c r="F198" s="220" t="s">
        <v>349</v>
      </c>
      <c r="G198" s="221"/>
      <c r="H198" s="221"/>
      <c r="I198" s="221"/>
      <c r="J198" s="129" t="s">
        <v>149</v>
      </c>
      <c r="K198" s="130">
        <v>8</v>
      </c>
      <c r="L198" s="222">
        <v>0</v>
      </c>
      <c r="M198" s="221"/>
      <c r="N198" s="223">
        <f>ROUND($L$198*$K$198,2)</f>
        <v>0</v>
      </c>
      <c r="O198" s="221"/>
      <c r="P198" s="221"/>
      <c r="Q198" s="221"/>
      <c r="R198" s="23"/>
      <c r="T198" s="131"/>
      <c r="U198" s="29" t="s">
        <v>47</v>
      </c>
      <c r="V198" s="132">
        <v>1.551</v>
      </c>
      <c r="W198" s="132">
        <f>$V$198*$K$198</f>
        <v>12.408</v>
      </c>
      <c r="X198" s="132">
        <v>0.31108</v>
      </c>
      <c r="Y198" s="132">
        <f>$X$198*$K$198</f>
        <v>2.48864</v>
      </c>
      <c r="Z198" s="132">
        <v>0</v>
      </c>
      <c r="AA198" s="133">
        <f>$Z$198*$K$198</f>
        <v>0</v>
      </c>
      <c r="AR198" s="6" t="s">
        <v>150</v>
      </c>
      <c r="AT198" s="6" t="s">
        <v>146</v>
      </c>
      <c r="AU198" s="6" t="s">
        <v>106</v>
      </c>
      <c r="AY198" s="6" t="s">
        <v>145</v>
      </c>
      <c r="BE198" s="86">
        <f>IF($U$198="základní",$N$198,0)</f>
        <v>0</v>
      </c>
      <c r="BF198" s="86">
        <f>IF($U$198="snížená",$N$198,0)</f>
        <v>0</v>
      </c>
      <c r="BG198" s="86">
        <f>IF($U$198="zákl. přenesená",$N$198,0)</f>
        <v>0</v>
      </c>
      <c r="BH198" s="86">
        <f>IF($U$198="sníž. přenesená",$N$198,0)</f>
        <v>0</v>
      </c>
      <c r="BI198" s="86">
        <f>IF($U$198="nulová",$N$198,0)</f>
        <v>0</v>
      </c>
      <c r="BJ198" s="6" t="s">
        <v>21</v>
      </c>
      <c r="BK198" s="86">
        <f>ROUND($L$198*$K$198,2)</f>
        <v>0</v>
      </c>
      <c r="BL198" s="6" t="s">
        <v>150</v>
      </c>
    </row>
    <row r="199" spans="2:51" s="6" customFormat="1" ht="15.75" customHeight="1">
      <c r="B199" s="134"/>
      <c r="E199" s="135"/>
      <c r="F199" s="224" t="s">
        <v>350</v>
      </c>
      <c r="G199" s="225"/>
      <c r="H199" s="225"/>
      <c r="I199" s="225"/>
      <c r="K199" s="135"/>
      <c r="N199" s="135"/>
      <c r="R199" s="136"/>
      <c r="T199" s="137"/>
      <c r="AA199" s="138"/>
      <c r="AT199" s="135" t="s">
        <v>152</v>
      </c>
      <c r="AU199" s="135" t="s">
        <v>106</v>
      </c>
      <c r="AV199" s="135" t="s">
        <v>21</v>
      </c>
      <c r="AW199" s="135" t="s">
        <v>118</v>
      </c>
      <c r="AX199" s="135" t="s">
        <v>82</v>
      </c>
      <c r="AY199" s="135" t="s">
        <v>145</v>
      </c>
    </row>
    <row r="200" spans="2:51" s="6" customFormat="1" ht="15.75" customHeight="1">
      <c r="B200" s="139"/>
      <c r="E200" s="140"/>
      <c r="F200" s="226" t="s">
        <v>154</v>
      </c>
      <c r="G200" s="227"/>
      <c r="H200" s="227"/>
      <c r="I200" s="227"/>
      <c r="K200" s="141">
        <v>5</v>
      </c>
      <c r="N200" s="140"/>
      <c r="R200" s="142"/>
      <c r="T200" s="143"/>
      <c r="AA200" s="144"/>
      <c r="AT200" s="140" t="s">
        <v>152</v>
      </c>
      <c r="AU200" s="140" t="s">
        <v>106</v>
      </c>
      <c r="AV200" s="140" t="s">
        <v>106</v>
      </c>
      <c r="AW200" s="140" t="s">
        <v>118</v>
      </c>
      <c r="AX200" s="140" t="s">
        <v>82</v>
      </c>
      <c r="AY200" s="140" t="s">
        <v>145</v>
      </c>
    </row>
    <row r="201" spans="2:51" s="6" customFormat="1" ht="15.75" customHeight="1">
      <c r="B201" s="134"/>
      <c r="E201" s="135"/>
      <c r="F201" s="224" t="s">
        <v>351</v>
      </c>
      <c r="G201" s="225"/>
      <c r="H201" s="225"/>
      <c r="I201" s="225"/>
      <c r="K201" s="135"/>
      <c r="N201" s="135"/>
      <c r="R201" s="136"/>
      <c r="T201" s="137"/>
      <c r="AA201" s="138"/>
      <c r="AT201" s="135" t="s">
        <v>152</v>
      </c>
      <c r="AU201" s="135" t="s">
        <v>106</v>
      </c>
      <c r="AV201" s="135" t="s">
        <v>21</v>
      </c>
      <c r="AW201" s="135" t="s">
        <v>118</v>
      </c>
      <c r="AX201" s="135" t="s">
        <v>82</v>
      </c>
      <c r="AY201" s="135" t="s">
        <v>145</v>
      </c>
    </row>
    <row r="202" spans="2:51" s="6" customFormat="1" ht="15.75" customHeight="1">
      <c r="B202" s="139"/>
      <c r="E202" s="140"/>
      <c r="F202" s="226" t="s">
        <v>159</v>
      </c>
      <c r="G202" s="227"/>
      <c r="H202" s="227"/>
      <c r="I202" s="227"/>
      <c r="K202" s="141">
        <v>3</v>
      </c>
      <c r="N202" s="140"/>
      <c r="R202" s="142"/>
      <c r="T202" s="143"/>
      <c r="AA202" s="144"/>
      <c r="AT202" s="140" t="s">
        <v>152</v>
      </c>
      <c r="AU202" s="140" t="s">
        <v>106</v>
      </c>
      <c r="AV202" s="140" t="s">
        <v>106</v>
      </c>
      <c r="AW202" s="140" t="s">
        <v>118</v>
      </c>
      <c r="AX202" s="140" t="s">
        <v>82</v>
      </c>
      <c r="AY202" s="140" t="s">
        <v>145</v>
      </c>
    </row>
    <row r="203" spans="2:63" s="117" customFormat="1" ht="30.75" customHeight="1">
      <c r="B203" s="118"/>
      <c r="D203" s="126" t="s">
        <v>120</v>
      </c>
      <c r="N203" s="232">
        <f>$BK$203</f>
        <v>0</v>
      </c>
      <c r="O203" s="231"/>
      <c r="P203" s="231"/>
      <c r="Q203" s="231"/>
      <c r="R203" s="121"/>
      <c r="T203" s="122"/>
      <c r="W203" s="123">
        <f>SUM($W$204:$W$243)</f>
        <v>70.37758</v>
      </c>
      <c r="Y203" s="123">
        <f>SUM($Y$204:$Y$243)</f>
        <v>1.7781625999999997</v>
      </c>
      <c r="AA203" s="124">
        <f>SUM($AA$204:$AA$243)</f>
        <v>0</v>
      </c>
      <c r="AR203" s="120" t="s">
        <v>21</v>
      </c>
      <c r="AT203" s="120" t="s">
        <v>81</v>
      </c>
      <c r="AU203" s="120" t="s">
        <v>21</v>
      </c>
      <c r="AY203" s="120" t="s">
        <v>145</v>
      </c>
      <c r="BK203" s="125">
        <f>SUM($BK$204:$BK$243)</f>
        <v>0</v>
      </c>
    </row>
    <row r="204" spans="2:64" s="6" customFormat="1" ht="27" customHeight="1">
      <c r="B204" s="22"/>
      <c r="C204" s="127" t="s">
        <v>352</v>
      </c>
      <c r="D204" s="127" t="s">
        <v>146</v>
      </c>
      <c r="E204" s="128" t="s">
        <v>353</v>
      </c>
      <c r="F204" s="220" t="s">
        <v>354</v>
      </c>
      <c r="G204" s="221"/>
      <c r="H204" s="221"/>
      <c r="I204" s="221"/>
      <c r="J204" s="129" t="s">
        <v>149</v>
      </c>
      <c r="K204" s="130">
        <v>20</v>
      </c>
      <c r="L204" s="222">
        <v>0</v>
      </c>
      <c r="M204" s="221"/>
      <c r="N204" s="223">
        <f>ROUND($L$204*$K$204,2)</f>
        <v>0</v>
      </c>
      <c r="O204" s="221"/>
      <c r="P204" s="221"/>
      <c r="Q204" s="221"/>
      <c r="R204" s="23"/>
      <c r="T204" s="131"/>
      <c r="U204" s="29" t="s">
        <v>47</v>
      </c>
      <c r="V204" s="132">
        <v>0.2</v>
      </c>
      <c r="W204" s="132">
        <f>$V$204*$K$204</f>
        <v>4</v>
      </c>
      <c r="X204" s="132">
        <v>0.0007</v>
      </c>
      <c r="Y204" s="132">
        <f>$X$204*$K$204</f>
        <v>0.014</v>
      </c>
      <c r="Z204" s="132">
        <v>0</v>
      </c>
      <c r="AA204" s="133">
        <f>$Z$204*$K$204</f>
        <v>0</v>
      </c>
      <c r="AR204" s="6" t="s">
        <v>150</v>
      </c>
      <c r="AT204" s="6" t="s">
        <v>146</v>
      </c>
      <c r="AU204" s="6" t="s">
        <v>106</v>
      </c>
      <c r="AY204" s="6" t="s">
        <v>145</v>
      </c>
      <c r="BE204" s="86">
        <f>IF($U$204="základní",$N$204,0)</f>
        <v>0</v>
      </c>
      <c r="BF204" s="86">
        <f>IF($U$204="snížená",$N$204,0)</f>
        <v>0</v>
      </c>
      <c r="BG204" s="86">
        <f>IF($U$204="zákl. přenesená",$N$204,0)</f>
        <v>0</v>
      </c>
      <c r="BH204" s="86">
        <f>IF($U$204="sníž. přenesená",$N$204,0)</f>
        <v>0</v>
      </c>
      <c r="BI204" s="86">
        <f>IF($U$204="nulová",$N$204,0)</f>
        <v>0</v>
      </c>
      <c r="BJ204" s="6" t="s">
        <v>21</v>
      </c>
      <c r="BK204" s="86">
        <f>ROUND($L$204*$K$204,2)</f>
        <v>0</v>
      </c>
      <c r="BL204" s="6" t="s">
        <v>150</v>
      </c>
    </row>
    <row r="205" spans="2:51" s="6" customFormat="1" ht="15.75" customHeight="1">
      <c r="B205" s="134"/>
      <c r="E205" s="135"/>
      <c r="F205" s="224" t="s">
        <v>355</v>
      </c>
      <c r="G205" s="225"/>
      <c r="H205" s="225"/>
      <c r="I205" s="225"/>
      <c r="K205" s="135"/>
      <c r="N205" s="135"/>
      <c r="R205" s="136"/>
      <c r="T205" s="137"/>
      <c r="AA205" s="138"/>
      <c r="AT205" s="135" t="s">
        <v>152</v>
      </c>
      <c r="AU205" s="135" t="s">
        <v>106</v>
      </c>
      <c r="AV205" s="135" t="s">
        <v>21</v>
      </c>
      <c r="AW205" s="135" t="s">
        <v>118</v>
      </c>
      <c r="AX205" s="135" t="s">
        <v>82</v>
      </c>
      <c r="AY205" s="135" t="s">
        <v>145</v>
      </c>
    </row>
    <row r="206" spans="2:51" s="6" customFormat="1" ht="15.75" customHeight="1">
      <c r="B206" s="139"/>
      <c r="E206" s="140"/>
      <c r="F206" s="226" t="s">
        <v>193</v>
      </c>
      <c r="G206" s="227"/>
      <c r="H206" s="227"/>
      <c r="I206" s="227"/>
      <c r="K206" s="141">
        <v>8</v>
      </c>
      <c r="N206" s="140"/>
      <c r="R206" s="142"/>
      <c r="T206" s="143"/>
      <c r="AA206" s="144"/>
      <c r="AT206" s="140" t="s">
        <v>152</v>
      </c>
      <c r="AU206" s="140" t="s">
        <v>106</v>
      </c>
      <c r="AV206" s="140" t="s">
        <v>106</v>
      </c>
      <c r="AW206" s="140" t="s">
        <v>118</v>
      </c>
      <c r="AX206" s="140" t="s">
        <v>82</v>
      </c>
      <c r="AY206" s="140" t="s">
        <v>145</v>
      </c>
    </row>
    <row r="207" spans="2:51" s="6" customFormat="1" ht="15.75" customHeight="1">
      <c r="B207" s="134"/>
      <c r="E207" s="135"/>
      <c r="F207" s="224" t="s">
        <v>356</v>
      </c>
      <c r="G207" s="225"/>
      <c r="H207" s="225"/>
      <c r="I207" s="225"/>
      <c r="K207" s="135"/>
      <c r="N207" s="135"/>
      <c r="R207" s="136"/>
      <c r="T207" s="137"/>
      <c r="AA207" s="138"/>
      <c r="AT207" s="135" t="s">
        <v>152</v>
      </c>
      <c r="AU207" s="135" t="s">
        <v>106</v>
      </c>
      <c r="AV207" s="135" t="s">
        <v>21</v>
      </c>
      <c r="AW207" s="135" t="s">
        <v>118</v>
      </c>
      <c r="AX207" s="135" t="s">
        <v>82</v>
      </c>
      <c r="AY207" s="135" t="s">
        <v>145</v>
      </c>
    </row>
    <row r="208" spans="2:51" s="6" customFormat="1" ht="15.75" customHeight="1">
      <c r="B208" s="139"/>
      <c r="E208" s="140"/>
      <c r="F208" s="226" t="s">
        <v>207</v>
      </c>
      <c r="G208" s="227"/>
      <c r="H208" s="227"/>
      <c r="I208" s="227"/>
      <c r="K208" s="141">
        <v>12</v>
      </c>
      <c r="N208" s="140"/>
      <c r="R208" s="142"/>
      <c r="T208" s="143"/>
      <c r="AA208" s="144"/>
      <c r="AT208" s="140" t="s">
        <v>152</v>
      </c>
      <c r="AU208" s="140" t="s">
        <v>106</v>
      </c>
      <c r="AV208" s="140" t="s">
        <v>106</v>
      </c>
      <c r="AW208" s="140" t="s">
        <v>118</v>
      </c>
      <c r="AX208" s="140" t="s">
        <v>82</v>
      </c>
      <c r="AY208" s="140" t="s">
        <v>145</v>
      </c>
    </row>
    <row r="209" spans="2:64" s="6" customFormat="1" ht="15.75" customHeight="1">
      <c r="B209" s="22"/>
      <c r="C209" s="146" t="s">
        <v>357</v>
      </c>
      <c r="D209" s="146" t="s">
        <v>281</v>
      </c>
      <c r="E209" s="147" t="s">
        <v>358</v>
      </c>
      <c r="F209" s="234" t="s">
        <v>359</v>
      </c>
      <c r="G209" s="235"/>
      <c r="H209" s="235"/>
      <c r="I209" s="235"/>
      <c r="J209" s="148" t="s">
        <v>149</v>
      </c>
      <c r="K209" s="149">
        <v>12</v>
      </c>
      <c r="L209" s="236">
        <v>0</v>
      </c>
      <c r="M209" s="235"/>
      <c r="N209" s="237">
        <f>ROUND($L$209*$K$209,2)</f>
        <v>0</v>
      </c>
      <c r="O209" s="221"/>
      <c r="P209" s="221"/>
      <c r="Q209" s="221"/>
      <c r="R209" s="23"/>
      <c r="T209" s="131"/>
      <c r="U209" s="29" t="s">
        <v>47</v>
      </c>
      <c r="V209" s="132">
        <v>0</v>
      </c>
      <c r="W209" s="132">
        <f>$V$209*$K$209</f>
        <v>0</v>
      </c>
      <c r="X209" s="132">
        <v>0.004</v>
      </c>
      <c r="Y209" s="132">
        <f>$X$209*$K$209</f>
        <v>0.048</v>
      </c>
      <c r="Z209" s="132">
        <v>0</v>
      </c>
      <c r="AA209" s="133">
        <f>$Z$209*$K$209</f>
        <v>0</v>
      </c>
      <c r="AR209" s="6" t="s">
        <v>193</v>
      </c>
      <c r="AT209" s="6" t="s">
        <v>281</v>
      </c>
      <c r="AU209" s="6" t="s">
        <v>106</v>
      </c>
      <c r="AY209" s="6" t="s">
        <v>145</v>
      </c>
      <c r="BE209" s="86">
        <f>IF($U$209="základní",$N$209,0)</f>
        <v>0</v>
      </c>
      <c r="BF209" s="86">
        <f>IF($U$209="snížená",$N$209,0)</f>
        <v>0</v>
      </c>
      <c r="BG209" s="86">
        <f>IF($U$209="zákl. přenesená",$N$209,0)</f>
        <v>0</v>
      </c>
      <c r="BH209" s="86">
        <f>IF($U$209="sníž. přenesená",$N$209,0)</f>
        <v>0</v>
      </c>
      <c r="BI209" s="86">
        <f>IF($U$209="nulová",$N$209,0)</f>
        <v>0</v>
      </c>
      <c r="BJ209" s="6" t="s">
        <v>21</v>
      </c>
      <c r="BK209" s="86">
        <f>ROUND($L$209*$K$209,2)</f>
        <v>0</v>
      </c>
      <c r="BL209" s="6" t="s">
        <v>150</v>
      </c>
    </row>
    <row r="210" spans="2:51" s="6" customFormat="1" ht="15.75" customHeight="1">
      <c r="B210" s="134"/>
      <c r="E210" s="135"/>
      <c r="F210" s="224" t="s">
        <v>356</v>
      </c>
      <c r="G210" s="225"/>
      <c r="H210" s="225"/>
      <c r="I210" s="225"/>
      <c r="K210" s="135"/>
      <c r="N210" s="135"/>
      <c r="R210" s="136"/>
      <c r="T210" s="137"/>
      <c r="AA210" s="138"/>
      <c r="AT210" s="135" t="s">
        <v>152</v>
      </c>
      <c r="AU210" s="135" t="s">
        <v>106</v>
      </c>
      <c r="AV210" s="135" t="s">
        <v>21</v>
      </c>
      <c r="AW210" s="135" t="s">
        <v>118</v>
      </c>
      <c r="AX210" s="135" t="s">
        <v>82</v>
      </c>
      <c r="AY210" s="135" t="s">
        <v>145</v>
      </c>
    </row>
    <row r="211" spans="2:51" s="6" customFormat="1" ht="15.75" customHeight="1">
      <c r="B211" s="139"/>
      <c r="E211" s="140"/>
      <c r="F211" s="226" t="s">
        <v>207</v>
      </c>
      <c r="G211" s="227"/>
      <c r="H211" s="227"/>
      <c r="I211" s="227"/>
      <c r="K211" s="141">
        <v>12</v>
      </c>
      <c r="N211" s="140"/>
      <c r="R211" s="142"/>
      <c r="T211" s="143"/>
      <c r="AA211" s="144"/>
      <c r="AT211" s="140" t="s">
        <v>152</v>
      </c>
      <c r="AU211" s="140" t="s">
        <v>106</v>
      </c>
      <c r="AV211" s="140" t="s">
        <v>106</v>
      </c>
      <c r="AW211" s="140" t="s">
        <v>118</v>
      </c>
      <c r="AX211" s="140" t="s">
        <v>82</v>
      </c>
      <c r="AY211" s="140" t="s">
        <v>145</v>
      </c>
    </row>
    <row r="212" spans="2:64" s="6" customFormat="1" ht="27" customHeight="1">
      <c r="B212" s="22"/>
      <c r="C212" s="127" t="s">
        <v>360</v>
      </c>
      <c r="D212" s="127" t="s">
        <v>146</v>
      </c>
      <c r="E212" s="128" t="s">
        <v>361</v>
      </c>
      <c r="F212" s="220" t="s">
        <v>362</v>
      </c>
      <c r="G212" s="221"/>
      <c r="H212" s="221"/>
      <c r="I212" s="221"/>
      <c r="J212" s="129" t="s">
        <v>149</v>
      </c>
      <c r="K212" s="130">
        <v>13</v>
      </c>
      <c r="L212" s="222">
        <v>0</v>
      </c>
      <c r="M212" s="221"/>
      <c r="N212" s="223">
        <f>ROUND($L$212*$K$212,2)</f>
        <v>0</v>
      </c>
      <c r="O212" s="221"/>
      <c r="P212" s="221"/>
      <c r="Q212" s="221"/>
      <c r="R212" s="23"/>
      <c r="T212" s="131"/>
      <c r="U212" s="29" t="s">
        <v>47</v>
      </c>
      <c r="V212" s="132">
        <v>0.549</v>
      </c>
      <c r="W212" s="132">
        <f>$V$212*$K$212</f>
        <v>7.1370000000000005</v>
      </c>
      <c r="X212" s="132">
        <v>0.11241</v>
      </c>
      <c r="Y212" s="132">
        <f>$X$212*$K$212</f>
        <v>1.46133</v>
      </c>
      <c r="Z212" s="132">
        <v>0</v>
      </c>
      <c r="AA212" s="133">
        <f>$Z$212*$K$212</f>
        <v>0</v>
      </c>
      <c r="AR212" s="6" t="s">
        <v>150</v>
      </c>
      <c r="AT212" s="6" t="s">
        <v>146</v>
      </c>
      <c r="AU212" s="6" t="s">
        <v>106</v>
      </c>
      <c r="AY212" s="6" t="s">
        <v>145</v>
      </c>
      <c r="BE212" s="86">
        <f>IF($U$212="základní",$N$212,0)</f>
        <v>0</v>
      </c>
      <c r="BF212" s="86">
        <f>IF($U$212="snížená",$N$212,0)</f>
        <v>0</v>
      </c>
      <c r="BG212" s="86">
        <f>IF($U$212="zákl. přenesená",$N$212,0)</f>
        <v>0</v>
      </c>
      <c r="BH212" s="86">
        <f>IF($U$212="sníž. přenesená",$N$212,0)</f>
        <v>0</v>
      </c>
      <c r="BI212" s="86">
        <f>IF($U$212="nulová",$N$212,0)</f>
        <v>0</v>
      </c>
      <c r="BJ212" s="6" t="s">
        <v>21</v>
      </c>
      <c r="BK212" s="86">
        <f>ROUND($L$212*$K$212,2)</f>
        <v>0</v>
      </c>
      <c r="BL212" s="6" t="s">
        <v>150</v>
      </c>
    </row>
    <row r="213" spans="2:51" s="6" customFormat="1" ht="15.75" customHeight="1">
      <c r="B213" s="134"/>
      <c r="E213" s="135"/>
      <c r="F213" s="224" t="s">
        <v>356</v>
      </c>
      <c r="G213" s="225"/>
      <c r="H213" s="225"/>
      <c r="I213" s="225"/>
      <c r="K213" s="135"/>
      <c r="N213" s="135"/>
      <c r="R213" s="136"/>
      <c r="T213" s="137"/>
      <c r="AA213" s="138"/>
      <c r="AT213" s="135" t="s">
        <v>152</v>
      </c>
      <c r="AU213" s="135" t="s">
        <v>106</v>
      </c>
      <c r="AV213" s="135" t="s">
        <v>21</v>
      </c>
      <c r="AW213" s="135" t="s">
        <v>118</v>
      </c>
      <c r="AX213" s="135" t="s">
        <v>82</v>
      </c>
      <c r="AY213" s="135" t="s">
        <v>145</v>
      </c>
    </row>
    <row r="214" spans="2:51" s="6" customFormat="1" ht="15.75" customHeight="1">
      <c r="B214" s="139"/>
      <c r="E214" s="140"/>
      <c r="F214" s="226" t="s">
        <v>207</v>
      </c>
      <c r="G214" s="227"/>
      <c r="H214" s="227"/>
      <c r="I214" s="227"/>
      <c r="K214" s="141">
        <v>12</v>
      </c>
      <c r="N214" s="140"/>
      <c r="R214" s="142"/>
      <c r="T214" s="143"/>
      <c r="AA214" s="144"/>
      <c r="AT214" s="140" t="s">
        <v>152</v>
      </c>
      <c r="AU214" s="140" t="s">
        <v>106</v>
      </c>
      <c r="AV214" s="140" t="s">
        <v>106</v>
      </c>
      <c r="AW214" s="140" t="s">
        <v>118</v>
      </c>
      <c r="AX214" s="140" t="s">
        <v>82</v>
      </c>
      <c r="AY214" s="140" t="s">
        <v>145</v>
      </c>
    </row>
    <row r="215" spans="2:51" s="6" customFormat="1" ht="15.75" customHeight="1">
      <c r="B215" s="134"/>
      <c r="E215" s="135"/>
      <c r="F215" s="224" t="s">
        <v>355</v>
      </c>
      <c r="G215" s="225"/>
      <c r="H215" s="225"/>
      <c r="I215" s="225"/>
      <c r="K215" s="135"/>
      <c r="N215" s="135"/>
      <c r="R215" s="136"/>
      <c r="T215" s="137"/>
      <c r="AA215" s="138"/>
      <c r="AT215" s="135" t="s">
        <v>152</v>
      </c>
      <c r="AU215" s="135" t="s">
        <v>106</v>
      </c>
      <c r="AV215" s="135" t="s">
        <v>21</v>
      </c>
      <c r="AW215" s="135" t="s">
        <v>118</v>
      </c>
      <c r="AX215" s="135" t="s">
        <v>82</v>
      </c>
      <c r="AY215" s="135" t="s">
        <v>145</v>
      </c>
    </row>
    <row r="216" spans="2:51" s="6" customFormat="1" ht="15.75" customHeight="1">
      <c r="B216" s="139"/>
      <c r="E216" s="140"/>
      <c r="F216" s="226" t="s">
        <v>21</v>
      </c>
      <c r="G216" s="227"/>
      <c r="H216" s="227"/>
      <c r="I216" s="227"/>
      <c r="K216" s="141">
        <v>1</v>
      </c>
      <c r="N216" s="140"/>
      <c r="R216" s="142"/>
      <c r="T216" s="143"/>
      <c r="AA216" s="144"/>
      <c r="AT216" s="140" t="s">
        <v>152</v>
      </c>
      <c r="AU216" s="140" t="s">
        <v>106</v>
      </c>
      <c r="AV216" s="140" t="s">
        <v>106</v>
      </c>
      <c r="AW216" s="140" t="s">
        <v>118</v>
      </c>
      <c r="AX216" s="140" t="s">
        <v>82</v>
      </c>
      <c r="AY216" s="140" t="s">
        <v>145</v>
      </c>
    </row>
    <row r="217" spans="2:64" s="6" customFormat="1" ht="15.75" customHeight="1">
      <c r="B217" s="22"/>
      <c r="C217" s="146" t="s">
        <v>363</v>
      </c>
      <c r="D217" s="146" t="s">
        <v>281</v>
      </c>
      <c r="E217" s="147" t="s">
        <v>364</v>
      </c>
      <c r="F217" s="234" t="s">
        <v>365</v>
      </c>
      <c r="G217" s="235"/>
      <c r="H217" s="235"/>
      <c r="I217" s="235"/>
      <c r="J217" s="148" t="s">
        <v>149</v>
      </c>
      <c r="K217" s="149">
        <v>7</v>
      </c>
      <c r="L217" s="236">
        <v>0</v>
      </c>
      <c r="M217" s="235"/>
      <c r="N217" s="237">
        <f>ROUND($L$217*$K$217,2)</f>
        <v>0</v>
      </c>
      <c r="O217" s="221"/>
      <c r="P217" s="221"/>
      <c r="Q217" s="221"/>
      <c r="R217" s="23"/>
      <c r="T217" s="131"/>
      <c r="U217" s="29" t="s">
        <v>47</v>
      </c>
      <c r="V217" s="132">
        <v>0</v>
      </c>
      <c r="W217" s="132">
        <f>$V$217*$K$217</f>
        <v>0</v>
      </c>
      <c r="X217" s="132">
        <v>0.0065</v>
      </c>
      <c r="Y217" s="132">
        <f>$X$217*$K$217</f>
        <v>0.0455</v>
      </c>
      <c r="Z217" s="132">
        <v>0</v>
      </c>
      <c r="AA217" s="133">
        <f>$Z$217*$K$217</f>
        <v>0</v>
      </c>
      <c r="AR217" s="6" t="s">
        <v>193</v>
      </c>
      <c r="AT217" s="6" t="s">
        <v>281</v>
      </c>
      <c r="AU217" s="6" t="s">
        <v>106</v>
      </c>
      <c r="AY217" s="6" t="s">
        <v>145</v>
      </c>
      <c r="BE217" s="86">
        <f>IF($U$217="základní",$N$217,0)</f>
        <v>0</v>
      </c>
      <c r="BF217" s="86">
        <f>IF($U$217="snížená",$N$217,0)</f>
        <v>0</v>
      </c>
      <c r="BG217" s="86">
        <f>IF($U$217="zákl. přenesená",$N$217,0)</f>
        <v>0</v>
      </c>
      <c r="BH217" s="86">
        <f>IF($U$217="sníž. přenesená",$N$217,0)</f>
        <v>0</v>
      </c>
      <c r="BI217" s="86">
        <f>IF($U$217="nulová",$N$217,0)</f>
        <v>0</v>
      </c>
      <c r="BJ217" s="6" t="s">
        <v>21</v>
      </c>
      <c r="BK217" s="86">
        <f>ROUND($L$217*$K$217,2)</f>
        <v>0</v>
      </c>
      <c r="BL217" s="6" t="s">
        <v>150</v>
      </c>
    </row>
    <row r="218" spans="2:64" s="6" customFormat="1" ht="15.75" customHeight="1">
      <c r="B218" s="22"/>
      <c r="C218" s="146" t="s">
        <v>366</v>
      </c>
      <c r="D218" s="146" t="s">
        <v>281</v>
      </c>
      <c r="E218" s="147" t="s">
        <v>367</v>
      </c>
      <c r="F218" s="234" t="s">
        <v>368</v>
      </c>
      <c r="G218" s="235"/>
      <c r="H218" s="235"/>
      <c r="I218" s="235"/>
      <c r="J218" s="148" t="s">
        <v>149</v>
      </c>
      <c r="K218" s="149">
        <v>7</v>
      </c>
      <c r="L218" s="236">
        <v>0</v>
      </c>
      <c r="M218" s="235"/>
      <c r="N218" s="237">
        <f>ROUND($L$218*$K$218,2)</f>
        <v>0</v>
      </c>
      <c r="O218" s="221"/>
      <c r="P218" s="221"/>
      <c r="Q218" s="221"/>
      <c r="R218" s="23"/>
      <c r="T218" s="131"/>
      <c r="U218" s="29" t="s">
        <v>47</v>
      </c>
      <c r="V218" s="132">
        <v>0</v>
      </c>
      <c r="W218" s="132">
        <f>$V$218*$K$218</f>
        <v>0</v>
      </c>
      <c r="X218" s="132">
        <v>0.0033</v>
      </c>
      <c r="Y218" s="132">
        <f>$X$218*$K$218</f>
        <v>0.0231</v>
      </c>
      <c r="Z218" s="132">
        <v>0</v>
      </c>
      <c r="AA218" s="133">
        <f>$Z$218*$K$218</f>
        <v>0</v>
      </c>
      <c r="AR218" s="6" t="s">
        <v>193</v>
      </c>
      <c r="AT218" s="6" t="s">
        <v>281</v>
      </c>
      <c r="AU218" s="6" t="s">
        <v>106</v>
      </c>
      <c r="AY218" s="6" t="s">
        <v>145</v>
      </c>
      <c r="BE218" s="86">
        <f>IF($U$218="základní",$N$218,0)</f>
        <v>0</v>
      </c>
      <c r="BF218" s="86">
        <f>IF($U$218="snížená",$N$218,0)</f>
        <v>0</v>
      </c>
      <c r="BG218" s="86">
        <f>IF($U$218="zákl. přenesená",$N$218,0)</f>
        <v>0</v>
      </c>
      <c r="BH218" s="86">
        <f>IF($U$218="sníž. přenesená",$N$218,0)</f>
        <v>0</v>
      </c>
      <c r="BI218" s="86">
        <f>IF($U$218="nulová",$N$218,0)</f>
        <v>0</v>
      </c>
      <c r="BJ218" s="6" t="s">
        <v>21</v>
      </c>
      <c r="BK218" s="86">
        <f>ROUND($L$218*$K$218,2)</f>
        <v>0</v>
      </c>
      <c r="BL218" s="6" t="s">
        <v>150</v>
      </c>
    </row>
    <row r="219" spans="2:64" s="6" customFormat="1" ht="15.75" customHeight="1">
      <c r="B219" s="22"/>
      <c r="C219" s="146" t="s">
        <v>369</v>
      </c>
      <c r="D219" s="146" t="s">
        <v>281</v>
      </c>
      <c r="E219" s="147" t="s">
        <v>370</v>
      </c>
      <c r="F219" s="234" t="s">
        <v>371</v>
      </c>
      <c r="G219" s="235"/>
      <c r="H219" s="235"/>
      <c r="I219" s="235"/>
      <c r="J219" s="148" t="s">
        <v>149</v>
      </c>
      <c r="K219" s="149">
        <v>7</v>
      </c>
      <c r="L219" s="236">
        <v>0</v>
      </c>
      <c r="M219" s="235"/>
      <c r="N219" s="237">
        <f>ROUND($L$219*$K$219,2)</f>
        <v>0</v>
      </c>
      <c r="O219" s="221"/>
      <c r="P219" s="221"/>
      <c r="Q219" s="221"/>
      <c r="R219" s="23"/>
      <c r="T219" s="131"/>
      <c r="U219" s="29" t="s">
        <v>47</v>
      </c>
      <c r="V219" s="132">
        <v>0</v>
      </c>
      <c r="W219" s="132">
        <f>$V$219*$K$219</f>
        <v>0</v>
      </c>
      <c r="X219" s="132">
        <v>0.00015</v>
      </c>
      <c r="Y219" s="132">
        <f>$X$219*$K$219</f>
        <v>0.00105</v>
      </c>
      <c r="Z219" s="132">
        <v>0</v>
      </c>
      <c r="AA219" s="133">
        <f>$Z$219*$K$219</f>
        <v>0</v>
      </c>
      <c r="AR219" s="6" t="s">
        <v>193</v>
      </c>
      <c r="AT219" s="6" t="s">
        <v>281</v>
      </c>
      <c r="AU219" s="6" t="s">
        <v>106</v>
      </c>
      <c r="AY219" s="6" t="s">
        <v>145</v>
      </c>
      <c r="BE219" s="86">
        <f>IF($U$219="základní",$N$219,0)</f>
        <v>0</v>
      </c>
      <c r="BF219" s="86">
        <f>IF($U$219="snížená",$N$219,0)</f>
        <v>0</v>
      </c>
      <c r="BG219" s="86">
        <f>IF($U$219="zákl. přenesená",$N$219,0)</f>
        <v>0</v>
      </c>
      <c r="BH219" s="86">
        <f>IF($U$219="sníž. přenesená",$N$219,0)</f>
        <v>0</v>
      </c>
      <c r="BI219" s="86">
        <f>IF($U$219="nulová",$N$219,0)</f>
        <v>0</v>
      </c>
      <c r="BJ219" s="6" t="s">
        <v>21</v>
      </c>
      <c r="BK219" s="86">
        <f>ROUND($L$219*$K$219,2)</f>
        <v>0</v>
      </c>
      <c r="BL219" s="6" t="s">
        <v>150</v>
      </c>
    </row>
    <row r="220" spans="2:64" s="6" customFormat="1" ht="27" customHeight="1">
      <c r="B220" s="22"/>
      <c r="C220" s="127" t="s">
        <v>372</v>
      </c>
      <c r="D220" s="127" t="s">
        <v>146</v>
      </c>
      <c r="E220" s="128" t="s">
        <v>373</v>
      </c>
      <c r="F220" s="220" t="s">
        <v>374</v>
      </c>
      <c r="G220" s="221"/>
      <c r="H220" s="221"/>
      <c r="I220" s="221"/>
      <c r="J220" s="129" t="s">
        <v>149</v>
      </c>
      <c r="K220" s="130">
        <v>1</v>
      </c>
      <c r="L220" s="222">
        <v>0</v>
      </c>
      <c r="M220" s="221"/>
      <c r="N220" s="223">
        <f>ROUND($L$220*$K$220,2)</f>
        <v>0</v>
      </c>
      <c r="O220" s="221"/>
      <c r="P220" s="221"/>
      <c r="Q220" s="221"/>
      <c r="R220" s="23"/>
      <c r="T220" s="131"/>
      <c r="U220" s="29" t="s">
        <v>47</v>
      </c>
      <c r="V220" s="132">
        <v>0</v>
      </c>
      <c r="W220" s="132">
        <f>$V$220*$K$220</f>
        <v>0</v>
      </c>
      <c r="X220" s="132">
        <v>0</v>
      </c>
      <c r="Y220" s="132">
        <f>$X$220*$K$220</f>
        <v>0</v>
      </c>
      <c r="Z220" s="132">
        <v>0</v>
      </c>
      <c r="AA220" s="133">
        <f>$Z$220*$K$220</f>
        <v>0</v>
      </c>
      <c r="AR220" s="6" t="s">
        <v>150</v>
      </c>
      <c r="AT220" s="6" t="s">
        <v>146</v>
      </c>
      <c r="AU220" s="6" t="s">
        <v>106</v>
      </c>
      <c r="AY220" s="6" t="s">
        <v>145</v>
      </c>
      <c r="BE220" s="86">
        <f>IF($U$220="základní",$N$220,0)</f>
        <v>0</v>
      </c>
      <c r="BF220" s="86">
        <f>IF($U$220="snížená",$N$220,0)</f>
        <v>0</v>
      </c>
      <c r="BG220" s="86">
        <f>IF($U$220="zákl. přenesená",$N$220,0)</f>
        <v>0</v>
      </c>
      <c r="BH220" s="86">
        <f>IF($U$220="sníž. přenesená",$N$220,0)</f>
        <v>0</v>
      </c>
      <c r="BI220" s="86">
        <f>IF($U$220="nulová",$N$220,0)</f>
        <v>0</v>
      </c>
      <c r="BJ220" s="6" t="s">
        <v>21</v>
      </c>
      <c r="BK220" s="86">
        <f>ROUND($L$220*$K$220,2)</f>
        <v>0</v>
      </c>
      <c r="BL220" s="6" t="s">
        <v>150</v>
      </c>
    </row>
    <row r="221" spans="2:64" s="6" customFormat="1" ht="27" customHeight="1">
      <c r="B221" s="22"/>
      <c r="C221" s="127" t="s">
        <v>375</v>
      </c>
      <c r="D221" s="127" t="s">
        <v>146</v>
      </c>
      <c r="E221" s="128" t="s">
        <v>376</v>
      </c>
      <c r="F221" s="220" t="s">
        <v>377</v>
      </c>
      <c r="G221" s="221"/>
      <c r="H221" s="221"/>
      <c r="I221" s="221"/>
      <c r="J221" s="129" t="s">
        <v>226</v>
      </c>
      <c r="K221" s="130">
        <v>168.81</v>
      </c>
      <c r="L221" s="222">
        <v>0</v>
      </c>
      <c r="M221" s="221"/>
      <c r="N221" s="223">
        <f>ROUND($L$221*$K$221,2)</f>
        <v>0</v>
      </c>
      <c r="O221" s="221"/>
      <c r="P221" s="221"/>
      <c r="Q221" s="221"/>
      <c r="R221" s="23"/>
      <c r="T221" s="131"/>
      <c r="U221" s="29" t="s">
        <v>47</v>
      </c>
      <c r="V221" s="132">
        <v>0.003</v>
      </c>
      <c r="W221" s="132">
        <f>$V$221*$K$221</f>
        <v>0.50643</v>
      </c>
      <c r="X221" s="132">
        <v>0.0002</v>
      </c>
      <c r="Y221" s="132">
        <f>$X$221*$K$221</f>
        <v>0.033762</v>
      </c>
      <c r="Z221" s="132">
        <v>0</v>
      </c>
      <c r="AA221" s="133">
        <f>$Z$221*$K$221</f>
        <v>0</v>
      </c>
      <c r="AR221" s="6" t="s">
        <v>150</v>
      </c>
      <c r="AT221" s="6" t="s">
        <v>146</v>
      </c>
      <c r="AU221" s="6" t="s">
        <v>106</v>
      </c>
      <c r="AY221" s="6" t="s">
        <v>145</v>
      </c>
      <c r="BE221" s="86">
        <f>IF($U$221="základní",$N$221,0)</f>
        <v>0</v>
      </c>
      <c r="BF221" s="86">
        <f>IF($U$221="snížená",$N$221,0)</f>
        <v>0</v>
      </c>
      <c r="BG221" s="86">
        <f>IF($U$221="zákl. přenesená",$N$221,0)</f>
        <v>0</v>
      </c>
      <c r="BH221" s="86">
        <f>IF($U$221="sníž. přenesená",$N$221,0)</f>
        <v>0</v>
      </c>
      <c r="BI221" s="86">
        <f>IF($U$221="nulová",$N$221,0)</f>
        <v>0</v>
      </c>
      <c r="BJ221" s="6" t="s">
        <v>21</v>
      </c>
      <c r="BK221" s="86">
        <f>ROUND($L$221*$K$221,2)</f>
        <v>0</v>
      </c>
      <c r="BL221" s="6" t="s">
        <v>150</v>
      </c>
    </row>
    <row r="222" spans="2:64" s="6" customFormat="1" ht="27" customHeight="1">
      <c r="B222" s="22"/>
      <c r="C222" s="127" t="s">
        <v>378</v>
      </c>
      <c r="D222" s="127" t="s">
        <v>146</v>
      </c>
      <c r="E222" s="128" t="s">
        <v>379</v>
      </c>
      <c r="F222" s="220" t="s">
        <v>380</v>
      </c>
      <c r="G222" s="221"/>
      <c r="H222" s="221"/>
      <c r="I222" s="221"/>
      <c r="J222" s="129" t="s">
        <v>226</v>
      </c>
      <c r="K222" s="130">
        <v>168.81</v>
      </c>
      <c r="L222" s="222">
        <v>0</v>
      </c>
      <c r="M222" s="221"/>
      <c r="N222" s="223">
        <f>ROUND($L$222*$K$222,2)</f>
        <v>0</v>
      </c>
      <c r="O222" s="221"/>
      <c r="P222" s="221"/>
      <c r="Q222" s="221"/>
      <c r="R222" s="23"/>
      <c r="T222" s="131"/>
      <c r="U222" s="29" t="s">
        <v>47</v>
      </c>
      <c r="V222" s="132">
        <v>0.003</v>
      </c>
      <c r="W222" s="132">
        <f>$V$222*$K$222</f>
        <v>0.50643</v>
      </c>
      <c r="X222" s="132">
        <v>0.00033</v>
      </c>
      <c r="Y222" s="132">
        <f>$X$222*$K$222</f>
        <v>0.0557073</v>
      </c>
      <c r="Z222" s="132">
        <v>0</v>
      </c>
      <c r="AA222" s="133">
        <f>$Z$222*$K$222</f>
        <v>0</v>
      </c>
      <c r="AR222" s="6" t="s">
        <v>150</v>
      </c>
      <c r="AT222" s="6" t="s">
        <v>146</v>
      </c>
      <c r="AU222" s="6" t="s">
        <v>106</v>
      </c>
      <c r="AY222" s="6" t="s">
        <v>145</v>
      </c>
      <c r="BE222" s="86">
        <f>IF($U$222="základní",$N$222,0)</f>
        <v>0</v>
      </c>
      <c r="BF222" s="86">
        <f>IF($U$222="snížená",$N$222,0)</f>
        <v>0</v>
      </c>
      <c r="BG222" s="86">
        <f>IF($U$222="zákl. přenesená",$N$222,0)</f>
        <v>0</v>
      </c>
      <c r="BH222" s="86">
        <f>IF($U$222="sníž. přenesená",$N$222,0)</f>
        <v>0</v>
      </c>
      <c r="BI222" s="86">
        <f>IF($U$222="nulová",$N$222,0)</f>
        <v>0</v>
      </c>
      <c r="BJ222" s="6" t="s">
        <v>21</v>
      </c>
      <c r="BK222" s="86">
        <f>ROUND($L$222*$K$222,2)</f>
        <v>0</v>
      </c>
      <c r="BL222" s="6" t="s">
        <v>150</v>
      </c>
    </row>
    <row r="223" spans="2:51" s="6" customFormat="1" ht="15.75" customHeight="1">
      <c r="B223" s="139"/>
      <c r="E223" s="140"/>
      <c r="F223" s="226" t="s">
        <v>381</v>
      </c>
      <c r="G223" s="227"/>
      <c r="H223" s="227"/>
      <c r="I223" s="227"/>
      <c r="K223" s="141">
        <v>84.81</v>
      </c>
      <c r="N223" s="140"/>
      <c r="R223" s="142"/>
      <c r="T223" s="143"/>
      <c r="AA223" s="144"/>
      <c r="AT223" s="140" t="s">
        <v>152</v>
      </c>
      <c r="AU223" s="140" t="s">
        <v>106</v>
      </c>
      <c r="AV223" s="140" t="s">
        <v>106</v>
      </c>
      <c r="AW223" s="140" t="s">
        <v>118</v>
      </c>
      <c r="AX223" s="140" t="s">
        <v>82</v>
      </c>
      <c r="AY223" s="140" t="s">
        <v>145</v>
      </c>
    </row>
    <row r="224" spans="2:51" s="6" customFormat="1" ht="15.75" customHeight="1">
      <c r="B224" s="139"/>
      <c r="E224" s="140"/>
      <c r="F224" s="226" t="s">
        <v>382</v>
      </c>
      <c r="G224" s="227"/>
      <c r="H224" s="227"/>
      <c r="I224" s="227"/>
      <c r="K224" s="141">
        <v>84</v>
      </c>
      <c r="N224" s="140"/>
      <c r="R224" s="142"/>
      <c r="T224" s="143"/>
      <c r="AA224" s="144"/>
      <c r="AT224" s="140" t="s">
        <v>152</v>
      </c>
      <c r="AU224" s="140" t="s">
        <v>106</v>
      </c>
      <c r="AV224" s="140" t="s">
        <v>106</v>
      </c>
      <c r="AW224" s="140" t="s">
        <v>118</v>
      </c>
      <c r="AX224" s="140" t="s">
        <v>82</v>
      </c>
      <c r="AY224" s="140" t="s">
        <v>145</v>
      </c>
    </row>
    <row r="225" spans="2:64" s="6" customFormat="1" ht="27" customHeight="1">
      <c r="B225" s="22"/>
      <c r="C225" s="127" t="s">
        <v>383</v>
      </c>
      <c r="D225" s="127" t="s">
        <v>146</v>
      </c>
      <c r="E225" s="128" t="s">
        <v>384</v>
      </c>
      <c r="F225" s="220" t="s">
        <v>385</v>
      </c>
      <c r="G225" s="221"/>
      <c r="H225" s="221"/>
      <c r="I225" s="221"/>
      <c r="J225" s="129" t="s">
        <v>226</v>
      </c>
      <c r="K225" s="130">
        <v>217.16</v>
      </c>
      <c r="L225" s="222">
        <v>0</v>
      </c>
      <c r="M225" s="221"/>
      <c r="N225" s="223">
        <f>ROUND($L$225*$K$225,2)</f>
        <v>0</v>
      </c>
      <c r="O225" s="221"/>
      <c r="P225" s="221"/>
      <c r="Q225" s="221"/>
      <c r="R225" s="23"/>
      <c r="T225" s="131"/>
      <c r="U225" s="29" t="s">
        <v>47</v>
      </c>
      <c r="V225" s="132">
        <v>0.003</v>
      </c>
      <c r="W225" s="132">
        <f>$V$225*$K$225</f>
        <v>0.65148</v>
      </c>
      <c r="X225" s="132">
        <v>7E-05</v>
      </c>
      <c r="Y225" s="132">
        <f>$X$225*$K$225</f>
        <v>0.015201199999999998</v>
      </c>
      <c r="Z225" s="132">
        <v>0</v>
      </c>
      <c r="AA225" s="133">
        <f>$Z$225*$K$225</f>
        <v>0</v>
      </c>
      <c r="AR225" s="6" t="s">
        <v>150</v>
      </c>
      <c r="AT225" s="6" t="s">
        <v>146</v>
      </c>
      <c r="AU225" s="6" t="s">
        <v>106</v>
      </c>
      <c r="AY225" s="6" t="s">
        <v>145</v>
      </c>
      <c r="BE225" s="86">
        <f>IF($U$225="základní",$N$225,0)</f>
        <v>0</v>
      </c>
      <c r="BF225" s="86">
        <f>IF($U$225="snížená",$N$225,0)</f>
        <v>0</v>
      </c>
      <c r="BG225" s="86">
        <f>IF($U$225="zákl. přenesená",$N$225,0)</f>
        <v>0</v>
      </c>
      <c r="BH225" s="86">
        <f>IF($U$225="sníž. přenesená",$N$225,0)</f>
        <v>0</v>
      </c>
      <c r="BI225" s="86">
        <f>IF($U$225="nulová",$N$225,0)</f>
        <v>0</v>
      </c>
      <c r="BJ225" s="6" t="s">
        <v>21</v>
      </c>
      <c r="BK225" s="86">
        <f>ROUND($L$225*$K$225,2)</f>
        <v>0</v>
      </c>
      <c r="BL225" s="6" t="s">
        <v>150</v>
      </c>
    </row>
    <row r="226" spans="2:64" s="6" customFormat="1" ht="27" customHeight="1">
      <c r="B226" s="22"/>
      <c r="C226" s="127" t="s">
        <v>386</v>
      </c>
      <c r="D226" s="127" t="s">
        <v>146</v>
      </c>
      <c r="E226" s="128" t="s">
        <v>387</v>
      </c>
      <c r="F226" s="220" t="s">
        <v>388</v>
      </c>
      <c r="G226" s="221"/>
      <c r="H226" s="221"/>
      <c r="I226" s="221"/>
      <c r="J226" s="129" t="s">
        <v>226</v>
      </c>
      <c r="K226" s="130">
        <v>217.16</v>
      </c>
      <c r="L226" s="222">
        <v>0</v>
      </c>
      <c r="M226" s="221"/>
      <c r="N226" s="223">
        <f>ROUND($L$226*$K$226,2)</f>
        <v>0</v>
      </c>
      <c r="O226" s="221"/>
      <c r="P226" s="221"/>
      <c r="Q226" s="221"/>
      <c r="R226" s="23"/>
      <c r="T226" s="131"/>
      <c r="U226" s="29" t="s">
        <v>47</v>
      </c>
      <c r="V226" s="132">
        <v>0.003</v>
      </c>
      <c r="W226" s="132">
        <f>$V$226*$K$226</f>
        <v>0.65148</v>
      </c>
      <c r="X226" s="132">
        <v>0.00011</v>
      </c>
      <c r="Y226" s="132">
        <f>$X$226*$K$226</f>
        <v>0.023887600000000002</v>
      </c>
      <c r="Z226" s="132">
        <v>0</v>
      </c>
      <c r="AA226" s="133">
        <f>$Z$226*$K$226</f>
        <v>0</v>
      </c>
      <c r="AR226" s="6" t="s">
        <v>150</v>
      </c>
      <c r="AT226" s="6" t="s">
        <v>146</v>
      </c>
      <c r="AU226" s="6" t="s">
        <v>106</v>
      </c>
      <c r="AY226" s="6" t="s">
        <v>145</v>
      </c>
      <c r="BE226" s="86">
        <f>IF($U$226="základní",$N$226,0)</f>
        <v>0</v>
      </c>
      <c r="BF226" s="86">
        <f>IF($U$226="snížená",$N$226,0)</f>
        <v>0</v>
      </c>
      <c r="BG226" s="86">
        <f>IF($U$226="zákl. přenesená",$N$226,0)</f>
        <v>0</v>
      </c>
      <c r="BH226" s="86">
        <f>IF($U$226="sníž. přenesená",$N$226,0)</f>
        <v>0</v>
      </c>
      <c r="BI226" s="86">
        <f>IF($U$226="nulová",$N$226,0)</f>
        <v>0</v>
      </c>
      <c r="BJ226" s="6" t="s">
        <v>21</v>
      </c>
      <c r="BK226" s="86">
        <f>ROUND($L$226*$K$226,2)</f>
        <v>0</v>
      </c>
      <c r="BL226" s="6" t="s">
        <v>150</v>
      </c>
    </row>
    <row r="227" spans="2:51" s="6" customFormat="1" ht="39" customHeight="1">
      <c r="B227" s="139"/>
      <c r="E227" s="140"/>
      <c r="F227" s="226" t="s">
        <v>389</v>
      </c>
      <c r="G227" s="227"/>
      <c r="H227" s="227"/>
      <c r="I227" s="227"/>
      <c r="K227" s="141">
        <v>217.16</v>
      </c>
      <c r="N227" s="140"/>
      <c r="R227" s="142"/>
      <c r="T227" s="143"/>
      <c r="AA227" s="144"/>
      <c r="AT227" s="140" t="s">
        <v>152</v>
      </c>
      <c r="AU227" s="140" t="s">
        <v>106</v>
      </c>
      <c r="AV227" s="140" t="s">
        <v>106</v>
      </c>
      <c r="AW227" s="140" t="s">
        <v>118</v>
      </c>
      <c r="AX227" s="140" t="s">
        <v>82</v>
      </c>
      <c r="AY227" s="140" t="s">
        <v>145</v>
      </c>
    </row>
    <row r="228" spans="2:64" s="6" customFormat="1" ht="27" customHeight="1">
      <c r="B228" s="22"/>
      <c r="C228" s="127" t="s">
        <v>390</v>
      </c>
      <c r="D228" s="127" t="s">
        <v>146</v>
      </c>
      <c r="E228" s="128" t="s">
        <v>391</v>
      </c>
      <c r="F228" s="220" t="s">
        <v>392</v>
      </c>
      <c r="G228" s="221"/>
      <c r="H228" s="221"/>
      <c r="I228" s="221"/>
      <c r="J228" s="129" t="s">
        <v>253</v>
      </c>
      <c r="K228" s="130">
        <v>13.45</v>
      </c>
      <c r="L228" s="222">
        <v>0</v>
      </c>
      <c r="M228" s="221"/>
      <c r="N228" s="223">
        <f>ROUND($L$228*$K$228,2)</f>
        <v>0</v>
      </c>
      <c r="O228" s="221"/>
      <c r="P228" s="221"/>
      <c r="Q228" s="221"/>
      <c r="R228" s="23"/>
      <c r="T228" s="131"/>
      <c r="U228" s="29" t="s">
        <v>47</v>
      </c>
      <c r="V228" s="132">
        <v>0.119</v>
      </c>
      <c r="W228" s="132">
        <f>$V$228*$K$228</f>
        <v>1.60055</v>
      </c>
      <c r="X228" s="132">
        <v>0.0016</v>
      </c>
      <c r="Y228" s="132">
        <f>$X$228*$K$228</f>
        <v>0.02152</v>
      </c>
      <c r="Z228" s="132">
        <v>0</v>
      </c>
      <c r="AA228" s="133">
        <f>$Z$228*$K$228</f>
        <v>0</v>
      </c>
      <c r="AR228" s="6" t="s">
        <v>150</v>
      </c>
      <c r="AT228" s="6" t="s">
        <v>146</v>
      </c>
      <c r="AU228" s="6" t="s">
        <v>106</v>
      </c>
      <c r="AY228" s="6" t="s">
        <v>145</v>
      </c>
      <c r="BE228" s="86">
        <f>IF($U$228="základní",$N$228,0)</f>
        <v>0</v>
      </c>
      <c r="BF228" s="86">
        <f>IF($U$228="snížená",$N$228,0)</f>
        <v>0</v>
      </c>
      <c r="BG228" s="86">
        <f>IF($U$228="zákl. přenesená",$N$228,0)</f>
        <v>0</v>
      </c>
      <c r="BH228" s="86">
        <f>IF($U$228="sníž. přenesená",$N$228,0)</f>
        <v>0</v>
      </c>
      <c r="BI228" s="86">
        <f>IF($U$228="nulová",$N$228,0)</f>
        <v>0</v>
      </c>
      <c r="BJ228" s="6" t="s">
        <v>21</v>
      </c>
      <c r="BK228" s="86">
        <f>ROUND($L$228*$K$228,2)</f>
        <v>0</v>
      </c>
      <c r="BL228" s="6" t="s">
        <v>150</v>
      </c>
    </row>
    <row r="229" spans="2:64" s="6" customFormat="1" ht="39" customHeight="1">
      <c r="B229" s="22"/>
      <c r="C229" s="127" t="s">
        <v>393</v>
      </c>
      <c r="D229" s="127" t="s">
        <v>146</v>
      </c>
      <c r="E229" s="128" t="s">
        <v>394</v>
      </c>
      <c r="F229" s="220" t="s">
        <v>395</v>
      </c>
      <c r="G229" s="221"/>
      <c r="H229" s="221"/>
      <c r="I229" s="221"/>
      <c r="J229" s="129" t="s">
        <v>253</v>
      </c>
      <c r="K229" s="130">
        <v>13.45</v>
      </c>
      <c r="L229" s="222">
        <v>0</v>
      </c>
      <c r="M229" s="221"/>
      <c r="N229" s="223">
        <f>ROUND($L$229*$K$229,2)</f>
        <v>0</v>
      </c>
      <c r="O229" s="221"/>
      <c r="P229" s="221"/>
      <c r="Q229" s="221"/>
      <c r="R229" s="23"/>
      <c r="T229" s="131"/>
      <c r="U229" s="29" t="s">
        <v>47</v>
      </c>
      <c r="V229" s="132">
        <v>0.129</v>
      </c>
      <c r="W229" s="132">
        <f>$V$229*$K$229</f>
        <v>1.73505</v>
      </c>
      <c r="X229" s="132">
        <v>0.0026</v>
      </c>
      <c r="Y229" s="132">
        <f>$X$229*$K$229</f>
        <v>0.034969999999999994</v>
      </c>
      <c r="Z229" s="132">
        <v>0</v>
      </c>
      <c r="AA229" s="133">
        <f>$Z$229*$K$229</f>
        <v>0</v>
      </c>
      <c r="AR229" s="6" t="s">
        <v>150</v>
      </c>
      <c r="AT229" s="6" t="s">
        <v>146</v>
      </c>
      <c r="AU229" s="6" t="s">
        <v>106</v>
      </c>
      <c r="AY229" s="6" t="s">
        <v>145</v>
      </c>
      <c r="BE229" s="86">
        <f>IF($U$229="základní",$N$229,0)</f>
        <v>0</v>
      </c>
      <c r="BF229" s="86">
        <f>IF($U$229="snížená",$N$229,0)</f>
        <v>0</v>
      </c>
      <c r="BG229" s="86">
        <f>IF($U$229="zákl. přenesená",$N$229,0)</f>
        <v>0</v>
      </c>
      <c r="BH229" s="86">
        <f>IF($U$229="sníž. přenesená",$N$229,0)</f>
        <v>0</v>
      </c>
      <c r="BI229" s="86">
        <f>IF($U$229="nulová",$N$229,0)</f>
        <v>0</v>
      </c>
      <c r="BJ229" s="6" t="s">
        <v>21</v>
      </c>
      <c r="BK229" s="86">
        <f>ROUND($L$229*$K$229,2)</f>
        <v>0</v>
      </c>
      <c r="BL229" s="6" t="s">
        <v>150</v>
      </c>
    </row>
    <row r="230" spans="2:51" s="6" customFormat="1" ht="15.75" customHeight="1">
      <c r="B230" s="134"/>
      <c r="E230" s="135"/>
      <c r="F230" s="224" t="s">
        <v>396</v>
      </c>
      <c r="G230" s="225"/>
      <c r="H230" s="225"/>
      <c r="I230" s="225"/>
      <c r="K230" s="135"/>
      <c r="N230" s="135"/>
      <c r="R230" s="136"/>
      <c r="T230" s="137"/>
      <c r="AA230" s="138"/>
      <c r="AT230" s="135" t="s">
        <v>152</v>
      </c>
      <c r="AU230" s="135" t="s">
        <v>106</v>
      </c>
      <c r="AV230" s="135" t="s">
        <v>21</v>
      </c>
      <c r="AW230" s="135" t="s">
        <v>118</v>
      </c>
      <c r="AX230" s="135" t="s">
        <v>82</v>
      </c>
      <c r="AY230" s="135" t="s">
        <v>145</v>
      </c>
    </row>
    <row r="231" spans="2:51" s="6" customFormat="1" ht="15.75" customHeight="1">
      <c r="B231" s="139"/>
      <c r="E231" s="140"/>
      <c r="F231" s="226" t="s">
        <v>397</v>
      </c>
      <c r="G231" s="227"/>
      <c r="H231" s="227"/>
      <c r="I231" s="227"/>
      <c r="K231" s="141">
        <v>11.7</v>
      </c>
      <c r="N231" s="140"/>
      <c r="R231" s="142"/>
      <c r="T231" s="143"/>
      <c r="AA231" s="144"/>
      <c r="AT231" s="140" t="s">
        <v>152</v>
      </c>
      <c r="AU231" s="140" t="s">
        <v>106</v>
      </c>
      <c r="AV231" s="140" t="s">
        <v>106</v>
      </c>
      <c r="AW231" s="140" t="s">
        <v>118</v>
      </c>
      <c r="AX231" s="140" t="s">
        <v>82</v>
      </c>
      <c r="AY231" s="140" t="s">
        <v>145</v>
      </c>
    </row>
    <row r="232" spans="2:51" s="6" customFormat="1" ht="15.75" customHeight="1">
      <c r="B232" s="134"/>
      <c r="E232" s="135"/>
      <c r="F232" s="224" t="s">
        <v>398</v>
      </c>
      <c r="G232" s="225"/>
      <c r="H232" s="225"/>
      <c r="I232" s="225"/>
      <c r="K232" s="135"/>
      <c r="N232" s="135"/>
      <c r="R232" s="136"/>
      <c r="T232" s="137"/>
      <c r="AA232" s="138"/>
      <c r="AT232" s="135" t="s">
        <v>152</v>
      </c>
      <c r="AU232" s="135" t="s">
        <v>106</v>
      </c>
      <c r="AV232" s="135" t="s">
        <v>21</v>
      </c>
      <c r="AW232" s="135" t="s">
        <v>118</v>
      </c>
      <c r="AX232" s="135" t="s">
        <v>82</v>
      </c>
      <c r="AY232" s="135" t="s">
        <v>145</v>
      </c>
    </row>
    <row r="233" spans="2:51" s="6" customFormat="1" ht="15.75" customHeight="1">
      <c r="B233" s="139"/>
      <c r="E233" s="140"/>
      <c r="F233" s="226" t="s">
        <v>399</v>
      </c>
      <c r="G233" s="227"/>
      <c r="H233" s="227"/>
      <c r="I233" s="227"/>
      <c r="K233" s="141">
        <v>1.75</v>
      </c>
      <c r="N233" s="140"/>
      <c r="R233" s="142"/>
      <c r="T233" s="143"/>
      <c r="AA233" s="144"/>
      <c r="AT233" s="140" t="s">
        <v>152</v>
      </c>
      <c r="AU233" s="140" t="s">
        <v>106</v>
      </c>
      <c r="AV233" s="140" t="s">
        <v>106</v>
      </c>
      <c r="AW233" s="140" t="s">
        <v>118</v>
      </c>
      <c r="AX233" s="140" t="s">
        <v>82</v>
      </c>
      <c r="AY233" s="140" t="s">
        <v>145</v>
      </c>
    </row>
    <row r="234" spans="2:64" s="6" customFormat="1" ht="15.75" customHeight="1">
      <c r="B234" s="22"/>
      <c r="C234" s="127" t="s">
        <v>400</v>
      </c>
      <c r="D234" s="127" t="s">
        <v>146</v>
      </c>
      <c r="E234" s="128" t="s">
        <v>401</v>
      </c>
      <c r="F234" s="220" t="s">
        <v>402</v>
      </c>
      <c r="G234" s="221"/>
      <c r="H234" s="221"/>
      <c r="I234" s="221"/>
      <c r="J234" s="129" t="s">
        <v>226</v>
      </c>
      <c r="K234" s="130">
        <v>385.97</v>
      </c>
      <c r="L234" s="222">
        <v>0</v>
      </c>
      <c r="M234" s="221"/>
      <c r="N234" s="223">
        <f>ROUND($L$234*$K$234,2)</f>
        <v>0</v>
      </c>
      <c r="O234" s="221"/>
      <c r="P234" s="221"/>
      <c r="Q234" s="221"/>
      <c r="R234" s="23"/>
      <c r="T234" s="131"/>
      <c r="U234" s="29" t="s">
        <v>47</v>
      </c>
      <c r="V234" s="132">
        <v>0.016</v>
      </c>
      <c r="W234" s="132">
        <f>$V$234*$K$234</f>
        <v>6.175520000000001</v>
      </c>
      <c r="X234" s="132">
        <v>0</v>
      </c>
      <c r="Y234" s="132">
        <f>$X$234*$K$234</f>
        <v>0</v>
      </c>
      <c r="Z234" s="132">
        <v>0</v>
      </c>
      <c r="AA234" s="133">
        <f>$Z$234*$K$234</f>
        <v>0</v>
      </c>
      <c r="AR234" s="6" t="s">
        <v>150</v>
      </c>
      <c r="AT234" s="6" t="s">
        <v>146</v>
      </c>
      <c r="AU234" s="6" t="s">
        <v>106</v>
      </c>
      <c r="AY234" s="6" t="s">
        <v>145</v>
      </c>
      <c r="BE234" s="86">
        <f>IF($U$234="základní",$N$234,0)</f>
        <v>0</v>
      </c>
      <c r="BF234" s="86">
        <f>IF($U$234="snížená",$N$234,0)</f>
        <v>0</v>
      </c>
      <c r="BG234" s="86">
        <f>IF($U$234="zákl. přenesená",$N$234,0)</f>
        <v>0</v>
      </c>
      <c r="BH234" s="86">
        <f>IF($U$234="sníž. přenesená",$N$234,0)</f>
        <v>0</v>
      </c>
      <c r="BI234" s="86">
        <f>IF($U$234="nulová",$N$234,0)</f>
        <v>0</v>
      </c>
      <c r="BJ234" s="6" t="s">
        <v>21</v>
      </c>
      <c r="BK234" s="86">
        <f>ROUND($L$234*$K$234,2)</f>
        <v>0</v>
      </c>
      <c r="BL234" s="6" t="s">
        <v>150</v>
      </c>
    </row>
    <row r="235" spans="2:51" s="6" customFormat="1" ht="15.75" customHeight="1">
      <c r="B235" s="139"/>
      <c r="E235" s="140"/>
      <c r="F235" s="226" t="s">
        <v>403</v>
      </c>
      <c r="G235" s="227"/>
      <c r="H235" s="227"/>
      <c r="I235" s="227"/>
      <c r="K235" s="141">
        <v>385.97</v>
      </c>
      <c r="N235" s="140"/>
      <c r="R235" s="142"/>
      <c r="T235" s="143"/>
      <c r="AA235" s="144"/>
      <c r="AT235" s="140" t="s">
        <v>152</v>
      </c>
      <c r="AU235" s="140" t="s">
        <v>106</v>
      </c>
      <c r="AV235" s="140" t="s">
        <v>106</v>
      </c>
      <c r="AW235" s="140" t="s">
        <v>118</v>
      </c>
      <c r="AX235" s="140" t="s">
        <v>82</v>
      </c>
      <c r="AY235" s="140" t="s">
        <v>145</v>
      </c>
    </row>
    <row r="236" spans="2:64" s="6" customFormat="1" ht="15.75" customHeight="1">
      <c r="B236" s="22"/>
      <c r="C236" s="127" t="s">
        <v>404</v>
      </c>
      <c r="D236" s="127" t="s">
        <v>146</v>
      </c>
      <c r="E236" s="128" t="s">
        <v>405</v>
      </c>
      <c r="F236" s="220" t="s">
        <v>406</v>
      </c>
      <c r="G236" s="221"/>
      <c r="H236" s="221"/>
      <c r="I236" s="221"/>
      <c r="J236" s="129" t="s">
        <v>253</v>
      </c>
      <c r="K236" s="130">
        <v>13.45</v>
      </c>
      <c r="L236" s="222">
        <v>0</v>
      </c>
      <c r="M236" s="221"/>
      <c r="N236" s="223">
        <f>ROUND($L$236*$K$236,2)</f>
        <v>0</v>
      </c>
      <c r="O236" s="221"/>
      <c r="P236" s="221"/>
      <c r="Q236" s="221"/>
      <c r="R236" s="23"/>
      <c r="T236" s="131"/>
      <c r="U236" s="29" t="s">
        <v>47</v>
      </c>
      <c r="V236" s="132">
        <v>0.083</v>
      </c>
      <c r="W236" s="132">
        <f>$V$236*$K$236</f>
        <v>1.11635</v>
      </c>
      <c r="X236" s="132">
        <v>1E-05</v>
      </c>
      <c r="Y236" s="132">
        <f>$X$236*$K$236</f>
        <v>0.00013450000000000002</v>
      </c>
      <c r="Z236" s="132">
        <v>0</v>
      </c>
      <c r="AA236" s="133">
        <f>$Z$236*$K$236</f>
        <v>0</v>
      </c>
      <c r="AR236" s="6" t="s">
        <v>150</v>
      </c>
      <c r="AT236" s="6" t="s">
        <v>146</v>
      </c>
      <c r="AU236" s="6" t="s">
        <v>106</v>
      </c>
      <c r="AY236" s="6" t="s">
        <v>145</v>
      </c>
      <c r="BE236" s="86">
        <f>IF($U$236="základní",$N$236,0)</f>
        <v>0</v>
      </c>
      <c r="BF236" s="86">
        <f>IF($U$236="snížená",$N$236,0)</f>
        <v>0</v>
      </c>
      <c r="BG236" s="86">
        <f>IF($U$236="zákl. přenesená",$N$236,0)</f>
        <v>0</v>
      </c>
      <c r="BH236" s="86">
        <f>IF($U$236="sníž. přenesená",$N$236,0)</f>
        <v>0</v>
      </c>
      <c r="BI236" s="86">
        <f>IF($U$236="nulová",$N$236,0)</f>
        <v>0</v>
      </c>
      <c r="BJ236" s="6" t="s">
        <v>21</v>
      </c>
      <c r="BK236" s="86">
        <f>ROUND($L$236*$K$236,2)</f>
        <v>0</v>
      </c>
      <c r="BL236" s="6" t="s">
        <v>150</v>
      </c>
    </row>
    <row r="237" spans="2:64" s="6" customFormat="1" ht="15.75" customHeight="1">
      <c r="B237" s="22"/>
      <c r="C237" s="127" t="s">
        <v>407</v>
      </c>
      <c r="D237" s="127" t="s">
        <v>146</v>
      </c>
      <c r="E237" s="128" t="s">
        <v>408</v>
      </c>
      <c r="F237" s="220" t="s">
        <v>409</v>
      </c>
      <c r="G237" s="221"/>
      <c r="H237" s="221"/>
      <c r="I237" s="221"/>
      <c r="J237" s="129" t="s">
        <v>253</v>
      </c>
      <c r="K237" s="130">
        <v>3561.33</v>
      </c>
      <c r="L237" s="222">
        <v>0</v>
      </c>
      <c r="M237" s="221"/>
      <c r="N237" s="223">
        <f>ROUND($L$237*$K$237,2)</f>
        <v>0</v>
      </c>
      <c r="O237" s="221"/>
      <c r="P237" s="221"/>
      <c r="Q237" s="221"/>
      <c r="R237" s="23"/>
      <c r="T237" s="131"/>
      <c r="U237" s="29" t="s">
        <v>47</v>
      </c>
      <c r="V237" s="132">
        <v>0.013</v>
      </c>
      <c r="W237" s="132">
        <f>$V$237*$K$237</f>
        <v>46.29729</v>
      </c>
      <c r="X237" s="132">
        <v>0</v>
      </c>
      <c r="Y237" s="132">
        <f>$X$237*$K$237</f>
        <v>0</v>
      </c>
      <c r="Z237" s="132">
        <v>0</v>
      </c>
      <c r="AA237" s="133">
        <f>$Z$237*$K$237</f>
        <v>0</v>
      </c>
      <c r="AR237" s="6" t="s">
        <v>150</v>
      </c>
      <c r="AT237" s="6" t="s">
        <v>146</v>
      </c>
      <c r="AU237" s="6" t="s">
        <v>106</v>
      </c>
      <c r="AY237" s="6" t="s">
        <v>145</v>
      </c>
      <c r="BE237" s="86">
        <f>IF($U$237="základní",$N$237,0)</f>
        <v>0</v>
      </c>
      <c r="BF237" s="86">
        <f>IF($U$237="snížená",$N$237,0)</f>
        <v>0</v>
      </c>
      <c r="BG237" s="86">
        <f>IF($U$237="zákl. přenesená",$N$237,0)</f>
        <v>0</v>
      </c>
      <c r="BH237" s="86">
        <f>IF($U$237="sníž. přenesená",$N$237,0)</f>
        <v>0</v>
      </c>
      <c r="BI237" s="86">
        <f>IF($U$237="nulová",$N$237,0)</f>
        <v>0</v>
      </c>
      <c r="BJ237" s="6" t="s">
        <v>21</v>
      </c>
      <c r="BK237" s="86">
        <f>ROUND($L$237*$K$237,2)</f>
        <v>0</v>
      </c>
      <c r="BL237" s="6" t="s">
        <v>150</v>
      </c>
    </row>
    <row r="238" spans="2:51" s="6" customFormat="1" ht="15.75" customHeight="1">
      <c r="B238" s="134"/>
      <c r="E238" s="135"/>
      <c r="F238" s="224" t="s">
        <v>410</v>
      </c>
      <c r="G238" s="225"/>
      <c r="H238" s="225"/>
      <c r="I238" s="225"/>
      <c r="K238" s="135"/>
      <c r="N238" s="135"/>
      <c r="R238" s="136"/>
      <c r="T238" s="137"/>
      <c r="AA238" s="138"/>
      <c r="AT238" s="135" t="s">
        <v>152</v>
      </c>
      <c r="AU238" s="135" t="s">
        <v>106</v>
      </c>
      <c r="AV238" s="135" t="s">
        <v>21</v>
      </c>
      <c r="AW238" s="135" t="s">
        <v>118</v>
      </c>
      <c r="AX238" s="135" t="s">
        <v>82</v>
      </c>
      <c r="AY238" s="135" t="s">
        <v>145</v>
      </c>
    </row>
    <row r="239" spans="2:51" s="6" customFormat="1" ht="15.75" customHeight="1">
      <c r="B239" s="139"/>
      <c r="E239" s="140"/>
      <c r="F239" s="226" t="s">
        <v>411</v>
      </c>
      <c r="G239" s="227"/>
      <c r="H239" s="227"/>
      <c r="I239" s="227"/>
      <c r="K239" s="141">
        <v>3055.99</v>
      </c>
      <c r="N239" s="140"/>
      <c r="R239" s="142"/>
      <c r="T239" s="143"/>
      <c r="AA239" s="144"/>
      <c r="AT239" s="140" t="s">
        <v>152</v>
      </c>
      <c r="AU239" s="140" t="s">
        <v>106</v>
      </c>
      <c r="AV239" s="140" t="s">
        <v>106</v>
      </c>
      <c r="AW239" s="140" t="s">
        <v>118</v>
      </c>
      <c r="AX239" s="140" t="s">
        <v>82</v>
      </c>
      <c r="AY239" s="140" t="s">
        <v>145</v>
      </c>
    </row>
    <row r="240" spans="2:51" s="6" customFormat="1" ht="27" customHeight="1">
      <c r="B240" s="134"/>
      <c r="E240" s="135"/>
      <c r="F240" s="224" t="s">
        <v>412</v>
      </c>
      <c r="G240" s="225"/>
      <c r="H240" s="225"/>
      <c r="I240" s="225"/>
      <c r="K240" s="135"/>
      <c r="N240" s="135"/>
      <c r="R240" s="136"/>
      <c r="T240" s="137"/>
      <c r="AA240" s="138"/>
      <c r="AT240" s="135" t="s">
        <v>152</v>
      </c>
      <c r="AU240" s="135" t="s">
        <v>106</v>
      </c>
      <c r="AV240" s="135" t="s">
        <v>21</v>
      </c>
      <c r="AW240" s="135" t="s">
        <v>118</v>
      </c>
      <c r="AX240" s="135" t="s">
        <v>82</v>
      </c>
      <c r="AY240" s="135" t="s">
        <v>145</v>
      </c>
    </row>
    <row r="241" spans="2:51" s="6" customFormat="1" ht="15.75" customHeight="1">
      <c r="B241" s="139"/>
      <c r="E241" s="140"/>
      <c r="F241" s="226" t="s">
        <v>264</v>
      </c>
      <c r="G241" s="227"/>
      <c r="H241" s="227"/>
      <c r="I241" s="227"/>
      <c r="K241" s="141">
        <v>325.7</v>
      </c>
      <c r="N241" s="140"/>
      <c r="R241" s="142"/>
      <c r="T241" s="143"/>
      <c r="AA241" s="144"/>
      <c r="AT241" s="140" t="s">
        <v>152</v>
      </c>
      <c r="AU241" s="140" t="s">
        <v>106</v>
      </c>
      <c r="AV241" s="140" t="s">
        <v>106</v>
      </c>
      <c r="AW241" s="140" t="s">
        <v>118</v>
      </c>
      <c r="AX241" s="140" t="s">
        <v>82</v>
      </c>
      <c r="AY241" s="140" t="s">
        <v>145</v>
      </c>
    </row>
    <row r="242" spans="2:51" s="6" customFormat="1" ht="15.75" customHeight="1">
      <c r="B242" s="134"/>
      <c r="E242" s="135"/>
      <c r="F242" s="224" t="s">
        <v>413</v>
      </c>
      <c r="G242" s="225"/>
      <c r="H242" s="225"/>
      <c r="I242" s="225"/>
      <c r="K242" s="135"/>
      <c r="N242" s="135"/>
      <c r="R242" s="136"/>
      <c r="T242" s="137"/>
      <c r="AA242" s="138"/>
      <c r="AT242" s="135" t="s">
        <v>152</v>
      </c>
      <c r="AU242" s="135" t="s">
        <v>106</v>
      </c>
      <c r="AV242" s="135" t="s">
        <v>21</v>
      </c>
      <c r="AW242" s="135" t="s">
        <v>118</v>
      </c>
      <c r="AX242" s="135" t="s">
        <v>82</v>
      </c>
      <c r="AY242" s="135" t="s">
        <v>145</v>
      </c>
    </row>
    <row r="243" spans="2:51" s="6" customFormat="1" ht="15.75" customHeight="1">
      <c r="B243" s="139"/>
      <c r="E243" s="140"/>
      <c r="F243" s="226" t="s">
        <v>262</v>
      </c>
      <c r="G243" s="227"/>
      <c r="H243" s="227"/>
      <c r="I243" s="227"/>
      <c r="K243" s="141">
        <v>179.64</v>
      </c>
      <c r="N243" s="140"/>
      <c r="R243" s="142"/>
      <c r="T243" s="143"/>
      <c r="AA243" s="144"/>
      <c r="AT243" s="140" t="s">
        <v>152</v>
      </c>
      <c r="AU243" s="140" t="s">
        <v>106</v>
      </c>
      <c r="AV243" s="140" t="s">
        <v>106</v>
      </c>
      <c r="AW243" s="140" t="s">
        <v>118</v>
      </c>
      <c r="AX243" s="140" t="s">
        <v>82</v>
      </c>
      <c r="AY243" s="140" t="s">
        <v>145</v>
      </c>
    </row>
    <row r="244" spans="2:63" s="117" customFormat="1" ht="30.75" customHeight="1">
      <c r="B244" s="118"/>
      <c r="D244" s="126" t="s">
        <v>236</v>
      </c>
      <c r="N244" s="232">
        <f>$BK$244</f>
        <v>0</v>
      </c>
      <c r="O244" s="231"/>
      <c r="P244" s="231"/>
      <c r="Q244" s="231"/>
      <c r="R244" s="121"/>
      <c r="T244" s="122"/>
      <c r="W244" s="123">
        <f>SUM($W$245:$W$281)</f>
        <v>1132.225874</v>
      </c>
      <c r="Y244" s="123">
        <f>SUM($Y$245:$Y$281)</f>
        <v>5.1732768</v>
      </c>
      <c r="AA244" s="124">
        <f>SUM($AA$245:$AA$281)</f>
        <v>3281.11864</v>
      </c>
      <c r="AR244" s="120" t="s">
        <v>21</v>
      </c>
      <c r="AT244" s="120" t="s">
        <v>81</v>
      </c>
      <c r="AU244" s="120" t="s">
        <v>21</v>
      </c>
      <c r="AY244" s="120" t="s">
        <v>145</v>
      </c>
      <c r="BK244" s="125">
        <f>SUM($BK$245:$BK$281)</f>
        <v>0</v>
      </c>
    </row>
    <row r="245" spans="2:64" s="6" customFormat="1" ht="27" customHeight="1">
      <c r="B245" s="22"/>
      <c r="C245" s="127" t="s">
        <v>414</v>
      </c>
      <c r="D245" s="127" t="s">
        <v>146</v>
      </c>
      <c r="E245" s="128" t="s">
        <v>415</v>
      </c>
      <c r="F245" s="220" t="s">
        <v>416</v>
      </c>
      <c r="G245" s="221"/>
      <c r="H245" s="221"/>
      <c r="I245" s="221"/>
      <c r="J245" s="129" t="s">
        <v>253</v>
      </c>
      <c r="K245" s="130">
        <v>3055.99</v>
      </c>
      <c r="L245" s="222">
        <v>0</v>
      </c>
      <c r="M245" s="221"/>
      <c r="N245" s="223">
        <f>ROUND($L$245*$K$245,2)</f>
        <v>0</v>
      </c>
      <c r="O245" s="221"/>
      <c r="P245" s="221"/>
      <c r="Q245" s="221"/>
      <c r="R245" s="23"/>
      <c r="T245" s="131"/>
      <c r="U245" s="29" t="s">
        <v>47</v>
      </c>
      <c r="V245" s="132">
        <v>0.144</v>
      </c>
      <c r="W245" s="132">
        <f>$V$245*$K$245</f>
        <v>440.06255999999996</v>
      </c>
      <c r="X245" s="132">
        <v>0</v>
      </c>
      <c r="Y245" s="132">
        <f>$X$245*$K$245</f>
        <v>0</v>
      </c>
      <c r="Z245" s="132">
        <v>0.56</v>
      </c>
      <c r="AA245" s="133">
        <f>$Z$245*$K$245</f>
        <v>1711.3544</v>
      </c>
      <c r="AR245" s="6" t="s">
        <v>150</v>
      </c>
      <c r="AT245" s="6" t="s">
        <v>146</v>
      </c>
      <c r="AU245" s="6" t="s">
        <v>106</v>
      </c>
      <c r="AY245" s="6" t="s">
        <v>145</v>
      </c>
      <c r="BE245" s="86">
        <f>IF($U$245="základní",$N$245,0)</f>
        <v>0</v>
      </c>
      <c r="BF245" s="86">
        <f>IF($U$245="snížená",$N$245,0)</f>
        <v>0</v>
      </c>
      <c r="BG245" s="86">
        <f>IF($U$245="zákl. přenesená",$N$245,0)</f>
        <v>0</v>
      </c>
      <c r="BH245" s="86">
        <f>IF($U$245="sníž. přenesená",$N$245,0)</f>
        <v>0</v>
      </c>
      <c r="BI245" s="86">
        <f>IF($U$245="nulová",$N$245,0)</f>
        <v>0</v>
      </c>
      <c r="BJ245" s="6" t="s">
        <v>21</v>
      </c>
      <c r="BK245" s="86">
        <f>ROUND($L$245*$K$245,2)</f>
        <v>0</v>
      </c>
      <c r="BL245" s="6" t="s">
        <v>150</v>
      </c>
    </row>
    <row r="246" spans="2:47" s="6" customFormat="1" ht="30.75" customHeight="1">
      <c r="B246" s="22"/>
      <c r="F246" s="233" t="s">
        <v>417</v>
      </c>
      <c r="G246" s="176"/>
      <c r="H246" s="176"/>
      <c r="I246" s="176"/>
      <c r="R246" s="23"/>
      <c r="T246" s="57"/>
      <c r="AA246" s="58"/>
      <c r="AT246" s="6" t="s">
        <v>270</v>
      </c>
      <c r="AU246" s="6" t="s">
        <v>106</v>
      </c>
    </row>
    <row r="247" spans="2:51" s="6" customFormat="1" ht="15.75" customHeight="1">
      <c r="B247" s="134"/>
      <c r="E247" s="135"/>
      <c r="F247" s="224" t="s">
        <v>418</v>
      </c>
      <c r="G247" s="225"/>
      <c r="H247" s="225"/>
      <c r="I247" s="225"/>
      <c r="K247" s="135"/>
      <c r="N247" s="135"/>
      <c r="R247" s="136"/>
      <c r="T247" s="137"/>
      <c r="AA247" s="138"/>
      <c r="AT247" s="135" t="s">
        <v>152</v>
      </c>
      <c r="AU247" s="135" t="s">
        <v>106</v>
      </c>
      <c r="AV247" s="135" t="s">
        <v>21</v>
      </c>
      <c r="AW247" s="135" t="s">
        <v>118</v>
      </c>
      <c r="AX247" s="135" t="s">
        <v>82</v>
      </c>
      <c r="AY247" s="135" t="s">
        <v>145</v>
      </c>
    </row>
    <row r="248" spans="2:51" s="6" customFormat="1" ht="15.75" customHeight="1">
      <c r="B248" s="139"/>
      <c r="E248" s="140"/>
      <c r="F248" s="226" t="s">
        <v>411</v>
      </c>
      <c r="G248" s="227"/>
      <c r="H248" s="227"/>
      <c r="I248" s="227"/>
      <c r="K248" s="141">
        <v>3055.99</v>
      </c>
      <c r="N248" s="140"/>
      <c r="R248" s="142"/>
      <c r="T248" s="143"/>
      <c r="AA248" s="144"/>
      <c r="AT248" s="140" t="s">
        <v>152</v>
      </c>
      <c r="AU248" s="140" t="s">
        <v>106</v>
      </c>
      <c r="AV248" s="140" t="s">
        <v>106</v>
      </c>
      <c r="AW248" s="140" t="s">
        <v>118</v>
      </c>
      <c r="AX248" s="140" t="s">
        <v>82</v>
      </c>
      <c r="AY248" s="140" t="s">
        <v>145</v>
      </c>
    </row>
    <row r="249" spans="2:64" s="6" customFormat="1" ht="27" customHeight="1">
      <c r="B249" s="22"/>
      <c r="C249" s="127" t="s">
        <v>419</v>
      </c>
      <c r="D249" s="127" t="s">
        <v>146</v>
      </c>
      <c r="E249" s="128" t="s">
        <v>420</v>
      </c>
      <c r="F249" s="220" t="s">
        <v>421</v>
      </c>
      <c r="G249" s="221"/>
      <c r="H249" s="221"/>
      <c r="I249" s="221"/>
      <c r="J249" s="129" t="s">
        <v>253</v>
      </c>
      <c r="K249" s="130">
        <v>6111.98</v>
      </c>
      <c r="L249" s="222">
        <v>0</v>
      </c>
      <c r="M249" s="221"/>
      <c r="N249" s="223">
        <f>ROUND($L$249*$K$249,2)</f>
        <v>0</v>
      </c>
      <c r="O249" s="221"/>
      <c r="P249" s="221"/>
      <c r="Q249" s="221"/>
      <c r="R249" s="23"/>
      <c r="T249" s="131"/>
      <c r="U249" s="29" t="s">
        <v>47</v>
      </c>
      <c r="V249" s="132">
        <v>0.014</v>
      </c>
      <c r="W249" s="132">
        <f>$V$249*$K$249</f>
        <v>85.56772</v>
      </c>
      <c r="X249" s="132">
        <v>0.00016</v>
      </c>
      <c r="Y249" s="132">
        <f>$X$249*$K$249</f>
        <v>0.9779168</v>
      </c>
      <c r="Z249" s="132">
        <v>0.256</v>
      </c>
      <c r="AA249" s="133">
        <f>$Z$249*$K$249</f>
        <v>1564.66688</v>
      </c>
      <c r="AR249" s="6" t="s">
        <v>150</v>
      </c>
      <c r="AT249" s="6" t="s">
        <v>146</v>
      </c>
      <c r="AU249" s="6" t="s">
        <v>106</v>
      </c>
      <c r="AY249" s="6" t="s">
        <v>145</v>
      </c>
      <c r="BE249" s="86">
        <f>IF($U$249="základní",$N$249,0)</f>
        <v>0</v>
      </c>
      <c r="BF249" s="86">
        <f>IF($U$249="snížená",$N$249,0)</f>
        <v>0</v>
      </c>
      <c r="BG249" s="86">
        <f>IF($U$249="zákl. přenesená",$N$249,0)</f>
        <v>0</v>
      </c>
      <c r="BH249" s="86">
        <f>IF($U$249="sníž. přenesená",$N$249,0)</f>
        <v>0</v>
      </c>
      <c r="BI249" s="86">
        <f>IF($U$249="nulová",$N$249,0)</f>
        <v>0</v>
      </c>
      <c r="BJ249" s="6" t="s">
        <v>21</v>
      </c>
      <c r="BK249" s="86">
        <f>ROUND($L$249*$K$249,2)</f>
        <v>0</v>
      </c>
      <c r="BL249" s="6" t="s">
        <v>150</v>
      </c>
    </row>
    <row r="250" spans="2:47" s="6" customFormat="1" ht="18.75" customHeight="1">
      <c r="B250" s="22"/>
      <c r="F250" s="233" t="s">
        <v>422</v>
      </c>
      <c r="G250" s="176"/>
      <c r="H250" s="176"/>
      <c r="I250" s="176"/>
      <c r="R250" s="23"/>
      <c r="T250" s="57"/>
      <c r="AA250" s="58"/>
      <c r="AT250" s="6" t="s">
        <v>270</v>
      </c>
      <c r="AU250" s="6" t="s">
        <v>106</v>
      </c>
    </row>
    <row r="251" spans="2:51" s="6" customFormat="1" ht="15.75" customHeight="1">
      <c r="B251" s="134"/>
      <c r="E251" s="135"/>
      <c r="F251" s="224" t="s">
        <v>418</v>
      </c>
      <c r="G251" s="225"/>
      <c r="H251" s="225"/>
      <c r="I251" s="225"/>
      <c r="K251" s="135"/>
      <c r="N251" s="135"/>
      <c r="R251" s="136"/>
      <c r="T251" s="137"/>
      <c r="AA251" s="138"/>
      <c r="AT251" s="135" t="s">
        <v>152</v>
      </c>
      <c r="AU251" s="135" t="s">
        <v>106</v>
      </c>
      <c r="AV251" s="135" t="s">
        <v>21</v>
      </c>
      <c r="AW251" s="135" t="s">
        <v>118</v>
      </c>
      <c r="AX251" s="135" t="s">
        <v>82</v>
      </c>
      <c r="AY251" s="135" t="s">
        <v>145</v>
      </c>
    </row>
    <row r="252" spans="2:51" s="6" customFormat="1" ht="15.75" customHeight="1">
      <c r="B252" s="139"/>
      <c r="E252" s="140"/>
      <c r="F252" s="226" t="s">
        <v>423</v>
      </c>
      <c r="G252" s="227"/>
      <c r="H252" s="227"/>
      <c r="I252" s="227"/>
      <c r="K252" s="141">
        <v>6111.98</v>
      </c>
      <c r="N252" s="140"/>
      <c r="R252" s="142"/>
      <c r="T252" s="143"/>
      <c r="AA252" s="144"/>
      <c r="AT252" s="140" t="s">
        <v>152</v>
      </c>
      <c r="AU252" s="140" t="s">
        <v>106</v>
      </c>
      <c r="AV252" s="140" t="s">
        <v>106</v>
      </c>
      <c r="AW252" s="140" t="s">
        <v>118</v>
      </c>
      <c r="AX252" s="140" t="s">
        <v>82</v>
      </c>
      <c r="AY252" s="140" t="s">
        <v>145</v>
      </c>
    </row>
    <row r="253" spans="2:64" s="6" customFormat="1" ht="15.75" customHeight="1">
      <c r="B253" s="22"/>
      <c r="C253" s="127" t="s">
        <v>424</v>
      </c>
      <c r="D253" s="127" t="s">
        <v>146</v>
      </c>
      <c r="E253" s="128" t="s">
        <v>425</v>
      </c>
      <c r="F253" s="220" t="s">
        <v>426</v>
      </c>
      <c r="G253" s="221"/>
      <c r="H253" s="221"/>
      <c r="I253" s="221"/>
      <c r="J253" s="129" t="s">
        <v>149</v>
      </c>
      <c r="K253" s="130">
        <v>13</v>
      </c>
      <c r="L253" s="222">
        <v>0</v>
      </c>
      <c r="M253" s="221"/>
      <c r="N253" s="223">
        <f>ROUND($L$253*$K$253,2)</f>
        <v>0</v>
      </c>
      <c r="O253" s="221"/>
      <c r="P253" s="221"/>
      <c r="Q253" s="221"/>
      <c r="R253" s="23"/>
      <c r="T253" s="131"/>
      <c r="U253" s="29" t="s">
        <v>47</v>
      </c>
      <c r="V253" s="132">
        <v>0.525</v>
      </c>
      <c r="W253" s="132">
        <f>$V$253*$K$253</f>
        <v>6.825</v>
      </c>
      <c r="X253" s="132">
        <v>0.32272</v>
      </c>
      <c r="Y253" s="132">
        <f>$X$253*$K$253</f>
        <v>4.19536</v>
      </c>
      <c r="Z253" s="132">
        <v>0.32272</v>
      </c>
      <c r="AA253" s="133">
        <f>$Z$253*$K$253</f>
        <v>4.19536</v>
      </c>
      <c r="AR253" s="6" t="s">
        <v>150</v>
      </c>
      <c r="AT253" s="6" t="s">
        <v>146</v>
      </c>
      <c r="AU253" s="6" t="s">
        <v>106</v>
      </c>
      <c r="AY253" s="6" t="s">
        <v>145</v>
      </c>
      <c r="BE253" s="86">
        <f>IF($U$253="základní",$N$253,0)</f>
        <v>0</v>
      </c>
      <c r="BF253" s="86">
        <f>IF($U$253="snížená",$N$253,0)</f>
        <v>0</v>
      </c>
      <c r="BG253" s="86">
        <f>IF($U$253="zákl. přenesená",$N$253,0)</f>
        <v>0</v>
      </c>
      <c r="BH253" s="86">
        <f>IF($U$253="sníž. přenesená",$N$253,0)</f>
        <v>0</v>
      </c>
      <c r="BI253" s="86">
        <f>IF($U$253="nulová",$N$253,0)</f>
        <v>0</v>
      </c>
      <c r="BJ253" s="6" t="s">
        <v>21</v>
      </c>
      <c r="BK253" s="86">
        <f>ROUND($L$253*$K$253,2)</f>
        <v>0</v>
      </c>
      <c r="BL253" s="6" t="s">
        <v>150</v>
      </c>
    </row>
    <row r="254" spans="2:51" s="6" customFormat="1" ht="15.75" customHeight="1">
      <c r="B254" s="134"/>
      <c r="E254" s="135"/>
      <c r="F254" s="224" t="s">
        <v>427</v>
      </c>
      <c r="G254" s="225"/>
      <c r="H254" s="225"/>
      <c r="I254" s="225"/>
      <c r="K254" s="135"/>
      <c r="N254" s="135"/>
      <c r="R254" s="136"/>
      <c r="T254" s="137"/>
      <c r="AA254" s="138"/>
      <c r="AT254" s="135" t="s">
        <v>152</v>
      </c>
      <c r="AU254" s="135" t="s">
        <v>106</v>
      </c>
      <c r="AV254" s="135" t="s">
        <v>21</v>
      </c>
      <c r="AW254" s="135" t="s">
        <v>118</v>
      </c>
      <c r="AX254" s="135" t="s">
        <v>82</v>
      </c>
      <c r="AY254" s="135" t="s">
        <v>145</v>
      </c>
    </row>
    <row r="255" spans="2:51" s="6" customFormat="1" ht="15.75" customHeight="1">
      <c r="B255" s="139"/>
      <c r="E255" s="140"/>
      <c r="F255" s="226" t="s">
        <v>211</v>
      </c>
      <c r="G255" s="227"/>
      <c r="H255" s="227"/>
      <c r="I255" s="227"/>
      <c r="K255" s="141">
        <v>13</v>
      </c>
      <c r="N255" s="140"/>
      <c r="R255" s="142"/>
      <c r="T255" s="143"/>
      <c r="AA255" s="144"/>
      <c r="AT255" s="140" t="s">
        <v>152</v>
      </c>
      <c r="AU255" s="140" t="s">
        <v>106</v>
      </c>
      <c r="AV255" s="140" t="s">
        <v>106</v>
      </c>
      <c r="AW255" s="140" t="s">
        <v>118</v>
      </c>
      <c r="AX255" s="140" t="s">
        <v>82</v>
      </c>
      <c r="AY255" s="140" t="s">
        <v>145</v>
      </c>
    </row>
    <row r="256" spans="2:64" s="6" customFormat="1" ht="27" customHeight="1">
      <c r="B256" s="22"/>
      <c r="C256" s="127" t="s">
        <v>428</v>
      </c>
      <c r="D256" s="127" t="s">
        <v>146</v>
      </c>
      <c r="E256" s="128" t="s">
        <v>429</v>
      </c>
      <c r="F256" s="220" t="s">
        <v>430</v>
      </c>
      <c r="G256" s="221"/>
      <c r="H256" s="221"/>
      <c r="I256" s="221"/>
      <c r="J256" s="129" t="s">
        <v>149</v>
      </c>
      <c r="K256" s="130">
        <v>11</v>
      </c>
      <c r="L256" s="222">
        <v>0</v>
      </c>
      <c r="M256" s="221"/>
      <c r="N256" s="223">
        <f>ROUND($L$256*$K$256,2)</f>
        <v>0</v>
      </c>
      <c r="O256" s="221"/>
      <c r="P256" s="221"/>
      <c r="Q256" s="221"/>
      <c r="R256" s="23"/>
      <c r="T256" s="131"/>
      <c r="U256" s="29" t="s">
        <v>47</v>
      </c>
      <c r="V256" s="132">
        <v>0.557</v>
      </c>
      <c r="W256" s="132">
        <f>$V$256*$K$256</f>
        <v>6.127000000000001</v>
      </c>
      <c r="X256" s="132">
        <v>0</v>
      </c>
      <c r="Y256" s="132">
        <f>$X$256*$K$256</f>
        <v>0</v>
      </c>
      <c r="Z256" s="132">
        <v>0.082</v>
      </c>
      <c r="AA256" s="133">
        <f>$Z$256*$K$256</f>
        <v>0.902</v>
      </c>
      <c r="AR256" s="6" t="s">
        <v>150</v>
      </c>
      <c r="AT256" s="6" t="s">
        <v>146</v>
      </c>
      <c r="AU256" s="6" t="s">
        <v>106</v>
      </c>
      <c r="AY256" s="6" t="s">
        <v>145</v>
      </c>
      <c r="BE256" s="86">
        <f>IF($U$256="základní",$N$256,0)</f>
        <v>0</v>
      </c>
      <c r="BF256" s="86">
        <f>IF($U$256="snížená",$N$256,0)</f>
        <v>0</v>
      </c>
      <c r="BG256" s="86">
        <f>IF($U$256="zákl. přenesená",$N$256,0)</f>
        <v>0</v>
      </c>
      <c r="BH256" s="86">
        <f>IF($U$256="sníž. přenesená",$N$256,0)</f>
        <v>0</v>
      </c>
      <c r="BI256" s="86">
        <f>IF($U$256="nulová",$N$256,0)</f>
        <v>0</v>
      </c>
      <c r="BJ256" s="6" t="s">
        <v>21</v>
      </c>
      <c r="BK256" s="86">
        <f>ROUND($L$256*$K$256,2)</f>
        <v>0</v>
      </c>
      <c r="BL256" s="6" t="s">
        <v>150</v>
      </c>
    </row>
    <row r="257" spans="2:51" s="6" customFormat="1" ht="15.75" customHeight="1">
      <c r="B257" s="134"/>
      <c r="E257" s="135"/>
      <c r="F257" s="224" t="s">
        <v>431</v>
      </c>
      <c r="G257" s="225"/>
      <c r="H257" s="225"/>
      <c r="I257" s="225"/>
      <c r="K257" s="135"/>
      <c r="N257" s="135"/>
      <c r="R257" s="136"/>
      <c r="T257" s="137"/>
      <c r="AA257" s="138"/>
      <c r="AT257" s="135" t="s">
        <v>152</v>
      </c>
      <c r="AU257" s="135" t="s">
        <v>106</v>
      </c>
      <c r="AV257" s="135" t="s">
        <v>21</v>
      </c>
      <c r="AW257" s="135" t="s">
        <v>118</v>
      </c>
      <c r="AX257" s="135" t="s">
        <v>82</v>
      </c>
      <c r="AY257" s="135" t="s">
        <v>145</v>
      </c>
    </row>
    <row r="258" spans="2:51" s="6" customFormat="1" ht="15.75" customHeight="1">
      <c r="B258" s="139"/>
      <c r="E258" s="140"/>
      <c r="F258" s="226" t="s">
        <v>159</v>
      </c>
      <c r="G258" s="227"/>
      <c r="H258" s="227"/>
      <c r="I258" s="227"/>
      <c r="K258" s="141">
        <v>3</v>
      </c>
      <c r="N258" s="140"/>
      <c r="R258" s="142"/>
      <c r="T258" s="143"/>
      <c r="AA258" s="144"/>
      <c r="AT258" s="140" t="s">
        <v>152</v>
      </c>
      <c r="AU258" s="140" t="s">
        <v>106</v>
      </c>
      <c r="AV258" s="140" t="s">
        <v>106</v>
      </c>
      <c r="AW258" s="140" t="s">
        <v>118</v>
      </c>
      <c r="AX258" s="140" t="s">
        <v>82</v>
      </c>
      <c r="AY258" s="140" t="s">
        <v>145</v>
      </c>
    </row>
    <row r="259" spans="2:51" s="6" customFormat="1" ht="15.75" customHeight="1">
      <c r="B259" s="134"/>
      <c r="E259" s="135"/>
      <c r="F259" s="224" t="s">
        <v>432</v>
      </c>
      <c r="G259" s="225"/>
      <c r="H259" s="225"/>
      <c r="I259" s="225"/>
      <c r="K259" s="135"/>
      <c r="N259" s="135"/>
      <c r="R259" s="136"/>
      <c r="T259" s="137"/>
      <c r="AA259" s="138"/>
      <c r="AT259" s="135" t="s">
        <v>152</v>
      </c>
      <c r="AU259" s="135" t="s">
        <v>106</v>
      </c>
      <c r="AV259" s="135" t="s">
        <v>21</v>
      </c>
      <c r="AW259" s="135" t="s">
        <v>118</v>
      </c>
      <c r="AX259" s="135" t="s">
        <v>82</v>
      </c>
      <c r="AY259" s="135" t="s">
        <v>145</v>
      </c>
    </row>
    <row r="260" spans="2:51" s="6" customFormat="1" ht="15.75" customHeight="1">
      <c r="B260" s="139"/>
      <c r="E260" s="140"/>
      <c r="F260" s="226" t="s">
        <v>193</v>
      </c>
      <c r="G260" s="227"/>
      <c r="H260" s="227"/>
      <c r="I260" s="227"/>
      <c r="K260" s="141">
        <v>8</v>
      </c>
      <c r="N260" s="140"/>
      <c r="R260" s="142"/>
      <c r="T260" s="143"/>
      <c r="AA260" s="144"/>
      <c r="AT260" s="140" t="s">
        <v>152</v>
      </c>
      <c r="AU260" s="140" t="s">
        <v>106</v>
      </c>
      <c r="AV260" s="140" t="s">
        <v>106</v>
      </c>
      <c r="AW260" s="140" t="s">
        <v>118</v>
      </c>
      <c r="AX260" s="140" t="s">
        <v>82</v>
      </c>
      <c r="AY260" s="140" t="s">
        <v>145</v>
      </c>
    </row>
    <row r="261" spans="2:64" s="6" customFormat="1" ht="15.75" customHeight="1">
      <c r="B261" s="22"/>
      <c r="C261" s="127" t="s">
        <v>433</v>
      </c>
      <c r="D261" s="127" t="s">
        <v>146</v>
      </c>
      <c r="E261" s="128" t="s">
        <v>434</v>
      </c>
      <c r="F261" s="220" t="s">
        <v>435</v>
      </c>
      <c r="G261" s="221"/>
      <c r="H261" s="221"/>
      <c r="I261" s="221"/>
      <c r="J261" s="129" t="s">
        <v>249</v>
      </c>
      <c r="K261" s="130">
        <v>3281.119</v>
      </c>
      <c r="L261" s="222">
        <v>0</v>
      </c>
      <c r="M261" s="221"/>
      <c r="N261" s="223">
        <f>ROUND($L$261*$K$261,2)</f>
        <v>0</v>
      </c>
      <c r="O261" s="221"/>
      <c r="P261" s="221"/>
      <c r="Q261" s="221"/>
      <c r="R261" s="23"/>
      <c r="T261" s="131"/>
      <c r="U261" s="29" t="s">
        <v>47</v>
      </c>
      <c r="V261" s="132">
        <v>0.136</v>
      </c>
      <c r="W261" s="132">
        <f>$V$261*$K$261</f>
        <v>446.2321840000001</v>
      </c>
      <c r="X261" s="132">
        <v>0</v>
      </c>
      <c r="Y261" s="132">
        <f>$X$261*$K$261</f>
        <v>0</v>
      </c>
      <c r="Z261" s="132">
        <v>0</v>
      </c>
      <c r="AA261" s="133">
        <f>$Z$261*$K$261</f>
        <v>0</v>
      </c>
      <c r="AR261" s="6" t="s">
        <v>150</v>
      </c>
      <c r="AT261" s="6" t="s">
        <v>146</v>
      </c>
      <c r="AU261" s="6" t="s">
        <v>106</v>
      </c>
      <c r="AY261" s="6" t="s">
        <v>145</v>
      </c>
      <c r="BE261" s="86">
        <f>IF($U$261="základní",$N$261,0)</f>
        <v>0</v>
      </c>
      <c r="BF261" s="86">
        <f>IF($U$261="snížená",$N$261,0)</f>
        <v>0</v>
      </c>
      <c r="BG261" s="86">
        <f>IF($U$261="zákl. přenesená",$N$261,0)</f>
        <v>0</v>
      </c>
      <c r="BH261" s="86">
        <f>IF($U$261="sníž. přenesená",$N$261,0)</f>
        <v>0</v>
      </c>
      <c r="BI261" s="86">
        <f>IF($U$261="nulová",$N$261,0)</f>
        <v>0</v>
      </c>
      <c r="BJ261" s="6" t="s">
        <v>21</v>
      </c>
      <c r="BK261" s="86">
        <f>ROUND($L$261*$K$261,2)</f>
        <v>0</v>
      </c>
      <c r="BL261" s="6" t="s">
        <v>150</v>
      </c>
    </row>
    <row r="262" spans="2:64" s="6" customFormat="1" ht="27" customHeight="1">
      <c r="B262" s="22"/>
      <c r="C262" s="127" t="s">
        <v>436</v>
      </c>
      <c r="D262" s="127" t="s">
        <v>146</v>
      </c>
      <c r="E262" s="128" t="s">
        <v>437</v>
      </c>
      <c r="F262" s="220" t="s">
        <v>438</v>
      </c>
      <c r="G262" s="221"/>
      <c r="H262" s="221"/>
      <c r="I262" s="221"/>
      <c r="J262" s="129" t="s">
        <v>249</v>
      </c>
      <c r="K262" s="130">
        <v>3276.021</v>
      </c>
      <c r="L262" s="222">
        <v>0</v>
      </c>
      <c r="M262" s="221"/>
      <c r="N262" s="223">
        <f>ROUND($L$262*$K$262,2)</f>
        <v>0</v>
      </c>
      <c r="O262" s="221"/>
      <c r="P262" s="221"/>
      <c r="Q262" s="221"/>
      <c r="R262" s="23"/>
      <c r="T262" s="131"/>
      <c r="U262" s="29" t="s">
        <v>47</v>
      </c>
      <c r="V262" s="132">
        <v>0.03</v>
      </c>
      <c r="W262" s="132">
        <f>$V$262*$K$262</f>
        <v>98.28063</v>
      </c>
      <c r="X262" s="132">
        <v>0</v>
      </c>
      <c r="Y262" s="132">
        <f>$X$262*$K$262</f>
        <v>0</v>
      </c>
      <c r="Z262" s="132">
        <v>0</v>
      </c>
      <c r="AA262" s="133">
        <f>$Z$262*$K$262</f>
        <v>0</v>
      </c>
      <c r="AR262" s="6" t="s">
        <v>150</v>
      </c>
      <c r="AT262" s="6" t="s">
        <v>146</v>
      </c>
      <c r="AU262" s="6" t="s">
        <v>106</v>
      </c>
      <c r="AY262" s="6" t="s">
        <v>145</v>
      </c>
      <c r="BE262" s="86">
        <f>IF($U$262="základní",$N$262,0)</f>
        <v>0</v>
      </c>
      <c r="BF262" s="86">
        <f>IF($U$262="snížená",$N$262,0)</f>
        <v>0</v>
      </c>
      <c r="BG262" s="86">
        <f>IF($U$262="zákl. přenesená",$N$262,0)</f>
        <v>0</v>
      </c>
      <c r="BH262" s="86">
        <f>IF($U$262="sníž. přenesená",$N$262,0)</f>
        <v>0</v>
      </c>
      <c r="BI262" s="86">
        <f>IF($U$262="nulová",$N$262,0)</f>
        <v>0</v>
      </c>
      <c r="BJ262" s="6" t="s">
        <v>21</v>
      </c>
      <c r="BK262" s="86">
        <f>ROUND($L$262*$K$262,2)</f>
        <v>0</v>
      </c>
      <c r="BL262" s="6" t="s">
        <v>150</v>
      </c>
    </row>
    <row r="263" spans="2:51" s="6" customFormat="1" ht="15.75" customHeight="1">
      <c r="B263" s="134"/>
      <c r="E263" s="135"/>
      <c r="F263" s="224" t="s">
        <v>439</v>
      </c>
      <c r="G263" s="225"/>
      <c r="H263" s="225"/>
      <c r="I263" s="225"/>
      <c r="K263" s="135"/>
      <c r="N263" s="135"/>
      <c r="R263" s="136"/>
      <c r="T263" s="137"/>
      <c r="AA263" s="138"/>
      <c r="AT263" s="135" t="s">
        <v>152</v>
      </c>
      <c r="AU263" s="135" t="s">
        <v>106</v>
      </c>
      <c r="AV263" s="135" t="s">
        <v>21</v>
      </c>
      <c r="AW263" s="135" t="s">
        <v>118</v>
      </c>
      <c r="AX263" s="135" t="s">
        <v>82</v>
      </c>
      <c r="AY263" s="135" t="s">
        <v>145</v>
      </c>
    </row>
    <row r="264" spans="2:51" s="6" customFormat="1" ht="15.75" customHeight="1">
      <c r="B264" s="139"/>
      <c r="E264" s="140"/>
      <c r="F264" s="226" t="s">
        <v>440</v>
      </c>
      <c r="G264" s="227"/>
      <c r="H264" s="227"/>
      <c r="I264" s="227"/>
      <c r="K264" s="141">
        <v>1564.667</v>
      </c>
      <c r="N264" s="140"/>
      <c r="R264" s="142"/>
      <c r="T264" s="143"/>
      <c r="AA264" s="144"/>
      <c r="AT264" s="140" t="s">
        <v>152</v>
      </c>
      <c r="AU264" s="140" t="s">
        <v>106</v>
      </c>
      <c r="AV264" s="140" t="s">
        <v>106</v>
      </c>
      <c r="AW264" s="140" t="s">
        <v>118</v>
      </c>
      <c r="AX264" s="140" t="s">
        <v>82</v>
      </c>
      <c r="AY264" s="140" t="s">
        <v>145</v>
      </c>
    </row>
    <row r="265" spans="2:51" s="6" customFormat="1" ht="15.75" customHeight="1">
      <c r="B265" s="134"/>
      <c r="E265" s="135"/>
      <c r="F265" s="224" t="s">
        <v>441</v>
      </c>
      <c r="G265" s="225"/>
      <c r="H265" s="225"/>
      <c r="I265" s="225"/>
      <c r="K265" s="135"/>
      <c r="N265" s="135"/>
      <c r="R265" s="136"/>
      <c r="T265" s="137"/>
      <c r="AA265" s="138"/>
      <c r="AT265" s="135" t="s">
        <v>152</v>
      </c>
      <c r="AU265" s="135" t="s">
        <v>106</v>
      </c>
      <c r="AV265" s="135" t="s">
        <v>21</v>
      </c>
      <c r="AW265" s="135" t="s">
        <v>118</v>
      </c>
      <c r="AX265" s="135" t="s">
        <v>82</v>
      </c>
      <c r="AY265" s="135" t="s">
        <v>145</v>
      </c>
    </row>
    <row r="266" spans="2:51" s="6" customFormat="1" ht="15.75" customHeight="1">
      <c r="B266" s="139"/>
      <c r="E266" s="140"/>
      <c r="F266" s="226" t="s">
        <v>442</v>
      </c>
      <c r="G266" s="227"/>
      <c r="H266" s="227"/>
      <c r="I266" s="227"/>
      <c r="K266" s="141">
        <v>1711.354</v>
      </c>
      <c r="N266" s="140"/>
      <c r="R266" s="142"/>
      <c r="T266" s="143"/>
      <c r="AA266" s="144"/>
      <c r="AT266" s="140" t="s">
        <v>152</v>
      </c>
      <c r="AU266" s="140" t="s">
        <v>106</v>
      </c>
      <c r="AV266" s="140" t="s">
        <v>106</v>
      </c>
      <c r="AW266" s="140" t="s">
        <v>118</v>
      </c>
      <c r="AX266" s="140" t="s">
        <v>82</v>
      </c>
      <c r="AY266" s="140" t="s">
        <v>145</v>
      </c>
    </row>
    <row r="267" spans="2:64" s="6" customFormat="1" ht="27" customHeight="1">
      <c r="B267" s="22"/>
      <c r="C267" s="127" t="s">
        <v>443</v>
      </c>
      <c r="D267" s="127" t="s">
        <v>146</v>
      </c>
      <c r="E267" s="128" t="s">
        <v>444</v>
      </c>
      <c r="F267" s="220" t="s">
        <v>445</v>
      </c>
      <c r="G267" s="221"/>
      <c r="H267" s="221"/>
      <c r="I267" s="221"/>
      <c r="J267" s="129" t="s">
        <v>249</v>
      </c>
      <c r="K267" s="130">
        <v>24472.369</v>
      </c>
      <c r="L267" s="222">
        <v>0</v>
      </c>
      <c r="M267" s="221"/>
      <c r="N267" s="223">
        <f>ROUND($L$267*$K$267,2)</f>
        <v>0</v>
      </c>
      <c r="O267" s="221"/>
      <c r="P267" s="221"/>
      <c r="Q267" s="221"/>
      <c r="R267" s="23"/>
      <c r="T267" s="131"/>
      <c r="U267" s="29" t="s">
        <v>47</v>
      </c>
      <c r="V267" s="132">
        <v>0.002</v>
      </c>
      <c r="W267" s="132">
        <f>$V$267*$K$267</f>
        <v>48.944738</v>
      </c>
      <c r="X267" s="132">
        <v>0</v>
      </c>
      <c r="Y267" s="132">
        <f>$X$267*$K$267</f>
        <v>0</v>
      </c>
      <c r="Z267" s="132">
        <v>0</v>
      </c>
      <c r="AA267" s="133">
        <f>$Z$267*$K$267</f>
        <v>0</v>
      </c>
      <c r="AR267" s="6" t="s">
        <v>150</v>
      </c>
      <c r="AT267" s="6" t="s">
        <v>146</v>
      </c>
      <c r="AU267" s="6" t="s">
        <v>106</v>
      </c>
      <c r="AY267" s="6" t="s">
        <v>145</v>
      </c>
      <c r="BE267" s="86">
        <f>IF($U$267="základní",$N$267,0)</f>
        <v>0</v>
      </c>
      <c r="BF267" s="86">
        <f>IF($U$267="snížená",$N$267,0)</f>
        <v>0</v>
      </c>
      <c r="BG267" s="86">
        <f>IF($U$267="zákl. přenesená",$N$267,0)</f>
        <v>0</v>
      </c>
      <c r="BH267" s="86">
        <f>IF($U$267="sníž. přenesená",$N$267,0)</f>
        <v>0</v>
      </c>
      <c r="BI267" s="86">
        <f>IF($U$267="nulová",$N$267,0)</f>
        <v>0</v>
      </c>
      <c r="BJ267" s="6" t="s">
        <v>21</v>
      </c>
      <c r="BK267" s="86">
        <f>ROUND($L$267*$K$267,2)</f>
        <v>0</v>
      </c>
      <c r="BL267" s="6" t="s">
        <v>150</v>
      </c>
    </row>
    <row r="268" spans="2:51" s="6" customFormat="1" ht="15.75" customHeight="1">
      <c r="B268" s="134"/>
      <c r="E268" s="135"/>
      <c r="F268" s="224" t="s">
        <v>439</v>
      </c>
      <c r="G268" s="225"/>
      <c r="H268" s="225"/>
      <c r="I268" s="225"/>
      <c r="K268" s="135"/>
      <c r="N268" s="135"/>
      <c r="R268" s="136"/>
      <c r="T268" s="137"/>
      <c r="AA268" s="138"/>
      <c r="AT268" s="135" t="s">
        <v>152</v>
      </c>
      <c r="AU268" s="135" t="s">
        <v>106</v>
      </c>
      <c r="AV268" s="135" t="s">
        <v>21</v>
      </c>
      <c r="AW268" s="135" t="s">
        <v>118</v>
      </c>
      <c r="AX268" s="135" t="s">
        <v>82</v>
      </c>
      <c r="AY268" s="135" t="s">
        <v>145</v>
      </c>
    </row>
    <row r="269" spans="2:51" s="6" customFormat="1" ht="15.75" customHeight="1">
      <c r="B269" s="139"/>
      <c r="E269" s="140"/>
      <c r="F269" s="226" t="s">
        <v>446</v>
      </c>
      <c r="G269" s="227"/>
      <c r="H269" s="227"/>
      <c r="I269" s="227"/>
      <c r="K269" s="141">
        <v>21905.338</v>
      </c>
      <c r="N269" s="140"/>
      <c r="R269" s="142"/>
      <c r="T269" s="143"/>
      <c r="AA269" s="144"/>
      <c r="AT269" s="140" t="s">
        <v>152</v>
      </c>
      <c r="AU269" s="140" t="s">
        <v>106</v>
      </c>
      <c r="AV269" s="140" t="s">
        <v>106</v>
      </c>
      <c r="AW269" s="140" t="s">
        <v>118</v>
      </c>
      <c r="AX269" s="140" t="s">
        <v>82</v>
      </c>
      <c r="AY269" s="140" t="s">
        <v>145</v>
      </c>
    </row>
    <row r="270" spans="2:51" s="6" customFormat="1" ht="15.75" customHeight="1">
      <c r="B270" s="134"/>
      <c r="E270" s="135"/>
      <c r="F270" s="224" t="s">
        <v>441</v>
      </c>
      <c r="G270" s="225"/>
      <c r="H270" s="225"/>
      <c r="I270" s="225"/>
      <c r="K270" s="135"/>
      <c r="N270" s="135"/>
      <c r="R270" s="136"/>
      <c r="T270" s="137"/>
      <c r="AA270" s="138"/>
      <c r="AT270" s="135" t="s">
        <v>152</v>
      </c>
      <c r="AU270" s="135" t="s">
        <v>106</v>
      </c>
      <c r="AV270" s="135" t="s">
        <v>21</v>
      </c>
      <c r="AW270" s="135" t="s">
        <v>118</v>
      </c>
      <c r="AX270" s="135" t="s">
        <v>82</v>
      </c>
      <c r="AY270" s="135" t="s">
        <v>145</v>
      </c>
    </row>
    <row r="271" spans="2:51" s="6" customFormat="1" ht="15.75" customHeight="1">
      <c r="B271" s="139"/>
      <c r="E271" s="140"/>
      <c r="F271" s="226" t="s">
        <v>447</v>
      </c>
      <c r="G271" s="227"/>
      <c r="H271" s="227"/>
      <c r="I271" s="227"/>
      <c r="K271" s="141">
        <v>2567.031</v>
      </c>
      <c r="N271" s="140"/>
      <c r="R271" s="142"/>
      <c r="T271" s="143"/>
      <c r="AA271" s="144"/>
      <c r="AT271" s="140" t="s">
        <v>152</v>
      </c>
      <c r="AU271" s="140" t="s">
        <v>106</v>
      </c>
      <c r="AV271" s="140" t="s">
        <v>106</v>
      </c>
      <c r="AW271" s="140" t="s">
        <v>118</v>
      </c>
      <c r="AX271" s="140" t="s">
        <v>82</v>
      </c>
      <c r="AY271" s="140" t="s">
        <v>145</v>
      </c>
    </row>
    <row r="272" spans="2:64" s="6" customFormat="1" ht="27" customHeight="1">
      <c r="B272" s="22"/>
      <c r="C272" s="127" t="s">
        <v>448</v>
      </c>
      <c r="D272" s="127" t="s">
        <v>146</v>
      </c>
      <c r="E272" s="128" t="s">
        <v>449</v>
      </c>
      <c r="F272" s="220" t="s">
        <v>450</v>
      </c>
      <c r="G272" s="221"/>
      <c r="H272" s="221"/>
      <c r="I272" s="221"/>
      <c r="J272" s="129" t="s">
        <v>249</v>
      </c>
      <c r="K272" s="130">
        <v>5.097</v>
      </c>
      <c r="L272" s="222">
        <v>0</v>
      </c>
      <c r="M272" s="221"/>
      <c r="N272" s="223">
        <f>ROUND($L$272*$K$272,2)</f>
        <v>0</v>
      </c>
      <c r="O272" s="221"/>
      <c r="P272" s="221"/>
      <c r="Q272" s="221"/>
      <c r="R272" s="23"/>
      <c r="T272" s="131"/>
      <c r="U272" s="29" t="s">
        <v>47</v>
      </c>
      <c r="V272" s="132">
        <v>0.032</v>
      </c>
      <c r="W272" s="132">
        <f>$V$272*$K$272</f>
        <v>0.16310400000000003</v>
      </c>
      <c r="X272" s="132">
        <v>0</v>
      </c>
      <c r="Y272" s="132">
        <f>$X$272*$K$272</f>
        <v>0</v>
      </c>
      <c r="Z272" s="132">
        <v>0</v>
      </c>
      <c r="AA272" s="133">
        <f>$Z$272*$K$272</f>
        <v>0</v>
      </c>
      <c r="AR272" s="6" t="s">
        <v>150</v>
      </c>
      <c r="AT272" s="6" t="s">
        <v>146</v>
      </c>
      <c r="AU272" s="6" t="s">
        <v>106</v>
      </c>
      <c r="AY272" s="6" t="s">
        <v>145</v>
      </c>
      <c r="BE272" s="86">
        <f>IF($U$272="základní",$N$272,0)</f>
        <v>0</v>
      </c>
      <c r="BF272" s="86">
        <f>IF($U$272="snížená",$N$272,0)</f>
        <v>0</v>
      </c>
      <c r="BG272" s="86">
        <f>IF($U$272="zákl. přenesená",$N$272,0)</f>
        <v>0</v>
      </c>
      <c r="BH272" s="86">
        <f>IF($U$272="sníž. přenesená",$N$272,0)</f>
        <v>0</v>
      </c>
      <c r="BI272" s="86">
        <f>IF($U$272="nulová",$N$272,0)</f>
        <v>0</v>
      </c>
      <c r="BJ272" s="6" t="s">
        <v>21</v>
      </c>
      <c r="BK272" s="86">
        <f>ROUND($L$272*$K$272,2)</f>
        <v>0</v>
      </c>
      <c r="BL272" s="6" t="s">
        <v>150</v>
      </c>
    </row>
    <row r="273" spans="2:51" s="6" customFormat="1" ht="15.75" customHeight="1">
      <c r="B273" s="134"/>
      <c r="E273" s="135"/>
      <c r="F273" s="224" t="s">
        <v>451</v>
      </c>
      <c r="G273" s="225"/>
      <c r="H273" s="225"/>
      <c r="I273" s="225"/>
      <c r="K273" s="135"/>
      <c r="N273" s="135"/>
      <c r="R273" s="136"/>
      <c r="T273" s="137"/>
      <c r="AA273" s="138"/>
      <c r="AT273" s="135" t="s">
        <v>152</v>
      </c>
      <c r="AU273" s="135" t="s">
        <v>106</v>
      </c>
      <c r="AV273" s="135" t="s">
        <v>21</v>
      </c>
      <c r="AW273" s="135" t="s">
        <v>118</v>
      </c>
      <c r="AX273" s="135" t="s">
        <v>82</v>
      </c>
      <c r="AY273" s="135" t="s">
        <v>145</v>
      </c>
    </row>
    <row r="274" spans="2:51" s="6" customFormat="1" ht="15.75" customHeight="1">
      <c r="B274" s="139"/>
      <c r="E274" s="140"/>
      <c r="F274" s="226" t="s">
        <v>452</v>
      </c>
      <c r="G274" s="227"/>
      <c r="H274" s="227"/>
      <c r="I274" s="227"/>
      <c r="K274" s="141">
        <v>5.097</v>
      </c>
      <c r="N274" s="140"/>
      <c r="R274" s="142"/>
      <c r="T274" s="143"/>
      <c r="AA274" s="144"/>
      <c r="AT274" s="140" t="s">
        <v>152</v>
      </c>
      <c r="AU274" s="140" t="s">
        <v>106</v>
      </c>
      <c r="AV274" s="140" t="s">
        <v>106</v>
      </c>
      <c r="AW274" s="140" t="s">
        <v>118</v>
      </c>
      <c r="AX274" s="140" t="s">
        <v>82</v>
      </c>
      <c r="AY274" s="140" t="s">
        <v>145</v>
      </c>
    </row>
    <row r="275" spans="2:64" s="6" customFormat="1" ht="27" customHeight="1">
      <c r="B275" s="22"/>
      <c r="C275" s="127" t="s">
        <v>453</v>
      </c>
      <c r="D275" s="127" t="s">
        <v>146</v>
      </c>
      <c r="E275" s="128" t="s">
        <v>454</v>
      </c>
      <c r="F275" s="220" t="s">
        <v>455</v>
      </c>
      <c r="G275" s="221"/>
      <c r="H275" s="221"/>
      <c r="I275" s="221"/>
      <c r="J275" s="129" t="s">
        <v>249</v>
      </c>
      <c r="K275" s="130">
        <v>7.646</v>
      </c>
      <c r="L275" s="222">
        <v>0</v>
      </c>
      <c r="M275" s="221"/>
      <c r="N275" s="223">
        <f>ROUND($L$275*$K$275,2)</f>
        <v>0</v>
      </c>
      <c r="O275" s="221"/>
      <c r="P275" s="221"/>
      <c r="Q275" s="221"/>
      <c r="R275" s="23"/>
      <c r="T275" s="131"/>
      <c r="U275" s="29" t="s">
        <v>47</v>
      </c>
      <c r="V275" s="132">
        <v>0.003</v>
      </c>
      <c r="W275" s="132">
        <f>$V$275*$K$275</f>
        <v>0.022938</v>
      </c>
      <c r="X275" s="132">
        <v>0</v>
      </c>
      <c r="Y275" s="132">
        <f>$X$275*$K$275</f>
        <v>0</v>
      </c>
      <c r="Z275" s="132">
        <v>0</v>
      </c>
      <c r="AA275" s="133">
        <f>$Z$275*$K$275</f>
        <v>0</v>
      </c>
      <c r="AR275" s="6" t="s">
        <v>150</v>
      </c>
      <c r="AT275" s="6" t="s">
        <v>146</v>
      </c>
      <c r="AU275" s="6" t="s">
        <v>106</v>
      </c>
      <c r="AY275" s="6" t="s">
        <v>145</v>
      </c>
      <c r="BE275" s="86">
        <f>IF($U$275="základní",$N$275,0)</f>
        <v>0</v>
      </c>
      <c r="BF275" s="86">
        <f>IF($U$275="snížená",$N$275,0)</f>
        <v>0</v>
      </c>
      <c r="BG275" s="86">
        <f>IF($U$275="zákl. přenesená",$N$275,0)</f>
        <v>0</v>
      </c>
      <c r="BH275" s="86">
        <f>IF($U$275="sníž. přenesená",$N$275,0)</f>
        <v>0</v>
      </c>
      <c r="BI275" s="86">
        <f>IF($U$275="nulová",$N$275,0)</f>
        <v>0</v>
      </c>
      <c r="BJ275" s="6" t="s">
        <v>21</v>
      </c>
      <c r="BK275" s="86">
        <f>ROUND($L$275*$K$275,2)</f>
        <v>0</v>
      </c>
      <c r="BL275" s="6" t="s">
        <v>150</v>
      </c>
    </row>
    <row r="276" spans="2:51" s="6" customFormat="1" ht="15.75" customHeight="1">
      <c r="B276" s="134"/>
      <c r="E276" s="135"/>
      <c r="F276" s="224" t="s">
        <v>451</v>
      </c>
      <c r="G276" s="225"/>
      <c r="H276" s="225"/>
      <c r="I276" s="225"/>
      <c r="K276" s="135"/>
      <c r="N276" s="135"/>
      <c r="R276" s="136"/>
      <c r="T276" s="137"/>
      <c r="AA276" s="138"/>
      <c r="AT276" s="135" t="s">
        <v>152</v>
      </c>
      <c r="AU276" s="135" t="s">
        <v>106</v>
      </c>
      <c r="AV276" s="135" t="s">
        <v>21</v>
      </c>
      <c r="AW276" s="135" t="s">
        <v>118</v>
      </c>
      <c r="AX276" s="135" t="s">
        <v>82</v>
      </c>
      <c r="AY276" s="135" t="s">
        <v>145</v>
      </c>
    </row>
    <row r="277" spans="2:51" s="6" customFormat="1" ht="15.75" customHeight="1">
      <c r="B277" s="139"/>
      <c r="E277" s="140"/>
      <c r="F277" s="226" t="s">
        <v>456</v>
      </c>
      <c r="G277" s="227"/>
      <c r="H277" s="227"/>
      <c r="I277" s="227"/>
      <c r="K277" s="141">
        <v>7.646</v>
      </c>
      <c r="N277" s="140"/>
      <c r="R277" s="142"/>
      <c r="T277" s="143"/>
      <c r="AA277" s="144"/>
      <c r="AT277" s="140" t="s">
        <v>152</v>
      </c>
      <c r="AU277" s="140" t="s">
        <v>106</v>
      </c>
      <c r="AV277" s="140" t="s">
        <v>106</v>
      </c>
      <c r="AW277" s="140" t="s">
        <v>118</v>
      </c>
      <c r="AX277" s="140" t="s">
        <v>82</v>
      </c>
      <c r="AY277" s="140" t="s">
        <v>145</v>
      </c>
    </row>
    <row r="278" spans="2:64" s="6" customFormat="1" ht="27" customHeight="1">
      <c r="B278" s="22"/>
      <c r="C278" s="127" t="s">
        <v>457</v>
      </c>
      <c r="D278" s="127" t="s">
        <v>146</v>
      </c>
      <c r="E278" s="128" t="s">
        <v>458</v>
      </c>
      <c r="F278" s="220" t="s">
        <v>459</v>
      </c>
      <c r="G278" s="221"/>
      <c r="H278" s="221"/>
      <c r="I278" s="221"/>
      <c r="J278" s="129" t="s">
        <v>249</v>
      </c>
      <c r="K278" s="130">
        <v>7.646</v>
      </c>
      <c r="L278" s="222">
        <v>0</v>
      </c>
      <c r="M278" s="221"/>
      <c r="N278" s="223">
        <f>ROUND($L$278*$K$278,2)</f>
        <v>0</v>
      </c>
      <c r="O278" s="221"/>
      <c r="P278" s="221"/>
      <c r="Q278" s="221"/>
      <c r="R278" s="23"/>
      <c r="T278" s="131"/>
      <c r="U278" s="29" t="s">
        <v>47</v>
      </c>
      <c r="V278" s="132">
        <v>0</v>
      </c>
      <c r="W278" s="132">
        <f>$V$278*$K$278</f>
        <v>0</v>
      </c>
      <c r="X278" s="132">
        <v>0</v>
      </c>
      <c r="Y278" s="132">
        <f>$X$278*$K$278</f>
        <v>0</v>
      </c>
      <c r="Z278" s="132">
        <v>0</v>
      </c>
      <c r="AA278" s="133">
        <f>$Z$278*$K$278</f>
        <v>0</v>
      </c>
      <c r="AR278" s="6" t="s">
        <v>150</v>
      </c>
      <c r="AT278" s="6" t="s">
        <v>146</v>
      </c>
      <c r="AU278" s="6" t="s">
        <v>106</v>
      </c>
      <c r="AY278" s="6" t="s">
        <v>145</v>
      </c>
      <c r="BE278" s="86">
        <f>IF($U$278="základní",$N$278,0)</f>
        <v>0</v>
      </c>
      <c r="BF278" s="86">
        <f>IF($U$278="snížená",$N$278,0)</f>
        <v>0</v>
      </c>
      <c r="BG278" s="86">
        <f>IF($U$278="zákl. přenesená",$N$278,0)</f>
        <v>0</v>
      </c>
      <c r="BH278" s="86">
        <f>IF($U$278="sníž. přenesená",$N$278,0)</f>
        <v>0</v>
      </c>
      <c r="BI278" s="86">
        <f>IF($U$278="nulová",$N$278,0)</f>
        <v>0</v>
      </c>
      <c r="BJ278" s="6" t="s">
        <v>21</v>
      </c>
      <c r="BK278" s="86">
        <f>ROUND($L$278*$K$278,2)</f>
        <v>0</v>
      </c>
      <c r="BL278" s="6" t="s">
        <v>150</v>
      </c>
    </row>
    <row r="279" spans="2:64" s="6" customFormat="1" ht="27" customHeight="1">
      <c r="B279" s="22"/>
      <c r="C279" s="127" t="s">
        <v>460</v>
      </c>
      <c r="D279" s="127" t="s">
        <v>146</v>
      </c>
      <c r="E279" s="128" t="s">
        <v>461</v>
      </c>
      <c r="F279" s="220" t="s">
        <v>462</v>
      </c>
      <c r="G279" s="221"/>
      <c r="H279" s="221"/>
      <c r="I279" s="221"/>
      <c r="J279" s="129" t="s">
        <v>249</v>
      </c>
      <c r="K279" s="130">
        <v>1711.354</v>
      </c>
      <c r="L279" s="222">
        <v>0</v>
      </c>
      <c r="M279" s="221"/>
      <c r="N279" s="223">
        <f>ROUND($L$279*$K$279,2)</f>
        <v>0</v>
      </c>
      <c r="O279" s="221"/>
      <c r="P279" s="221"/>
      <c r="Q279" s="221"/>
      <c r="R279" s="23"/>
      <c r="T279" s="131"/>
      <c r="U279" s="29" t="s">
        <v>47</v>
      </c>
      <c r="V279" s="132">
        <v>0</v>
      </c>
      <c r="W279" s="132">
        <f>$V$279*$K$279</f>
        <v>0</v>
      </c>
      <c r="X279" s="132">
        <v>0</v>
      </c>
      <c r="Y279" s="132">
        <f>$X$279*$K$279</f>
        <v>0</v>
      </c>
      <c r="Z279" s="132">
        <v>0</v>
      </c>
      <c r="AA279" s="133">
        <f>$Z$279*$K$279</f>
        <v>0</v>
      </c>
      <c r="AR279" s="6" t="s">
        <v>150</v>
      </c>
      <c r="AT279" s="6" t="s">
        <v>146</v>
      </c>
      <c r="AU279" s="6" t="s">
        <v>106</v>
      </c>
      <c r="AY279" s="6" t="s">
        <v>145</v>
      </c>
      <c r="BE279" s="86">
        <f>IF($U$279="základní",$N$279,0)</f>
        <v>0</v>
      </c>
      <c r="BF279" s="86">
        <f>IF($U$279="snížená",$N$279,0)</f>
        <v>0</v>
      </c>
      <c r="BG279" s="86">
        <f>IF($U$279="zákl. přenesená",$N$279,0)</f>
        <v>0</v>
      </c>
      <c r="BH279" s="86">
        <f>IF($U$279="sníž. přenesená",$N$279,0)</f>
        <v>0</v>
      </c>
      <c r="BI279" s="86">
        <f>IF($U$279="nulová",$N$279,0)</f>
        <v>0</v>
      </c>
      <c r="BJ279" s="6" t="s">
        <v>21</v>
      </c>
      <c r="BK279" s="86">
        <f>ROUND($L$279*$K$279,2)</f>
        <v>0</v>
      </c>
      <c r="BL279" s="6" t="s">
        <v>150</v>
      </c>
    </row>
    <row r="280" spans="2:51" s="6" customFormat="1" ht="15.75" customHeight="1">
      <c r="B280" s="134"/>
      <c r="E280" s="135"/>
      <c r="F280" s="224" t="s">
        <v>441</v>
      </c>
      <c r="G280" s="225"/>
      <c r="H280" s="225"/>
      <c r="I280" s="225"/>
      <c r="K280" s="135"/>
      <c r="N280" s="135"/>
      <c r="R280" s="136"/>
      <c r="T280" s="137"/>
      <c r="AA280" s="138"/>
      <c r="AT280" s="135" t="s">
        <v>152</v>
      </c>
      <c r="AU280" s="135" t="s">
        <v>106</v>
      </c>
      <c r="AV280" s="135" t="s">
        <v>21</v>
      </c>
      <c r="AW280" s="135" t="s">
        <v>118</v>
      </c>
      <c r="AX280" s="135" t="s">
        <v>82</v>
      </c>
      <c r="AY280" s="135" t="s">
        <v>145</v>
      </c>
    </row>
    <row r="281" spans="2:51" s="6" customFormat="1" ht="15.75" customHeight="1">
      <c r="B281" s="139"/>
      <c r="E281" s="140"/>
      <c r="F281" s="226" t="s">
        <v>442</v>
      </c>
      <c r="G281" s="227"/>
      <c r="H281" s="227"/>
      <c r="I281" s="227"/>
      <c r="K281" s="141">
        <v>1711.354</v>
      </c>
      <c r="N281" s="140"/>
      <c r="R281" s="142"/>
      <c r="T281" s="143"/>
      <c r="AA281" s="144"/>
      <c r="AT281" s="140" t="s">
        <v>152</v>
      </c>
      <c r="AU281" s="140" t="s">
        <v>106</v>
      </c>
      <c r="AV281" s="140" t="s">
        <v>106</v>
      </c>
      <c r="AW281" s="140" t="s">
        <v>118</v>
      </c>
      <c r="AX281" s="140" t="s">
        <v>82</v>
      </c>
      <c r="AY281" s="140" t="s">
        <v>145</v>
      </c>
    </row>
    <row r="282" spans="2:63" s="117" customFormat="1" ht="30.75" customHeight="1">
      <c r="B282" s="118"/>
      <c r="D282" s="126" t="s">
        <v>237</v>
      </c>
      <c r="N282" s="232">
        <f>$BK$282</f>
        <v>0</v>
      </c>
      <c r="O282" s="231"/>
      <c r="P282" s="231"/>
      <c r="Q282" s="231"/>
      <c r="R282" s="121"/>
      <c r="T282" s="122"/>
      <c r="W282" s="123">
        <f>SUM($W$283:$W$284)</f>
        <v>562.463634</v>
      </c>
      <c r="Y282" s="123">
        <f>SUM($Y$283:$Y$284)</f>
        <v>0</v>
      </c>
      <c r="AA282" s="124">
        <f>SUM($AA$283:$AA$284)</f>
        <v>0</v>
      </c>
      <c r="AR282" s="120" t="s">
        <v>21</v>
      </c>
      <c r="AT282" s="120" t="s">
        <v>81</v>
      </c>
      <c r="AU282" s="120" t="s">
        <v>21</v>
      </c>
      <c r="AY282" s="120" t="s">
        <v>145</v>
      </c>
      <c r="BK282" s="125">
        <f>SUM($BK$283:$BK$284)</f>
        <v>0</v>
      </c>
    </row>
    <row r="283" spans="2:64" s="6" customFormat="1" ht="39" customHeight="1">
      <c r="B283" s="22"/>
      <c r="C283" s="127" t="s">
        <v>463</v>
      </c>
      <c r="D283" s="127" t="s">
        <v>146</v>
      </c>
      <c r="E283" s="128" t="s">
        <v>464</v>
      </c>
      <c r="F283" s="220" t="s">
        <v>465</v>
      </c>
      <c r="G283" s="221"/>
      <c r="H283" s="221"/>
      <c r="I283" s="221"/>
      <c r="J283" s="129" t="s">
        <v>249</v>
      </c>
      <c r="K283" s="130">
        <v>2565.849</v>
      </c>
      <c r="L283" s="222">
        <v>0</v>
      </c>
      <c r="M283" s="221"/>
      <c r="N283" s="223">
        <f>ROUND($L$283*$K$283,2)</f>
        <v>0</v>
      </c>
      <c r="O283" s="221"/>
      <c r="P283" s="221"/>
      <c r="Q283" s="221"/>
      <c r="R283" s="23"/>
      <c r="T283" s="131"/>
      <c r="U283" s="29" t="s">
        <v>47</v>
      </c>
      <c r="V283" s="132">
        <v>0.066</v>
      </c>
      <c r="W283" s="132">
        <f>$V$283*$K$283</f>
        <v>169.34603400000003</v>
      </c>
      <c r="X283" s="132">
        <v>0</v>
      </c>
      <c r="Y283" s="132">
        <f>$X$283*$K$283</f>
        <v>0</v>
      </c>
      <c r="Z283" s="132">
        <v>0</v>
      </c>
      <c r="AA283" s="133">
        <f>$Z$283*$K$283</f>
        <v>0</v>
      </c>
      <c r="AR283" s="6" t="s">
        <v>150</v>
      </c>
      <c r="AT283" s="6" t="s">
        <v>146</v>
      </c>
      <c r="AU283" s="6" t="s">
        <v>106</v>
      </c>
      <c r="AY283" s="6" t="s">
        <v>145</v>
      </c>
      <c r="BE283" s="86">
        <f>IF($U$283="základní",$N$283,0)</f>
        <v>0</v>
      </c>
      <c r="BF283" s="86">
        <f>IF($U$283="snížená",$N$283,0)</f>
        <v>0</v>
      </c>
      <c r="BG283" s="86">
        <f>IF($U$283="zákl. přenesená",$N$283,0)</f>
        <v>0</v>
      </c>
      <c r="BH283" s="86">
        <f>IF($U$283="sníž. přenesená",$N$283,0)</f>
        <v>0</v>
      </c>
      <c r="BI283" s="86">
        <f>IF($U$283="nulová",$N$283,0)</f>
        <v>0</v>
      </c>
      <c r="BJ283" s="6" t="s">
        <v>21</v>
      </c>
      <c r="BK283" s="86">
        <f>ROUND($L$283*$K$283,2)</f>
        <v>0</v>
      </c>
      <c r="BL283" s="6" t="s">
        <v>150</v>
      </c>
    </row>
    <row r="284" spans="2:64" s="6" customFormat="1" ht="27" customHeight="1">
      <c r="B284" s="22"/>
      <c r="C284" s="127" t="s">
        <v>466</v>
      </c>
      <c r="D284" s="127" t="s">
        <v>146</v>
      </c>
      <c r="E284" s="128" t="s">
        <v>467</v>
      </c>
      <c r="F284" s="220" t="s">
        <v>468</v>
      </c>
      <c r="G284" s="221"/>
      <c r="H284" s="221"/>
      <c r="I284" s="221"/>
      <c r="J284" s="129" t="s">
        <v>249</v>
      </c>
      <c r="K284" s="130">
        <v>265.62</v>
      </c>
      <c r="L284" s="222">
        <v>0</v>
      </c>
      <c r="M284" s="221"/>
      <c r="N284" s="223">
        <f>ROUND($L$284*$K$284,2)</f>
        <v>0</v>
      </c>
      <c r="O284" s="221"/>
      <c r="P284" s="221"/>
      <c r="Q284" s="221"/>
      <c r="R284" s="23"/>
      <c r="T284" s="131"/>
      <c r="U284" s="29" t="s">
        <v>47</v>
      </c>
      <c r="V284" s="132">
        <v>1.48</v>
      </c>
      <c r="W284" s="132">
        <f>$V$284*$K$284</f>
        <v>393.1176</v>
      </c>
      <c r="X284" s="132">
        <v>0</v>
      </c>
      <c r="Y284" s="132">
        <f>$X$284*$K$284</f>
        <v>0</v>
      </c>
      <c r="Z284" s="132">
        <v>0</v>
      </c>
      <c r="AA284" s="133">
        <f>$Z$284*$K$284</f>
        <v>0</v>
      </c>
      <c r="AR284" s="6" t="s">
        <v>150</v>
      </c>
      <c r="AT284" s="6" t="s">
        <v>146</v>
      </c>
      <c r="AU284" s="6" t="s">
        <v>106</v>
      </c>
      <c r="AY284" s="6" t="s">
        <v>145</v>
      </c>
      <c r="BE284" s="86">
        <f>IF($U$284="základní",$N$284,0)</f>
        <v>0</v>
      </c>
      <c r="BF284" s="86">
        <f>IF($U$284="snížená",$N$284,0)</f>
        <v>0</v>
      </c>
      <c r="BG284" s="86">
        <f>IF($U$284="zákl. přenesená",$N$284,0)</f>
        <v>0</v>
      </c>
      <c r="BH284" s="86">
        <f>IF($U$284="sníž. přenesená",$N$284,0)</f>
        <v>0</v>
      </c>
      <c r="BI284" s="86">
        <f>IF($U$284="nulová",$N$284,0)</f>
        <v>0</v>
      </c>
      <c r="BJ284" s="6" t="s">
        <v>21</v>
      </c>
      <c r="BK284" s="86">
        <f>ROUND($L$284*$K$284,2)</f>
        <v>0</v>
      </c>
      <c r="BL284" s="6" t="s">
        <v>150</v>
      </c>
    </row>
    <row r="285" spans="2:63" s="6" customFormat="1" ht="51" customHeight="1">
      <c r="B285" s="22"/>
      <c r="D285" s="119" t="s">
        <v>228</v>
      </c>
      <c r="N285" s="228">
        <f>$BK$285</f>
        <v>0</v>
      </c>
      <c r="O285" s="176"/>
      <c r="P285" s="176"/>
      <c r="Q285" s="176"/>
      <c r="R285" s="23"/>
      <c r="T285" s="145"/>
      <c r="U285" s="41"/>
      <c r="V285" s="41"/>
      <c r="W285" s="41"/>
      <c r="X285" s="41"/>
      <c r="Y285" s="41"/>
      <c r="Z285" s="41"/>
      <c r="AA285" s="43"/>
      <c r="AT285" s="6" t="s">
        <v>81</v>
      </c>
      <c r="AU285" s="6" t="s">
        <v>82</v>
      </c>
      <c r="AY285" s="6" t="s">
        <v>229</v>
      </c>
      <c r="BK285" s="86">
        <v>0</v>
      </c>
    </row>
    <row r="286" spans="2:18" s="6" customFormat="1" ht="7.5" customHeight="1">
      <c r="B286" s="44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6"/>
    </row>
    <row r="287" s="2" customFormat="1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$N$285</f>
        <v>0</v>
      </c>
    </row>
  </sheetData>
  <sheetProtection/>
  <mergeCells count="358">
    <mergeCell ref="N285:Q285"/>
    <mergeCell ref="H1:K1"/>
    <mergeCell ref="S2:AC2"/>
    <mergeCell ref="N124:Q124"/>
    <mergeCell ref="N125:Q125"/>
    <mergeCell ref="N126:Q126"/>
    <mergeCell ref="N137:Q137"/>
    <mergeCell ref="N154:Q154"/>
    <mergeCell ref="N164:Q164"/>
    <mergeCell ref="F280:I280"/>
    <mergeCell ref="F281:I281"/>
    <mergeCell ref="F283:I283"/>
    <mergeCell ref="L283:M283"/>
    <mergeCell ref="N283:Q283"/>
    <mergeCell ref="F284:I284"/>
    <mergeCell ref="L284:M284"/>
    <mergeCell ref="N284:Q284"/>
    <mergeCell ref="N282:Q282"/>
    <mergeCell ref="F278:I278"/>
    <mergeCell ref="L278:M278"/>
    <mergeCell ref="N278:Q278"/>
    <mergeCell ref="F279:I279"/>
    <mergeCell ref="L279:M279"/>
    <mergeCell ref="N279:Q279"/>
    <mergeCell ref="F274:I274"/>
    <mergeCell ref="F275:I275"/>
    <mergeCell ref="L275:M275"/>
    <mergeCell ref="N275:Q275"/>
    <mergeCell ref="F276:I276"/>
    <mergeCell ref="F277:I277"/>
    <mergeCell ref="F270:I270"/>
    <mergeCell ref="F271:I271"/>
    <mergeCell ref="F272:I272"/>
    <mergeCell ref="L272:M272"/>
    <mergeCell ref="N272:Q272"/>
    <mergeCell ref="F273:I273"/>
    <mergeCell ref="F266:I266"/>
    <mergeCell ref="F267:I267"/>
    <mergeCell ref="L267:M267"/>
    <mergeCell ref="N267:Q267"/>
    <mergeCell ref="F268:I268"/>
    <mergeCell ref="F269:I269"/>
    <mergeCell ref="F262:I262"/>
    <mergeCell ref="L262:M262"/>
    <mergeCell ref="N262:Q262"/>
    <mergeCell ref="F263:I263"/>
    <mergeCell ref="F264:I264"/>
    <mergeCell ref="F265:I265"/>
    <mergeCell ref="F258:I258"/>
    <mergeCell ref="F259:I259"/>
    <mergeCell ref="F260:I260"/>
    <mergeCell ref="F261:I261"/>
    <mergeCell ref="L261:M261"/>
    <mergeCell ref="N261:Q261"/>
    <mergeCell ref="F254:I254"/>
    <mergeCell ref="F255:I255"/>
    <mergeCell ref="F256:I256"/>
    <mergeCell ref="L256:M256"/>
    <mergeCell ref="N256:Q256"/>
    <mergeCell ref="F257:I257"/>
    <mergeCell ref="F250:I250"/>
    <mergeCell ref="F251:I251"/>
    <mergeCell ref="F252:I252"/>
    <mergeCell ref="F253:I253"/>
    <mergeCell ref="L253:M253"/>
    <mergeCell ref="N253:Q253"/>
    <mergeCell ref="F246:I246"/>
    <mergeCell ref="F247:I247"/>
    <mergeCell ref="F248:I248"/>
    <mergeCell ref="F249:I249"/>
    <mergeCell ref="L249:M249"/>
    <mergeCell ref="N249:Q249"/>
    <mergeCell ref="F241:I241"/>
    <mergeCell ref="F242:I242"/>
    <mergeCell ref="F243:I243"/>
    <mergeCell ref="F245:I245"/>
    <mergeCell ref="L245:M245"/>
    <mergeCell ref="N245:Q245"/>
    <mergeCell ref="N244:Q244"/>
    <mergeCell ref="F237:I237"/>
    <mergeCell ref="L237:M237"/>
    <mergeCell ref="N237:Q237"/>
    <mergeCell ref="F238:I238"/>
    <mergeCell ref="F239:I239"/>
    <mergeCell ref="F240:I240"/>
    <mergeCell ref="F233:I233"/>
    <mergeCell ref="F234:I234"/>
    <mergeCell ref="L234:M234"/>
    <mergeCell ref="N234:Q234"/>
    <mergeCell ref="F235:I235"/>
    <mergeCell ref="F236:I236"/>
    <mergeCell ref="L236:M236"/>
    <mergeCell ref="N236:Q236"/>
    <mergeCell ref="F229:I229"/>
    <mergeCell ref="L229:M229"/>
    <mergeCell ref="N229:Q229"/>
    <mergeCell ref="F230:I230"/>
    <mergeCell ref="F231:I231"/>
    <mergeCell ref="F232:I232"/>
    <mergeCell ref="F226:I226"/>
    <mergeCell ref="L226:M226"/>
    <mergeCell ref="N226:Q226"/>
    <mergeCell ref="F227:I227"/>
    <mergeCell ref="F228:I228"/>
    <mergeCell ref="L228:M228"/>
    <mergeCell ref="N228:Q228"/>
    <mergeCell ref="F222:I222"/>
    <mergeCell ref="L222:M222"/>
    <mergeCell ref="N222:Q222"/>
    <mergeCell ref="F223:I223"/>
    <mergeCell ref="F224:I224"/>
    <mergeCell ref="F225:I225"/>
    <mergeCell ref="L225:M225"/>
    <mergeCell ref="N225:Q225"/>
    <mergeCell ref="F220:I220"/>
    <mergeCell ref="L220:M220"/>
    <mergeCell ref="N220:Q220"/>
    <mergeCell ref="F221:I221"/>
    <mergeCell ref="L221:M221"/>
    <mergeCell ref="N221:Q221"/>
    <mergeCell ref="N217:Q217"/>
    <mergeCell ref="F218:I218"/>
    <mergeCell ref="L218:M218"/>
    <mergeCell ref="N218:Q218"/>
    <mergeCell ref="F219:I219"/>
    <mergeCell ref="L219:M219"/>
    <mergeCell ref="N219:Q219"/>
    <mergeCell ref="F213:I213"/>
    <mergeCell ref="F214:I214"/>
    <mergeCell ref="F215:I215"/>
    <mergeCell ref="F216:I216"/>
    <mergeCell ref="F217:I217"/>
    <mergeCell ref="L217:M217"/>
    <mergeCell ref="N209:Q209"/>
    <mergeCell ref="F210:I210"/>
    <mergeCell ref="F211:I211"/>
    <mergeCell ref="F212:I212"/>
    <mergeCell ref="L212:M212"/>
    <mergeCell ref="N212:Q212"/>
    <mergeCell ref="F205:I205"/>
    <mergeCell ref="F206:I206"/>
    <mergeCell ref="F207:I207"/>
    <mergeCell ref="F208:I208"/>
    <mergeCell ref="F209:I209"/>
    <mergeCell ref="L209:M209"/>
    <mergeCell ref="F200:I200"/>
    <mergeCell ref="F201:I201"/>
    <mergeCell ref="F202:I202"/>
    <mergeCell ref="F204:I204"/>
    <mergeCell ref="L204:M204"/>
    <mergeCell ref="N204:Q204"/>
    <mergeCell ref="N203:Q203"/>
    <mergeCell ref="F196:I196"/>
    <mergeCell ref="F197:I197"/>
    <mergeCell ref="F198:I198"/>
    <mergeCell ref="L198:M198"/>
    <mergeCell ref="N198:Q198"/>
    <mergeCell ref="F199:I199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80:I180"/>
    <mergeCell ref="F181:I181"/>
    <mergeCell ref="L181:M181"/>
    <mergeCell ref="N181:Q181"/>
    <mergeCell ref="F182:I182"/>
    <mergeCell ref="F183:I183"/>
    <mergeCell ref="F176:I176"/>
    <mergeCell ref="F177:I177"/>
    <mergeCell ref="L177:M177"/>
    <mergeCell ref="N177:Q177"/>
    <mergeCell ref="F178:I178"/>
    <mergeCell ref="F179:I179"/>
    <mergeCell ref="F171:I171"/>
    <mergeCell ref="F172:I172"/>
    <mergeCell ref="F174:I174"/>
    <mergeCell ref="L174:M174"/>
    <mergeCell ref="N174:Q174"/>
    <mergeCell ref="F175:I175"/>
    <mergeCell ref="N173:Q173"/>
    <mergeCell ref="F168:I168"/>
    <mergeCell ref="L168:M168"/>
    <mergeCell ref="N168:Q168"/>
    <mergeCell ref="F169:I169"/>
    <mergeCell ref="F170:I170"/>
    <mergeCell ref="L170:M170"/>
    <mergeCell ref="N170:Q170"/>
    <mergeCell ref="F165:I165"/>
    <mergeCell ref="L165:M165"/>
    <mergeCell ref="N165:Q165"/>
    <mergeCell ref="F166:I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59:I159"/>
    <mergeCell ref="L159:M159"/>
    <mergeCell ref="N159:Q159"/>
    <mergeCell ref="F160:I160"/>
    <mergeCell ref="F161:I161"/>
    <mergeCell ref="L161:M161"/>
    <mergeCell ref="N161:Q161"/>
    <mergeCell ref="F156:I156"/>
    <mergeCell ref="L156:M156"/>
    <mergeCell ref="N156:Q156"/>
    <mergeCell ref="F157:I157"/>
    <mergeCell ref="F158:I158"/>
    <mergeCell ref="L158:M158"/>
    <mergeCell ref="N158:Q158"/>
    <mergeCell ref="F153:I153"/>
    <mergeCell ref="L153:M153"/>
    <mergeCell ref="N153:Q153"/>
    <mergeCell ref="F155:I155"/>
    <mergeCell ref="L155:M155"/>
    <mergeCell ref="N155:Q155"/>
    <mergeCell ref="F151:I151"/>
    <mergeCell ref="L151:M151"/>
    <mergeCell ref="N151:Q151"/>
    <mergeCell ref="F152:I152"/>
    <mergeCell ref="L152:M152"/>
    <mergeCell ref="N152:Q152"/>
    <mergeCell ref="F147:I147"/>
    <mergeCell ref="F148:I148"/>
    <mergeCell ref="F149:I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39:I139"/>
    <mergeCell ref="F140:I140"/>
    <mergeCell ref="F141:I141"/>
    <mergeCell ref="F142:I142"/>
    <mergeCell ref="F143:I143"/>
    <mergeCell ref="F144:I144"/>
    <mergeCell ref="F134:I134"/>
    <mergeCell ref="F135:I135"/>
    <mergeCell ref="F136:I136"/>
    <mergeCell ref="F138:I138"/>
    <mergeCell ref="L138:M138"/>
    <mergeCell ref="N138:Q138"/>
    <mergeCell ref="F131:I131"/>
    <mergeCell ref="L131:M131"/>
    <mergeCell ref="N131:Q131"/>
    <mergeCell ref="F132:I132"/>
    <mergeCell ref="F133:I133"/>
    <mergeCell ref="L133:M133"/>
    <mergeCell ref="N133:Q133"/>
    <mergeCell ref="F127:I127"/>
    <mergeCell ref="L127:M127"/>
    <mergeCell ref="N127:Q127"/>
    <mergeCell ref="F128:I128"/>
    <mergeCell ref="F129:I129"/>
    <mergeCell ref="F130:I130"/>
    <mergeCell ref="L130:M130"/>
    <mergeCell ref="N130:Q130"/>
    <mergeCell ref="F116:P116"/>
    <mergeCell ref="M118:P118"/>
    <mergeCell ref="M120:Q120"/>
    <mergeCell ref="M121:Q121"/>
    <mergeCell ref="F123:I123"/>
    <mergeCell ref="L123:M123"/>
    <mergeCell ref="N123:Q123"/>
    <mergeCell ref="D104:H104"/>
    <mergeCell ref="N104:Q104"/>
    <mergeCell ref="N105:Q105"/>
    <mergeCell ref="L107:Q107"/>
    <mergeCell ref="C113:Q113"/>
    <mergeCell ref="F115:P115"/>
    <mergeCell ref="D101:H101"/>
    <mergeCell ref="N101:Q101"/>
    <mergeCell ref="D102:H102"/>
    <mergeCell ref="N102:Q102"/>
    <mergeCell ref="D103:H103"/>
    <mergeCell ref="N103:Q103"/>
    <mergeCell ref="N95:Q95"/>
    <mergeCell ref="N96:Q96"/>
    <mergeCell ref="N97:Q97"/>
    <mergeCell ref="N99:Q99"/>
    <mergeCell ref="D100:H100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Petržílek David</dc:creator>
  <cp:keywords/>
  <dc:description/>
  <cp:lastModifiedBy>Administrator</cp:lastModifiedBy>
  <dcterms:created xsi:type="dcterms:W3CDTF">2017-10-06T08:57:26Z</dcterms:created>
  <dcterms:modified xsi:type="dcterms:W3CDTF">2017-10-06T08:57:27Z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