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KSUS_Jerabek\Akce_ŠKODY\POVODNE\POVODNĚ_2020\Bojiště_2020_08_15\Zhotovitel\"/>
    </mc:Choice>
  </mc:AlternateContent>
  <bookViews>
    <workbookView xWindow="240" yWindow="120" windowWidth="14940" windowHeight="9225" activeTab="1"/>
  </bookViews>
  <sheets>
    <sheet name="Souhrn" sheetId="1" r:id="rId1"/>
    <sheet name="0 - 001" sheetId="2" r:id="rId2"/>
  </sheets>
  <definedNames>
    <definedName name="_xlnm._FilterDatabase" localSheetId="1" hidden="1">'0 - 001'!$A$1:$S$1</definedName>
    <definedName name="_xlnm.Print_Titles" localSheetId="1">'0 - 001'!$25:$27</definedName>
    <definedName name="_xlnm.Print_Titles" localSheetId="0">Souhrn!$17:$19</definedName>
    <definedName name="_xlnm.Print_Area" localSheetId="1">'0 - 001'!$A$1:$L$118</definedName>
    <definedName name="_xlnm.Print_Area" localSheetId="0">Souhrn!$A$1:$G$24</definedName>
  </definedNames>
  <calcPr calcId="162913"/>
</workbook>
</file>

<file path=xl/calcChain.xml><?xml version="1.0" encoding="utf-8"?>
<calcChain xmlns="http://schemas.openxmlformats.org/spreadsheetml/2006/main">
  <c r="G75" i="2" l="1"/>
  <c r="R68" i="2"/>
  <c r="I68" i="2"/>
  <c r="R45" i="2"/>
  <c r="R37" i="2"/>
  <c r="I37" i="2"/>
  <c r="I33" i="2"/>
  <c r="K33" i="2" s="1"/>
  <c r="Q33" i="2"/>
  <c r="R33" i="2"/>
  <c r="I41" i="2"/>
  <c r="K41" i="2" s="1"/>
  <c r="R41" i="2"/>
  <c r="Q68" i="2" l="1"/>
  <c r="K68" i="2"/>
  <c r="I45" i="2"/>
  <c r="K37" i="2"/>
  <c r="Q37" i="2"/>
  <c r="Q41" i="2"/>
  <c r="R52" i="2"/>
  <c r="K45" i="2" l="1"/>
  <c r="Q45" i="2"/>
  <c r="I52" i="2"/>
  <c r="R97" i="2"/>
  <c r="R101" i="2" s="1"/>
  <c r="I97" i="2"/>
  <c r="R90" i="2"/>
  <c r="R94" i="2" s="1"/>
  <c r="I90" i="2"/>
  <c r="G95" i="2" s="1"/>
  <c r="J22" i="2" s="1"/>
  <c r="R83" i="2"/>
  <c r="I83" i="2"/>
  <c r="R79" i="2"/>
  <c r="R75" i="2"/>
  <c r="I75" i="2"/>
  <c r="R64" i="2"/>
  <c r="I64" i="2"/>
  <c r="K64" i="2" s="1"/>
  <c r="R60" i="2"/>
  <c r="R56" i="2"/>
  <c r="I56" i="2"/>
  <c r="R29" i="2"/>
  <c r="R49" i="2" s="1"/>
  <c r="A12" i="2"/>
  <c r="K52" i="2" l="1"/>
  <c r="R87" i="2"/>
  <c r="Q52" i="2"/>
  <c r="R72" i="2"/>
  <c r="I60" i="2"/>
  <c r="K60" i="2" s="1"/>
  <c r="Q75" i="2"/>
  <c r="K75" i="2"/>
  <c r="K83" i="2"/>
  <c r="Q83" i="2"/>
  <c r="I29" i="2"/>
  <c r="G49" i="2" s="1"/>
  <c r="Q56" i="2"/>
  <c r="K56" i="2"/>
  <c r="I79" i="2"/>
  <c r="K79" i="2" s="1"/>
  <c r="K97" i="2"/>
  <c r="G101" i="2"/>
  <c r="G102" i="2"/>
  <c r="J23" i="2" s="1"/>
  <c r="Q97" i="2"/>
  <c r="Q101" i="2" s="1"/>
  <c r="Q64" i="2"/>
  <c r="G94" i="2"/>
  <c r="K90" i="2"/>
  <c r="Q90" i="2"/>
  <c r="Q94" i="2" s="1"/>
  <c r="G72" i="2" l="1"/>
  <c r="G73" i="2" s="1"/>
  <c r="J20" i="2" s="1"/>
  <c r="Q79" i="2"/>
  <c r="Q87" i="2" s="1"/>
  <c r="G88" i="2"/>
  <c r="J21" i="2" s="1"/>
  <c r="G87" i="2"/>
  <c r="K102" i="2"/>
  <c r="K23" i="2" s="1"/>
  <c r="K101" i="2"/>
  <c r="I101" i="2" s="1"/>
  <c r="I102" i="2" s="1"/>
  <c r="K29" i="2"/>
  <c r="K94" i="2"/>
  <c r="I94" i="2" s="1"/>
  <c r="I95" i="2" s="1"/>
  <c r="K95" i="2"/>
  <c r="K22" i="2" s="1"/>
  <c r="S101" i="2"/>
  <c r="S23" i="2" s="1"/>
  <c r="Q29" i="2"/>
  <c r="Q49" i="2" s="1"/>
  <c r="K88" i="2"/>
  <c r="K21" i="2" s="1"/>
  <c r="K87" i="2"/>
  <c r="Q60" i="2"/>
  <c r="Q72" i="2" s="1"/>
  <c r="I72" i="2" l="1"/>
  <c r="I73" i="2" s="1"/>
  <c r="I87" i="2"/>
  <c r="I88" i="2" s="1"/>
  <c r="I49" i="2"/>
  <c r="K49" i="2" s="1"/>
  <c r="K50" i="2" s="1"/>
  <c r="G50" i="2"/>
  <c r="I9" i="2" s="1"/>
  <c r="S94" i="2"/>
  <c r="S22" i="2" s="1"/>
  <c r="S87" i="2"/>
  <c r="S21" i="2" s="1"/>
  <c r="K72" i="2" l="1"/>
  <c r="K73" i="2" s="1"/>
  <c r="K20" i="2" s="1"/>
  <c r="J19" i="2"/>
  <c r="S72" i="2"/>
  <c r="S20" i="2" s="1"/>
  <c r="I50" i="2"/>
  <c r="S49" i="2"/>
  <c r="S19" i="2" s="1"/>
  <c r="R10" i="2"/>
  <c r="D20" i="1"/>
  <c r="F11" i="1" s="1"/>
  <c r="K19" i="2"/>
  <c r="I10" i="2"/>
  <c r="F20" i="1" s="1"/>
  <c r="F13" i="1" s="1"/>
  <c r="Q10" i="2" l="1"/>
  <c r="S10" i="2" s="1"/>
  <c r="S20" i="1" s="1"/>
</calcChain>
</file>

<file path=xl/sharedStrings.xml><?xml version="1.0" encoding="utf-8"?>
<sst xmlns="http://schemas.openxmlformats.org/spreadsheetml/2006/main" count="224" uniqueCount="108">
  <si>
    <t>STAVBA</t>
  </si>
  <si>
    <t>III/12550 - III/12550 BOJIŠTĚ – ŠKODA PO POVODNI 2020/08</t>
  </si>
  <si>
    <t>ZÁKLADNÍ ÚDAJE</t>
  </si>
  <si>
    <t xml:space="preserve">Objekt: </t>
  </si>
  <si>
    <t xml:space="preserve">Zhotovitel: </t>
  </si>
  <si>
    <t xml:space="preserve">IČ: </t>
  </si>
  <si>
    <t xml:space="preserve">DIČ: </t>
  </si>
  <si>
    <t>SOUHRN</t>
  </si>
  <si>
    <t>Kód</t>
  </si>
  <si>
    <t>Název</t>
  </si>
  <si>
    <t>Cena (bez DPH)</t>
  </si>
  <si>
    <t>Cena (s DPH)</t>
  </si>
  <si>
    <t>POLOŽKY ROZPOČTU</t>
  </si>
  <si>
    <t>P.č.</t>
  </si>
  <si>
    <t>Var</t>
  </si>
  <si>
    <t>MJ</t>
  </si>
  <si>
    <t>Množství MJ</t>
  </si>
  <si>
    <t>JOC</t>
  </si>
  <si>
    <t>DPH %</t>
  </si>
  <si>
    <t>KUS</t>
  </si>
  <si>
    <t/>
  </si>
  <si>
    <t>doplňující popis</t>
  </si>
  <si>
    <t>výměra</t>
  </si>
  <si>
    <t xml:space="preserve">Položka zahrnuje veškeré náklady spojené s objednatelem požadovanými pracemi_x000D_
</t>
  </si>
  <si>
    <t>technická specifikace</t>
  </si>
  <si>
    <t>0 - Všeobecné konstrukce a práce</t>
  </si>
  <si>
    <t>Všeobecné konstrukce a práce</t>
  </si>
  <si>
    <t xml:space="preserve">Celkem (bez DPH): </t>
  </si>
  <si>
    <t xml:space="preserve">Celkem (s DPH): </t>
  </si>
  <si>
    <t xml:space="preserve">za DPH 21 %: </t>
  </si>
  <si>
    <t>Celkový součet (bez DPH):</t>
  </si>
  <si>
    <t>Celkový součet DPH:</t>
  </si>
  <si>
    <t>Celkový součet (s DPH):</t>
  </si>
  <si>
    <t>12960</t>
  </si>
  <si>
    <t>ČIŠTĚNÍ VODOTEČÍ A MELIORAČ KANÁLŮ OD NÁNOSŮ</t>
  </si>
  <si>
    <t>M3</t>
  </si>
  <si>
    <t>Čistění vodního koryta od nánosů a naplavenin v délce celkem cca 150 m</t>
  </si>
  <si>
    <t xml:space="preserve">Součástí položky je vodorovná a svislá doprava, přemístění, přeložení, manipulace s materiálem a uložení na skládku_x000D_
</t>
  </si>
  <si>
    <t>17481</t>
  </si>
  <si>
    <t>ZÁSYP JAM A RÝH Z NAKUPOVANÝCH MATERIÁLŮ</t>
  </si>
  <si>
    <t>Hutněný zásyp – doplnění narušeného svahu zemního tělesa intenzívním přelivem</t>
  </si>
  <si>
    <t xml:space="preserve">Položka zahrnuje:_x000D_
• kompletní provedení zemní konstrukce včetně nákupu a dopravy materiálu dle zadávací dokumentace_x000D_
• úprava ukládaného materiálu vlhčením, tříděním, promícháním nebo vysoušením, příp. jiné úpravy za účelem zlepšení jeho mech. vlastností_x000D_
• hutnění i různé míry hutnění_x000D_
• ošetření úložiště po celou dobu práce v něm vč. klimatických opatření_x000D_
• ztížení v okolí vedení, konstrukcí a objektů a jejich dočasné zajištění_x000D_
• ztížení provádění vč. hutnění ve ztížených podmínkách a stísněných prostorech_x000D_
• ztížené ukládání sypaniny pod vodu_x000D_
• ukládání po vrstvách a po jiných nutných částech (figurách) vč. dosypávek_x000D_
• spouštění a nošení materiálu_x000D_
• výměna částí zemní konstrukce znehodnocené klimatickými vlivy_x000D_
• udržování úložiště a jeho ochrana proti vodě_x000D_
• odvedení nebo obvedení vody v okolí úložiště a v úložišti veškeré pomocné konstrukce umožňující provedení zemní konstrukce (příjezdy, sjezdy, nájezdy, lešení, apod.)_x000D_
</t>
  </si>
  <si>
    <t>18214</t>
  </si>
  <si>
    <t>ÚPRAVA POVRCHŮ SROVNÁNÍM ÚZEMÍ V TL DO 0,25M</t>
  </si>
  <si>
    <t>M2</t>
  </si>
  <si>
    <t>Terénní úpravy – doplnění svahu zemního tělesa – splavená ornice + osetí travním semenem</t>
  </si>
  <si>
    <t xml:space="preserve">Položka zahrnuje srovnání výškových rozdílů terénu_x000D_
</t>
  </si>
  <si>
    <t>18241</t>
  </si>
  <si>
    <t>ZALOŽENÍ TRÁVNÍKU RUČNÍM VÝSEVEM</t>
  </si>
  <si>
    <t xml:space="preserve">Zahrnuje dodání předepsané travní směsi, její výsev na ornici, zalévání, první pokosení, to vše bez ohledu na sklon terénu._x000D_
</t>
  </si>
  <si>
    <t>1 - Zemní práce</t>
  </si>
  <si>
    <t>Zemní práce</t>
  </si>
  <si>
    <t>451314</t>
  </si>
  <si>
    <t>PODKLADNÍ A VÝPLŇOVÉ VRSTVY Z PROSTÉHO BETONU C25/30</t>
  </si>
  <si>
    <t>Rozšíření kamenné dlažby na ohrožený svah v oblasti postižené povodní</t>
  </si>
  <si>
    <t xml:space="preserve">Položka zahrnuje:_x000D_
•	dodání čerstvého betonu (betonové směsi) požadované kvality, jeho uložení do požadovaného tvaru při jakékoliv hustotě výztuže, konzistenci čerstvého betonu a způsobu hutnění, ošetření a ochranu betonu,_x000D_
•	zhotovení nepropustného, mrazuvzdorného betonu a betonu požadované trvanlivosti a vlastností,_x000D_
•	užití potřebných přísad a technologií výroby betonu,_x000D_
•	zřízení pracovních a dilatačních spar, včetně potřebných úprav, výplně, vložek, opracování, očištění a ošetření,_x000D_
•	bednění požadovaných konstr. (i ztracené) s úpravou dle požadované kvality povrchu betonu, včetně odbedňovacích a odskružovacích prostředků,_x000D_
•	podpěrné konstr. (skruže) a lešení všech druhů pro bednění, uložení čerstvého betonu, výztuže a doplňkových konstr., vč. požadovaných otvorů, ochranných a bezpečnostních opatření a základů těchto konstrukcí a lešení,_x000D_
•	vytvoření kotevních čel, kapes, nálitků, a sedel,_x000D_
•	zřízení všech požadovaných otvorů, kapes, výklenků, prostupů, dutin, drážek a pod., vč. ztížení práce a úprav kolem nich,_x000D_
•	úpravy pro osazení výztuže, doplňkových konstrukcí a vybavení,_x000D_
•	úpravy povrchu pro položení požadované izolace, povlaků a nátěrů, případně vyspravení,_x000D_
•	ztížení práce u kabelových a injektážních trubek a ostatních zařízení osazovaných do betonu,_x000D_
•	konstrukce betonových kloubů, upevnění kotevních prvků a doplňkových konstrukcí,_x000D_
•	nátěry zabraňující soudržnost betonu a bednění,_x000D_
•	výplň, těsnění a tmelení spar a spojů,_x000D_
•	opatření povrchů betonu izolací proti zemní vlhkosti v částech, kde přijdou do styku se zeminou nebo kamenivem,_x000D_
•	případné zřízení spojovací vrstvy u základů,_x000D_
•	úpravy pro osazení zařízení ochrany konstrukce proti vlivu bludných proudů_x000D_
</t>
  </si>
  <si>
    <t>46251</t>
  </si>
  <si>
    <t>ZÁHOZ Z LOMOVÉHO KAMENE</t>
  </si>
  <si>
    <t>Zpevnění výtoku – odláždění hrubým kamenem v prostoru výtoku z propustku do betonu._x000D_
Celková plocha odhadem 300 M2 v tl. 0,3 M.</t>
  </si>
  <si>
    <t xml:space="preserve">Položka zahrnuje dodávku a zához lomového kamene předepsané frakce včetně mimostaveništní a vnitrostaveništní dopravy_x000D_
</t>
  </si>
  <si>
    <t>465512</t>
  </si>
  <si>
    <t>DLAŽBY Z LOMOVÉHO KAMENE NA MC</t>
  </si>
  <si>
    <t xml:space="preserve">Položka zahrnuje:_x000D_
•	nutné zemní práce (svahování, úpravu pláně a pod.)_x000D_
•	zřízení spojovací vrstvy_x000D_
•	zřízení lože dlažby z cementové malty předepsané kvality a předepsané tloušťky_x000D_
•	dodávku a položení dlažby z lomového kamene do předepsaného tvaru_x000D_
•	spárování, těsnění, tmelení a vyplnění spar MC případně s vyklínováním_x000D_
•	úprava povrchu pro odvedení srážkové vody_x000D_
•	nezahrnuje podklad pod dlažbu, vykazuje se samostatně položkami SD 45_x000D_
</t>
  </si>
  <si>
    <t>4 - Vodorovné konstrukce</t>
  </si>
  <si>
    <t>Vodorovné konstrukce</t>
  </si>
  <si>
    <t>56962</t>
  </si>
  <si>
    <t>ZPEVNĚNÍ KRAJNIC Z RECYKLOVANÉHO MATERIÁLU TL DO 100MM</t>
  </si>
  <si>
    <t>Oprava krajnice v oblasti poiškození</t>
  </si>
  <si>
    <t xml:space="preserve">Položka zahrnuje:_x000D_
•	dodání recyklátu v požadované kvalitě_x000D_
•	očištění podkladu_x000D_
•	uložení recyklátu dle předepsaného technologického předpisu, zhutnění vrstvy v předepsané tloušťce_x000D_
•	zřízení vrstvy bez rozlišení šířky, pokládání vrstvy po etapách, včetně pracovních spar a spojů_x000D_
•	úpravu napojení, ukončení_x000D_
•	nezahrnuje postřiky, nátěry_x000D_
</t>
  </si>
  <si>
    <t>5 - Komunikace</t>
  </si>
  <si>
    <t>Komunikace</t>
  </si>
  <si>
    <t>8971R</t>
  </si>
  <si>
    <t>VYČIŠTĚNÍ UCPANÉ ZDVOJENÉ ULIČNÍ VPUSTI</t>
  </si>
  <si>
    <t>8 - Potrubí</t>
  </si>
  <si>
    <t>Potrubí</t>
  </si>
  <si>
    <t xml:space="preserve">Celková cena (bez DPH): </t>
  </si>
  <si>
    <t xml:space="preserve">Celková cena (s DPH): </t>
  </si>
  <si>
    <t>11.09.2020</t>
  </si>
  <si>
    <t>SOUHRNNÝ LIST STAVBY</t>
  </si>
  <si>
    <t xml:space="preserve">Objednatel: </t>
  </si>
  <si>
    <t>Krajská správa a údržba silnic Středočeského kraje, příspěvková organizace</t>
  </si>
  <si>
    <t xml:space="preserve">Nabídku vypracoval: </t>
  </si>
  <si>
    <t xml:space="preserve">, </t>
  </si>
  <si>
    <t xml:space="preserve">Cena (bez DPH): </t>
  </si>
  <si>
    <t xml:space="preserve">Cena (s DPH): </t>
  </si>
  <si>
    <t>SKUPINY STAVEBNÍCH DÍLŮ</t>
  </si>
  <si>
    <t>Objekt</t>
  </si>
  <si>
    <t>Popis</t>
  </si>
  <si>
    <t>001</t>
  </si>
  <si>
    <t>propustek ev.č. 12550-4p</t>
  </si>
  <si>
    <t>SOUPIS PRACÍ - OCENĚNÝ</t>
  </si>
  <si>
    <t>OSTATNÍ POŽADAVKY - ZEMĚMĚŘIČSKÁ MĚŘENÍ</t>
  </si>
  <si>
    <t>2940.1</t>
  </si>
  <si>
    <t>POMOC PRÁCE ZŘÍZ NEBO ZAJIŠŤ REGULACI A OCHRANU DOPRAVY</t>
  </si>
  <si>
    <t xml:space="preserve">Položka zahrnuje veškeré náklady spojené s objednatelem požadovanými pracemi_x000D_,včetně projednání
</t>
  </si>
  <si>
    <t xml:space="preserve">OSTATNÍ POŽADAVKY - VYPRACOVÁNÍ DOKUMENTACE PRO OHLÁŠENÍ STAVBY </t>
  </si>
  <si>
    <t xml:space="preserve">Včetně projednání. Položka zahrnuje veškeré náklady spojené s objednatelem požadovanými pracemi_x000D_
</t>
  </si>
  <si>
    <t>OSTATNÍ POŽADAVKY - VYPRACOVÁNÍ RDS</t>
  </si>
  <si>
    <t>001 - Propustek ev.č. 12550-4p</t>
  </si>
  <si>
    <t>ZAŘÍZENÍ STAVENIŠTĚ - ZŘÍZENÍ, PROVOZ, DEMONTÁŽ</t>
  </si>
  <si>
    <t>R-pol</t>
  </si>
  <si>
    <t>Zemina pro terénní úpravy - ornice</t>
  </si>
  <si>
    <t>plocha: 900m2*0,1m = 90m3*2t/m3 = 180t</t>
  </si>
  <si>
    <t>T</t>
  </si>
  <si>
    <t>Zahrnuje dodání vhodné zeminy - ornice, včetně naložení a dopravy na místo</t>
  </si>
  <si>
    <t>300m2*0,3m</t>
  </si>
  <si>
    <t>20m*30m*0,3m</t>
  </si>
  <si>
    <t>včetně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</si>
</sst>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\K\č;[Red]\-#,##0.00\ \K\č"/>
    <numFmt numFmtId="165" formatCode="#,##0.000"/>
  </numFmts>
  <fonts count="9">
    <font>
      <sz val="10"/>
      <color theme="1"/>
      <name val="Arial"/>
      <family val="2"/>
    </font>
    <font>
      <b/>
      <sz val="10"/>
      <color theme="1"/>
      <name val="Roboto"/>
      <family val="2"/>
    </font>
    <font>
      <sz val="10"/>
      <color rgb="FF2B2E91"/>
      <name val="Roboto"/>
      <family val="2"/>
    </font>
    <font>
      <sz val="10"/>
      <color theme="1"/>
      <name val="Roboto"/>
      <family val="2"/>
    </font>
    <font>
      <b/>
      <sz val="20"/>
      <color theme="1"/>
      <name val="Roboto"/>
      <family val="2"/>
    </font>
    <font>
      <b/>
      <sz val="16"/>
      <color rgb="FF2B2E91"/>
      <name val="Roboto"/>
      <family val="2"/>
    </font>
    <font>
      <sz val="8"/>
      <color theme="1"/>
      <name val="Roboto"/>
      <family val="2"/>
    </font>
    <font>
      <b/>
      <sz val="12"/>
      <color theme="1"/>
      <name val="Roboto"/>
      <family val="2"/>
    </font>
    <font>
      <i/>
      <sz val="10"/>
      <color theme="1"/>
      <name val="Robot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F2F2F2"/>
      </bottom>
      <diagonal/>
    </border>
    <border>
      <left/>
      <right/>
      <top style="thick">
        <color rgb="FFF2F2F2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rgb="FFF2F2F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rgb="FF2B2E91"/>
      </bottom>
      <diagonal/>
    </border>
    <border>
      <left/>
      <right/>
      <top style="thin">
        <color rgb="FF2B2E91"/>
      </top>
      <bottom/>
      <diagonal/>
    </border>
    <border>
      <left style="thin">
        <color rgb="FF2B2E91"/>
      </left>
      <right/>
      <top style="thin">
        <color rgb="FF2B2E91"/>
      </top>
      <bottom/>
      <diagonal/>
    </border>
    <border>
      <left style="thin">
        <color rgb="FF2B2E91"/>
      </left>
      <right/>
      <top/>
      <bottom/>
      <diagonal/>
    </border>
    <border>
      <left style="thin">
        <color rgb="FF2B2E91"/>
      </left>
      <right/>
      <top/>
      <bottom style="thin">
        <color rgb="FF2B2E91"/>
      </bottom>
      <diagonal/>
    </border>
    <border>
      <left/>
      <right style="thin">
        <color rgb="FF2B2E91"/>
      </right>
      <top style="thin">
        <color rgb="FF2B2E91"/>
      </top>
      <bottom/>
      <diagonal/>
    </border>
    <border>
      <left/>
      <right style="thin">
        <color rgb="FF2B2E91"/>
      </right>
      <top/>
      <bottom/>
      <diagonal/>
    </border>
    <border>
      <left/>
      <right style="thin">
        <color rgb="FF2B2E91"/>
      </right>
      <top/>
      <bottom style="thin">
        <color rgb="FF2B2E9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3" fillId="0" borderId="0" xfId="0" applyNumberFormat="1" applyFont="1"/>
    <xf numFmtId="164" fontId="1" fillId="0" borderId="0" xfId="0" applyNumberFormat="1" applyFont="1"/>
    <xf numFmtId="0" fontId="0" fillId="2" borderId="0" xfId="0" applyFill="1" applyProtection="1"/>
    <xf numFmtId="0" fontId="0" fillId="0" borderId="0" xfId="0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Protection="1"/>
    <xf numFmtId="0" fontId="0" fillId="2" borderId="11" xfId="0" applyFill="1" applyBorder="1" applyProtection="1"/>
    <xf numFmtId="0" fontId="0" fillId="2" borderId="9" xfId="0" applyFill="1" applyBorder="1" applyProtection="1"/>
    <xf numFmtId="0" fontId="0" fillId="2" borderId="12" xfId="0" applyFill="1" applyBorder="1" applyProtection="1"/>
    <xf numFmtId="0" fontId="0" fillId="2" borderId="10" xfId="0" applyFill="1" applyBorder="1" applyProtection="1"/>
    <xf numFmtId="0" fontId="0" fillId="2" borderId="13" xfId="0" applyFill="1" applyBorder="1" applyProtection="1"/>
    <xf numFmtId="0" fontId="3" fillId="2" borderId="0" xfId="0" applyFont="1" applyFill="1" applyAlignment="1" applyProtection="1">
      <alignment horizontal="left" indent="1"/>
    </xf>
    <xf numFmtId="0" fontId="6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right"/>
    </xf>
    <xf numFmtId="164" fontId="3" fillId="2" borderId="0" xfId="0" applyNumberFormat="1" applyFont="1" applyFill="1" applyAlignment="1" applyProtection="1">
      <alignment horizontal="left" indent="1"/>
    </xf>
    <xf numFmtId="0" fontId="1" fillId="2" borderId="14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right"/>
    </xf>
    <xf numFmtId="0" fontId="1" fillId="2" borderId="0" xfId="0" applyFont="1" applyFill="1" applyProtection="1"/>
    <xf numFmtId="164" fontId="3" fillId="2" borderId="0" xfId="0" applyNumberFormat="1" applyFont="1" applyFill="1" applyProtection="1"/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/>
    </xf>
    <xf numFmtId="165" fontId="3" fillId="3" borderId="0" xfId="0" applyNumberFormat="1" applyFont="1" applyFill="1" applyProtection="1"/>
    <xf numFmtId="164" fontId="3" fillId="3" borderId="0" xfId="0" applyNumberFormat="1" applyFont="1" applyFill="1" applyProtection="1"/>
    <xf numFmtId="164" fontId="3" fillId="3" borderId="0" xfId="0" applyNumberFormat="1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0" fillId="2" borderId="1" xfId="0" applyFill="1" applyBorder="1" applyProtection="1"/>
    <xf numFmtId="0" fontId="3" fillId="2" borderId="1" xfId="0" applyFont="1" applyFill="1" applyBorder="1" applyAlignment="1" applyProtection="1">
      <alignment wrapText="1"/>
    </xf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right"/>
    </xf>
    <xf numFmtId="164" fontId="1" fillId="2" borderId="2" xfId="0" applyNumberFormat="1" applyFont="1" applyFill="1" applyBorder="1" applyAlignment="1" applyProtection="1">
      <alignment horizontal="left"/>
    </xf>
    <xf numFmtId="164" fontId="1" fillId="2" borderId="2" xfId="0" applyNumberFormat="1" applyFont="1" applyFill="1" applyBorder="1" applyProtection="1"/>
    <xf numFmtId="0" fontId="0" fillId="2" borderId="3" xfId="0" applyFill="1" applyBorder="1" applyProtection="1"/>
    <xf numFmtId="0" fontId="1" fillId="2" borderId="4" xfId="0" applyFont="1" applyFill="1" applyBorder="1" applyAlignment="1" applyProtection="1">
      <alignment horizontal="right"/>
    </xf>
    <xf numFmtId="164" fontId="1" fillId="2" borderId="4" xfId="0" applyNumberFormat="1" applyFont="1" applyFill="1" applyBorder="1" applyAlignment="1" applyProtection="1">
      <alignment horizontal="left"/>
    </xf>
    <xf numFmtId="164" fontId="1" fillId="2" borderId="3" xfId="0" applyNumberFormat="1" applyFont="1" applyFill="1" applyBorder="1" applyProtection="1"/>
    <xf numFmtId="165" fontId="3" fillId="3" borderId="2" xfId="0" applyNumberFormat="1" applyFont="1" applyFill="1" applyBorder="1" applyProtection="1"/>
    <xf numFmtId="164" fontId="3" fillId="3" borderId="2" xfId="0" applyNumberFormat="1" applyFont="1" applyFill="1" applyBorder="1" applyAlignment="1" applyProtection="1">
      <alignment horizontal="right"/>
    </xf>
    <xf numFmtId="0" fontId="0" fillId="2" borderId="0" xfId="0" applyFill="1" applyProtection="1">
      <protection locked="0"/>
    </xf>
    <xf numFmtId="164" fontId="3" fillId="3" borderId="0" xfId="0" applyNumberFormat="1" applyFont="1" applyFill="1" applyProtection="1">
      <protection locked="0"/>
    </xf>
    <xf numFmtId="0" fontId="0" fillId="2" borderId="1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64" fontId="3" fillId="3" borderId="2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9" fontId="3" fillId="3" borderId="0" xfId="0" applyNumberFormat="1" applyFont="1" applyFill="1" applyAlignment="1" applyProtection="1">
      <alignment horizontal="center"/>
      <protection locked="0"/>
    </xf>
    <xf numFmtId="9" fontId="3" fillId="3" borderId="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 vertical="top"/>
    </xf>
    <xf numFmtId="164" fontId="1" fillId="2" borderId="0" xfId="0" applyNumberFormat="1" applyFont="1" applyFill="1" applyAlignment="1" applyProtection="1">
      <alignment horizontal="right"/>
    </xf>
    <xf numFmtId="0" fontId="1" fillId="2" borderId="14" xfId="0" applyFont="1" applyFill="1" applyBorder="1" applyProtection="1"/>
    <xf numFmtId="0" fontId="1" fillId="3" borderId="0" xfId="0" quotePrefix="1" applyFont="1" applyFill="1" applyProtection="1"/>
    <xf numFmtId="0" fontId="0" fillId="3" borderId="0" xfId="0" applyFill="1" applyProtection="1"/>
    <xf numFmtId="0" fontId="0" fillId="2" borderId="1" xfId="0" applyFill="1" applyBorder="1" applyProtection="1"/>
    <xf numFmtId="0" fontId="0" fillId="2" borderId="0" xfId="0" applyFill="1" applyProtection="1">
      <protection locked="0"/>
    </xf>
    <xf numFmtId="0" fontId="0" fillId="2" borderId="0" xfId="0" applyFill="1" applyProtection="1"/>
    <xf numFmtId="0" fontId="5" fillId="2" borderId="0" xfId="0" applyFont="1" applyFill="1" applyProtection="1"/>
    <xf numFmtId="0" fontId="2" fillId="2" borderId="6" xfId="0" applyFont="1" applyFill="1" applyBorder="1" applyAlignment="1" applyProtection="1">
      <alignment horizontal="center" shrinkToFit="1"/>
    </xf>
    <xf numFmtId="0" fontId="0" fillId="2" borderId="7" xfId="0" applyFill="1" applyBorder="1" applyProtection="1"/>
    <xf numFmtId="0" fontId="4" fillId="2" borderId="0" xfId="0" applyFont="1" applyFill="1" applyAlignment="1" applyProtection="1">
      <alignment shrinkToFit="1"/>
    </xf>
    <xf numFmtId="0" fontId="1" fillId="2" borderId="9" xfId="0" applyFont="1" applyFill="1" applyBorder="1" applyAlignment="1" applyProtection="1">
      <alignment horizontal="left" indent="3"/>
    </xf>
    <xf numFmtId="0" fontId="2" fillId="2" borderId="6" xfId="0" applyFont="1" applyFill="1" applyBorder="1" applyAlignment="1" applyProtection="1">
      <alignment horizontal="center" wrapText="1"/>
    </xf>
    <xf numFmtId="0" fontId="6" fillId="2" borderId="9" xfId="0" applyFont="1" applyFill="1" applyBorder="1" applyAlignment="1" applyProtection="1">
      <alignment horizontal="left" indent="1"/>
    </xf>
    <xf numFmtId="0" fontId="8" fillId="2" borderId="0" xfId="0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2" fillId="2" borderId="0" xfId="0" applyFont="1" applyFill="1" applyAlignment="1" applyProtection="1">
      <alignment horizontal="center" wrapText="1" shrinkToFit="1"/>
    </xf>
    <xf numFmtId="0" fontId="0" fillId="2" borderId="6" xfId="0" applyFill="1" applyBorder="1" applyProtection="1"/>
    <xf numFmtId="0" fontId="4" fillId="2" borderId="0" xfId="0" applyFont="1" applyFill="1" applyProtection="1"/>
    <xf numFmtId="0" fontId="2" fillId="2" borderId="6" xfId="0" applyFont="1" applyFill="1" applyBorder="1" applyAlignment="1" applyProtection="1">
      <alignment horizontal="center" wrapText="1" shrinkToFit="1"/>
    </xf>
    <xf numFmtId="0" fontId="3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indent="1"/>
    </xf>
    <xf numFmtId="0" fontId="1" fillId="2" borderId="14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</xf>
    <xf numFmtId="0" fontId="7" fillId="2" borderId="5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pane ySplit="19" topLeftCell="A20" activePane="bottomLeft" state="frozen"/>
      <selection pane="bottomLeft" activeCell="C30" sqref="C30"/>
    </sheetView>
  </sheetViews>
  <sheetFormatPr defaultRowHeight="12.75"/>
  <cols>
    <col min="1" max="1" width="4.7109375"/>
    <col min="2" max="2" width="21.7109375"/>
    <col min="3" max="3" width="140.7109375"/>
    <col min="4" max="6" width="17.7109375"/>
    <col min="7" max="7" width="4.7109375"/>
    <col min="19" max="19" width="0" hidden="1"/>
  </cols>
  <sheetData>
    <row r="1" spans="1:9">
      <c r="A1" s="58"/>
      <c r="B1" s="3"/>
      <c r="C1" s="3"/>
      <c r="D1" s="3"/>
      <c r="E1" s="3"/>
      <c r="F1" s="3"/>
      <c r="G1" s="3"/>
      <c r="H1" s="4"/>
      <c r="I1" s="4"/>
    </row>
    <row r="2" spans="1:9">
      <c r="A2" s="58"/>
      <c r="B2" s="3"/>
      <c r="C2" s="3"/>
      <c r="D2" s="3"/>
      <c r="E2" s="3"/>
      <c r="F2" s="3"/>
      <c r="G2" s="3"/>
      <c r="H2" s="4"/>
      <c r="I2" s="4"/>
    </row>
    <row r="3" spans="1:9" ht="24" customHeight="1">
      <c r="A3" s="59" t="s">
        <v>78</v>
      </c>
      <c r="B3" s="58"/>
      <c r="C3" s="58"/>
      <c r="D3" s="58"/>
      <c r="E3" s="58"/>
      <c r="F3" s="58"/>
      <c r="G3" s="3"/>
      <c r="H3" s="4"/>
      <c r="I3" s="4"/>
    </row>
    <row r="4" spans="1:9" ht="6" customHeight="1">
      <c r="A4" s="5"/>
      <c r="B4" s="60" t="s">
        <v>0</v>
      </c>
      <c r="C4" s="5"/>
      <c r="D4" s="5"/>
      <c r="E4" s="5"/>
      <c r="F4" s="5"/>
      <c r="G4" s="5"/>
      <c r="H4" s="4"/>
      <c r="I4" s="4"/>
    </row>
    <row r="5" spans="1:9" ht="6" customHeight="1">
      <c r="A5" s="6"/>
      <c r="B5" s="61"/>
      <c r="C5" s="7"/>
      <c r="D5" s="7"/>
      <c r="E5" s="7"/>
      <c r="F5" s="7"/>
      <c r="G5" s="8"/>
      <c r="H5" s="4"/>
      <c r="I5" s="4"/>
    </row>
    <row r="6" spans="1:9" ht="33.950000000000003" customHeight="1">
      <c r="A6" s="9"/>
      <c r="B6" s="62" t="s">
        <v>1</v>
      </c>
      <c r="C6" s="58"/>
      <c r="D6" s="58"/>
      <c r="E6" s="58"/>
      <c r="F6" s="51" t="s">
        <v>77</v>
      </c>
      <c r="G6" s="10"/>
      <c r="H6" s="4"/>
      <c r="I6" s="4"/>
    </row>
    <row r="7" spans="1:9">
      <c r="A7" s="11"/>
      <c r="B7" s="5"/>
      <c r="C7" s="5"/>
      <c r="D7" s="5"/>
      <c r="E7" s="5"/>
      <c r="F7" s="5"/>
      <c r="G7" s="12"/>
      <c r="H7" s="4"/>
      <c r="I7" s="4"/>
    </row>
    <row r="8" spans="1:9" ht="14.1" customHeight="1">
      <c r="A8" s="5"/>
      <c r="B8" s="60" t="s">
        <v>2</v>
      </c>
      <c r="C8" s="5"/>
      <c r="D8" s="5"/>
      <c r="E8" s="5"/>
      <c r="F8" s="5"/>
      <c r="G8" s="5"/>
      <c r="H8" s="4"/>
      <c r="I8" s="4"/>
    </row>
    <row r="9" spans="1:9" ht="6" customHeight="1">
      <c r="A9" s="6"/>
      <c r="B9" s="61"/>
      <c r="C9" s="7"/>
      <c r="D9" s="7"/>
      <c r="E9" s="7"/>
      <c r="F9" s="7"/>
      <c r="G9" s="8"/>
      <c r="H9" s="4"/>
      <c r="I9" s="4"/>
    </row>
    <row r="10" spans="1:9">
      <c r="A10" s="65" t="s">
        <v>79</v>
      </c>
      <c r="B10" s="58"/>
      <c r="C10" s="13"/>
      <c r="D10" s="3"/>
      <c r="E10" s="3"/>
      <c r="F10" s="14" t="s">
        <v>83</v>
      </c>
      <c r="G10" s="10"/>
      <c r="H10" s="4"/>
      <c r="I10" s="4"/>
    </row>
    <row r="11" spans="1:9" ht="15.95" customHeight="1">
      <c r="A11" s="63" t="s">
        <v>80</v>
      </c>
      <c r="B11" s="58"/>
      <c r="C11" s="58"/>
      <c r="D11" s="58"/>
      <c r="E11" s="3"/>
      <c r="F11" s="52">
        <f>SUM(D20:D20)</f>
        <v>0</v>
      </c>
      <c r="G11" s="10"/>
      <c r="H11" s="4"/>
      <c r="I11" s="4"/>
    </row>
    <row r="12" spans="1:9">
      <c r="A12" s="65" t="s">
        <v>4</v>
      </c>
      <c r="B12" s="58"/>
      <c r="C12" s="13"/>
      <c r="D12" s="3"/>
      <c r="E12" s="14"/>
      <c r="F12" s="14" t="s">
        <v>84</v>
      </c>
      <c r="G12" s="10"/>
      <c r="H12" s="4"/>
      <c r="I12" s="4"/>
    </row>
    <row r="13" spans="1:9" ht="15.95" customHeight="1">
      <c r="A13" s="63" t="s">
        <v>20</v>
      </c>
      <c r="B13" s="58"/>
      <c r="C13" s="58"/>
      <c r="D13" s="52" t="s">
        <v>5</v>
      </c>
      <c r="E13" s="13"/>
      <c r="F13" s="52">
        <f>SUM(F20:F20)</f>
        <v>0</v>
      </c>
      <c r="G13" s="10"/>
      <c r="H13" s="4"/>
      <c r="I13" s="4"/>
    </row>
    <row r="14" spans="1:9">
      <c r="A14" s="65" t="s">
        <v>81</v>
      </c>
      <c r="B14" s="58"/>
      <c r="C14" s="3"/>
      <c r="D14" s="52" t="s">
        <v>6</v>
      </c>
      <c r="E14" s="13"/>
      <c r="F14" s="3"/>
      <c r="G14" s="10"/>
      <c r="H14" s="4"/>
      <c r="I14" s="4"/>
    </row>
    <row r="15" spans="1:9" ht="14.1" customHeight="1">
      <c r="A15" s="63" t="s">
        <v>82</v>
      </c>
      <c r="B15" s="58"/>
      <c r="C15" s="58"/>
      <c r="D15" s="3"/>
      <c r="E15" s="3"/>
      <c r="F15" s="3"/>
      <c r="G15" s="10"/>
      <c r="H15" s="4"/>
      <c r="I15" s="4"/>
    </row>
    <row r="16" spans="1:9" ht="9.9499999999999993" customHeight="1">
      <c r="A16" s="11"/>
      <c r="B16" s="5"/>
      <c r="C16" s="5"/>
      <c r="D16" s="5"/>
      <c r="E16" s="5"/>
      <c r="F16" s="5"/>
      <c r="G16" s="12"/>
      <c r="H16" s="4"/>
      <c r="I16" s="4"/>
    </row>
    <row r="17" spans="1:19" ht="14.1" customHeight="1">
      <c r="A17" s="5"/>
      <c r="B17" s="64" t="s">
        <v>85</v>
      </c>
      <c r="C17" s="5"/>
      <c r="D17" s="5"/>
      <c r="E17" s="5"/>
      <c r="F17" s="5"/>
      <c r="G17" s="5"/>
      <c r="H17" s="4"/>
      <c r="I17" s="4"/>
    </row>
    <row r="18" spans="1:19" ht="18" customHeight="1">
      <c r="A18" s="6"/>
      <c r="B18" s="61"/>
      <c r="C18" s="7"/>
      <c r="D18" s="7"/>
      <c r="E18" s="7"/>
      <c r="F18" s="7"/>
      <c r="G18" s="8"/>
      <c r="H18" s="4"/>
      <c r="I18" s="4"/>
    </row>
    <row r="19" spans="1:19" ht="18" customHeight="1">
      <c r="A19" s="9"/>
      <c r="B19" s="53" t="s">
        <v>86</v>
      </c>
      <c r="C19" s="53" t="s">
        <v>87</v>
      </c>
      <c r="D19" s="19" t="s">
        <v>10</v>
      </c>
      <c r="E19" s="19"/>
      <c r="F19" s="19" t="s">
        <v>11</v>
      </c>
      <c r="G19" s="10"/>
      <c r="H19" s="4"/>
      <c r="I19" s="4"/>
    </row>
    <row r="20" spans="1:19">
      <c r="A20" s="9"/>
      <c r="B20" s="54" t="s">
        <v>88</v>
      </c>
      <c r="C20" s="54" t="s">
        <v>89</v>
      </c>
      <c r="D20" s="26">
        <f>'0 - 001'!I9</f>
        <v>0</v>
      </c>
      <c r="E20" s="55"/>
      <c r="F20" s="26">
        <f>('0 - 001'!I10)</f>
        <v>0</v>
      </c>
      <c r="G20" s="10"/>
      <c r="H20" s="4"/>
      <c r="I20" s="4"/>
      <c r="S20" s="1">
        <f>ROUND('0 - 001'!S10,4)</f>
        <v>0</v>
      </c>
    </row>
    <row r="21" spans="1:19">
      <c r="A21" s="11"/>
      <c r="B21" s="5"/>
      <c r="C21" s="5"/>
      <c r="D21" s="5"/>
      <c r="E21" s="5"/>
      <c r="F21" s="5"/>
      <c r="G21" s="12"/>
      <c r="H21" s="4"/>
      <c r="I21" s="4"/>
    </row>
  </sheetData>
  <mergeCells count="12">
    <mergeCell ref="A15:C15"/>
    <mergeCell ref="B17:B18"/>
    <mergeCell ref="A10:B10"/>
    <mergeCell ref="A11:D11"/>
    <mergeCell ref="A12:B12"/>
    <mergeCell ref="A13:C13"/>
    <mergeCell ref="A14:B14"/>
    <mergeCell ref="A1:A2"/>
    <mergeCell ref="A3:F3"/>
    <mergeCell ref="B4:B5"/>
    <mergeCell ref="B6:E6"/>
    <mergeCell ref="B8:B9"/>
  </mergeCells>
  <pageMargins left="0.39370078740157499" right="0.39370078740157499" top="0.59055118110236204" bottom="0.39370078740157499" header="0.196850393700787" footer="0.15748031496063"/>
  <pageSetup paperSize="9" fitToHeight="0" orientation="portrait"/>
  <headerFooter>
    <oddFooter>&amp;LOTSKP 2018&amp;R&amp;P/&amp;N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0 - 001_cm">
    <pageSetUpPr fitToPage="1"/>
  </sheetPr>
  <dimension ref="A1:S104"/>
  <sheetViews>
    <sheetView tabSelected="1" topLeftCell="A97" workbookViewId="0">
      <selection activeCell="B5" sqref="B5:I5"/>
    </sheetView>
  </sheetViews>
  <sheetFormatPr defaultRowHeight="12.75"/>
  <cols>
    <col min="1" max="1" width="4.7109375"/>
    <col min="2" max="2" width="5.7109375"/>
    <col min="3" max="3" width="11.7109375"/>
    <col min="4" max="4" width="5.7109375"/>
    <col min="5" max="5" width="80.7109375"/>
    <col min="6" max="6" width="20.7109375"/>
    <col min="7" max="11" width="22.7109375"/>
    <col min="12" max="12" width="4.7109375"/>
    <col min="17" max="19" width="0" hidden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9" ht="24" customHeight="1">
      <c r="A2" s="59" t="s">
        <v>90</v>
      </c>
      <c r="B2" s="58"/>
      <c r="C2" s="58"/>
      <c r="D2" s="58"/>
      <c r="E2" s="58"/>
      <c r="F2" s="58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9" ht="6" customHeight="1">
      <c r="A3" s="5"/>
      <c r="B3" s="69" t="s">
        <v>0</v>
      </c>
      <c r="C3" s="70"/>
      <c r="D3" s="5"/>
      <c r="E3" s="5"/>
      <c r="F3" s="5"/>
      <c r="G3" s="5"/>
      <c r="H3" s="5"/>
      <c r="I3" s="5"/>
      <c r="J3" s="5"/>
      <c r="K3" s="5"/>
      <c r="L3" s="5"/>
      <c r="M3" s="4"/>
      <c r="N3" s="4"/>
      <c r="O3" s="4"/>
      <c r="P3" s="4"/>
    </row>
    <row r="4" spans="1:19" ht="6" customHeight="1">
      <c r="A4" s="6"/>
      <c r="B4" s="61"/>
      <c r="C4" s="61"/>
      <c r="D4" s="7"/>
      <c r="E4" s="7"/>
      <c r="F4" s="7"/>
      <c r="G4" s="7"/>
      <c r="H4" s="7"/>
      <c r="I4" s="7"/>
      <c r="J4" s="7"/>
      <c r="K4" s="7"/>
      <c r="L4" s="8"/>
      <c r="M4" s="4"/>
      <c r="N4" s="4"/>
      <c r="O4" s="4"/>
      <c r="P4" s="4"/>
    </row>
    <row r="5" spans="1:19" ht="33.950000000000003" customHeight="1">
      <c r="A5" s="9"/>
      <c r="B5" s="71" t="s">
        <v>1</v>
      </c>
      <c r="C5" s="58"/>
      <c r="D5" s="58"/>
      <c r="E5" s="58"/>
      <c r="F5" s="58"/>
      <c r="G5" s="58"/>
      <c r="H5" s="58"/>
      <c r="I5" s="58"/>
      <c r="J5" s="3"/>
      <c r="K5" s="3"/>
      <c r="L5" s="10"/>
      <c r="M5" s="4"/>
      <c r="N5" s="4"/>
      <c r="O5" s="4"/>
      <c r="P5" s="4"/>
    </row>
    <row r="6" spans="1:19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12"/>
      <c r="M6" s="4"/>
      <c r="N6" s="4"/>
      <c r="O6" s="4"/>
      <c r="P6" s="4"/>
    </row>
    <row r="7" spans="1:19" ht="14.1" customHeight="1">
      <c r="A7" s="5"/>
      <c r="B7" s="72" t="s">
        <v>2</v>
      </c>
      <c r="C7" s="70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</row>
    <row r="8" spans="1:19" ht="8.1" customHeight="1">
      <c r="A8" s="6"/>
      <c r="B8" s="61"/>
      <c r="C8" s="61"/>
      <c r="D8" s="7"/>
      <c r="E8" s="7"/>
      <c r="F8" s="7"/>
      <c r="G8" s="7"/>
      <c r="H8" s="7"/>
      <c r="I8" s="7"/>
      <c r="J8" s="7"/>
      <c r="K8" s="7"/>
      <c r="L8" s="8"/>
      <c r="M8" s="4"/>
      <c r="N8" s="4"/>
      <c r="O8" s="4"/>
      <c r="P8" s="4"/>
    </row>
    <row r="9" spans="1:19">
      <c r="A9" s="65" t="s">
        <v>3</v>
      </c>
      <c r="B9" s="58"/>
      <c r="C9" s="73"/>
      <c r="D9" s="58"/>
      <c r="E9" s="3"/>
      <c r="F9" s="14"/>
      <c r="G9" s="3"/>
      <c r="H9" s="15" t="s">
        <v>75</v>
      </c>
      <c r="I9" s="16">
        <f>G50+G73+G88+G95+G102</f>
        <v>0</v>
      </c>
      <c r="J9" s="3"/>
      <c r="K9" s="3"/>
      <c r="L9" s="10"/>
      <c r="M9" s="4"/>
      <c r="N9" s="4"/>
      <c r="O9" s="4"/>
      <c r="P9" s="4"/>
    </row>
    <row r="10" spans="1:19" ht="15.95" customHeight="1">
      <c r="A10" s="63" t="s">
        <v>98</v>
      </c>
      <c r="B10" s="58"/>
      <c r="C10" s="58"/>
      <c r="D10" s="58"/>
      <c r="E10" s="58"/>
      <c r="F10" s="74"/>
      <c r="G10" s="58"/>
      <c r="H10" s="15" t="s">
        <v>76</v>
      </c>
      <c r="I10" s="16">
        <f>K50+K73+K88+K95+K102</f>
        <v>0</v>
      </c>
      <c r="J10" s="3"/>
      <c r="K10" s="3"/>
      <c r="L10" s="10"/>
      <c r="M10" s="4"/>
      <c r="N10" s="4"/>
      <c r="O10" s="4"/>
      <c r="P10" s="4"/>
      <c r="Q10" s="1">
        <f>IF(SUM(J19:J23)&gt;0,ROUND(SUM(S19:S23)/SUM(J19:J23)-1,8),0)</f>
        <v>0</v>
      </c>
      <c r="R10" s="1">
        <f>AVERAGE(I49,I72,I87,I94,I101)</f>
        <v>0</v>
      </c>
      <c r="S10" s="1">
        <f>I9*(1+Q10)</f>
        <v>0</v>
      </c>
    </row>
    <row r="11" spans="1:19">
      <c r="A11" s="65" t="s">
        <v>4</v>
      </c>
      <c r="B11" s="58"/>
      <c r="C11" s="73"/>
      <c r="D11" s="58"/>
      <c r="E11" s="58"/>
      <c r="F11" s="75"/>
      <c r="G11" s="58"/>
      <c r="H11" s="3"/>
      <c r="I11" s="3"/>
      <c r="J11" s="3"/>
      <c r="K11" s="3"/>
      <c r="L11" s="10"/>
      <c r="M11" s="4"/>
      <c r="N11" s="4"/>
      <c r="O11" s="4"/>
      <c r="P11" s="4"/>
    </row>
    <row r="12" spans="1:19" ht="15.95" customHeight="1">
      <c r="A12" s="63" t="str">
        <f>Souhrn!A13</f>
        <v/>
      </c>
      <c r="B12" s="58"/>
      <c r="C12" s="58"/>
      <c r="D12" s="58"/>
      <c r="E12" s="58"/>
      <c r="F12" s="74"/>
      <c r="G12" s="58"/>
      <c r="H12" s="15" t="s">
        <v>5</v>
      </c>
      <c r="I12" s="13"/>
      <c r="J12" s="3"/>
      <c r="K12" s="3"/>
      <c r="L12" s="10"/>
      <c r="M12" s="4"/>
      <c r="N12" s="4"/>
      <c r="O12" s="4"/>
      <c r="P12" s="4"/>
    </row>
    <row r="13" spans="1:19">
      <c r="A13" s="9"/>
      <c r="B13" s="3"/>
      <c r="C13" s="3"/>
      <c r="D13" s="3"/>
      <c r="E13" s="3"/>
      <c r="F13" s="3"/>
      <c r="G13" s="3"/>
      <c r="H13" s="15" t="s">
        <v>6</v>
      </c>
      <c r="I13" s="13"/>
      <c r="J13" s="3"/>
      <c r="K13" s="3"/>
      <c r="L13" s="10"/>
      <c r="M13" s="4"/>
      <c r="N13" s="4"/>
      <c r="O13" s="4"/>
      <c r="P13" s="4"/>
    </row>
    <row r="14" spans="1:19" hidden="1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10"/>
      <c r="M14" s="4"/>
      <c r="N14" s="4"/>
      <c r="O14" s="4"/>
      <c r="P14" s="4"/>
    </row>
    <row r="15" spans="1:19" ht="9.9499999999999993" customHeight="1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12"/>
      <c r="M15" s="4"/>
      <c r="N15" s="4"/>
      <c r="O15" s="4"/>
      <c r="P15" s="4"/>
    </row>
    <row r="16" spans="1:19" ht="14.1" customHeight="1">
      <c r="A16" s="5"/>
      <c r="B16" s="69" t="s">
        <v>7</v>
      </c>
      <c r="C16" s="70"/>
      <c r="D16" s="5"/>
      <c r="E16" s="5"/>
      <c r="F16" s="5"/>
      <c r="G16" s="5"/>
      <c r="H16" s="5"/>
      <c r="I16" s="5"/>
      <c r="J16" s="5"/>
      <c r="K16" s="5"/>
      <c r="L16" s="5"/>
      <c r="M16" s="4"/>
      <c r="N16" s="4"/>
      <c r="O16" s="4"/>
      <c r="P16" s="4"/>
    </row>
    <row r="17" spans="1:19" ht="6" customHeight="1">
      <c r="A17" s="6"/>
      <c r="B17" s="61"/>
      <c r="C17" s="61"/>
      <c r="D17" s="7"/>
      <c r="E17" s="7"/>
      <c r="F17" s="7"/>
      <c r="G17" s="7"/>
      <c r="H17" s="7"/>
      <c r="I17" s="7"/>
      <c r="J17" s="7"/>
      <c r="K17" s="7"/>
      <c r="L17" s="8"/>
      <c r="M17" s="4"/>
      <c r="N17" s="4"/>
      <c r="O17" s="4"/>
      <c r="P17" s="4"/>
    </row>
    <row r="18" spans="1:19" ht="18" customHeight="1">
      <c r="A18" s="9"/>
      <c r="B18" s="76" t="s">
        <v>8</v>
      </c>
      <c r="C18" s="76"/>
      <c r="D18" s="76"/>
      <c r="E18" s="76" t="s">
        <v>9</v>
      </c>
      <c r="F18" s="77"/>
      <c r="G18" s="19"/>
      <c r="H18" s="19"/>
      <c r="I18" s="19"/>
      <c r="J18" s="19" t="s">
        <v>10</v>
      </c>
      <c r="K18" s="19" t="s">
        <v>11</v>
      </c>
      <c r="L18" s="10"/>
      <c r="M18" s="4"/>
      <c r="N18" s="4"/>
      <c r="O18" s="4"/>
      <c r="P18" s="4"/>
    </row>
    <row r="19" spans="1:19">
      <c r="A19" s="9"/>
      <c r="B19" s="80">
        <v>0</v>
      </c>
      <c r="C19" s="58"/>
      <c r="D19" s="58"/>
      <c r="E19" s="20" t="s">
        <v>26</v>
      </c>
      <c r="F19" s="3"/>
      <c r="G19" s="3"/>
      <c r="H19" s="3"/>
      <c r="I19" s="3"/>
      <c r="J19" s="21">
        <f>G50</f>
        <v>0</v>
      </c>
      <c r="K19" s="21">
        <f>K50</f>
        <v>0</v>
      </c>
      <c r="L19" s="10"/>
      <c r="M19" s="4"/>
      <c r="N19" s="4"/>
      <c r="O19" s="4"/>
      <c r="P19" s="4"/>
      <c r="S19" s="1">
        <f>S49</f>
        <v>0</v>
      </c>
    </row>
    <row r="20" spans="1:19">
      <c r="A20" s="9"/>
      <c r="B20" s="80">
        <v>1</v>
      </c>
      <c r="C20" s="58"/>
      <c r="D20" s="58"/>
      <c r="E20" s="20" t="s">
        <v>51</v>
      </c>
      <c r="F20" s="3"/>
      <c r="G20" s="3"/>
      <c r="H20" s="3"/>
      <c r="I20" s="3"/>
      <c r="J20" s="21">
        <f>G73</f>
        <v>0</v>
      </c>
      <c r="K20" s="21">
        <f>K73</f>
        <v>0</v>
      </c>
      <c r="L20" s="10"/>
      <c r="M20" s="4"/>
      <c r="N20" s="4"/>
      <c r="O20" s="4"/>
      <c r="P20" s="4"/>
      <c r="S20" s="1">
        <f>S72</f>
        <v>0</v>
      </c>
    </row>
    <row r="21" spans="1:19">
      <c r="A21" s="9"/>
      <c r="B21" s="80">
        <v>4</v>
      </c>
      <c r="C21" s="58"/>
      <c r="D21" s="58"/>
      <c r="E21" s="20" t="s">
        <v>64</v>
      </c>
      <c r="F21" s="3"/>
      <c r="G21" s="3"/>
      <c r="H21" s="3"/>
      <c r="I21" s="3"/>
      <c r="J21" s="21">
        <f>G88</f>
        <v>0</v>
      </c>
      <c r="K21" s="21">
        <f>K88</f>
        <v>0</v>
      </c>
      <c r="L21" s="10"/>
      <c r="M21" s="4"/>
      <c r="N21" s="4"/>
      <c r="O21" s="4"/>
      <c r="P21" s="4"/>
      <c r="S21" s="1">
        <f>S87</f>
        <v>0</v>
      </c>
    </row>
    <row r="22" spans="1:19">
      <c r="A22" s="9"/>
      <c r="B22" s="80">
        <v>5</v>
      </c>
      <c r="C22" s="58"/>
      <c r="D22" s="58"/>
      <c r="E22" s="20" t="s">
        <v>70</v>
      </c>
      <c r="F22" s="3"/>
      <c r="G22" s="3"/>
      <c r="H22" s="3"/>
      <c r="I22" s="3"/>
      <c r="J22" s="21">
        <f>G95</f>
        <v>0</v>
      </c>
      <c r="K22" s="21">
        <f>K95</f>
        <v>0</v>
      </c>
      <c r="L22" s="10"/>
      <c r="M22" s="4"/>
      <c r="N22" s="4"/>
      <c r="O22" s="4"/>
      <c r="P22" s="4"/>
      <c r="S22" s="1">
        <f>S94</f>
        <v>0</v>
      </c>
    </row>
    <row r="23" spans="1:19">
      <c r="A23" s="9"/>
      <c r="B23" s="80">
        <v>8</v>
      </c>
      <c r="C23" s="58"/>
      <c r="D23" s="58"/>
      <c r="E23" s="20" t="s">
        <v>74</v>
      </c>
      <c r="F23" s="3"/>
      <c r="G23" s="3"/>
      <c r="H23" s="3"/>
      <c r="I23" s="3"/>
      <c r="J23" s="21">
        <f>G102</f>
        <v>0</v>
      </c>
      <c r="K23" s="21">
        <f>K102</f>
        <v>0</v>
      </c>
      <c r="L23" s="10"/>
      <c r="M23" s="4"/>
      <c r="N23" s="4"/>
      <c r="O23" s="4"/>
      <c r="P23" s="4"/>
      <c r="S23" s="1">
        <f>S101</f>
        <v>0</v>
      </c>
    </row>
    <row r="24" spans="1:19">
      <c r="A24" s="11"/>
      <c r="B24" s="5"/>
      <c r="C24" s="5"/>
      <c r="D24" s="5"/>
      <c r="E24" s="5"/>
      <c r="F24" s="5"/>
      <c r="G24" s="5"/>
      <c r="H24" s="5"/>
      <c r="I24" s="5"/>
      <c r="J24" s="5"/>
      <c r="K24" s="5"/>
      <c r="L24" s="12"/>
      <c r="M24" s="4"/>
      <c r="N24" s="4"/>
      <c r="O24" s="4"/>
      <c r="P24" s="4"/>
    </row>
    <row r="25" spans="1:19" ht="14.1" customHeight="1">
      <c r="A25" s="5"/>
      <c r="B25" s="69" t="s">
        <v>12</v>
      </c>
      <c r="C25" s="70"/>
      <c r="D25" s="5"/>
      <c r="E25" s="5"/>
      <c r="F25" s="5"/>
      <c r="G25" s="5"/>
      <c r="H25" s="5"/>
      <c r="I25" s="5"/>
      <c r="J25" s="5"/>
      <c r="K25" s="5"/>
      <c r="L25" s="5"/>
      <c r="M25" s="4"/>
      <c r="N25" s="4"/>
      <c r="O25" s="4"/>
      <c r="P25" s="4"/>
    </row>
    <row r="26" spans="1:19" ht="18" customHeight="1">
      <c r="A26" s="6"/>
      <c r="B26" s="61"/>
      <c r="C26" s="61"/>
      <c r="D26" s="7"/>
      <c r="E26" s="7"/>
      <c r="F26" s="7"/>
      <c r="G26" s="7"/>
      <c r="H26" s="7"/>
      <c r="I26" s="7"/>
      <c r="J26" s="7"/>
      <c r="K26" s="7"/>
      <c r="L26" s="8"/>
      <c r="M26" s="4"/>
      <c r="N26" s="4"/>
      <c r="O26" s="4"/>
      <c r="P26" s="4"/>
    </row>
    <row r="27" spans="1:19" ht="18" customHeight="1">
      <c r="A27" s="9"/>
      <c r="B27" s="17" t="s">
        <v>13</v>
      </c>
      <c r="C27" s="17" t="s">
        <v>8</v>
      </c>
      <c r="D27" s="17" t="s">
        <v>14</v>
      </c>
      <c r="E27" s="17" t="s">
        <v>9</v>
      </c>
      <c r="F27" s="18" t="s">
        <v>15</v>
      </c>
      <c r="G27" s="19" t="s">
        <v>16</v>
      </c>
      <c r="H27" s="19" t="s">
        <v>17</v>
      </c>
      <c r="I27" s="19" t="s">
        <v>10</v>
      </c>
      <c r="J27" s="18" t="s">
        <v>18</v>
      </c>
      <c r="K27" s="19" t="s">
        <v>11</v>
      </c>
      <c r="L27" s="10"/>
      <c r="M27" s="4"/>
      <c r="N27" s="4"/>
      <c r="O27" s="4"/>
      <c r="P27" s="4"/>
    </row>
    <row r="28" spans="1:19" ht="39.950000000000003" customHeight="1">
      <c r="A28" s="9"/>
      <c r="B28" s="78" t="s">
        <v>25</v>
      </c>
      <c r="C28" s="58"/>
      <c r="D28" s="58"/>
      <c r="E28" s="58"/>
      <c r="F28" s="58"/>
      <c r="G28" s="58"/>
      <c r="H28" s="79"/>
      <c r="I28" s="58"/>
      <c r="J28" s="79"/>
      <c r="K28" s="58"/>
      <c r="L28" s="10"/>
      <c r="M28" s="4"/>
      <c r="N28" s="4"/>
      <c r="O28" s="4"/>
      <c r="P28" s="4"/>
    </row>
    <row r="29" spans="1:19">
      <c r="A29" s="9"/>
      <c r="B29" s="22">
        <v>1</v>
      </c>
      <c r="C29" s="23">
        <v>2720</v>
      </c>
      <c r="D29" s="23"/>
      <c r="E29" s="23" t="s">
        <v>93</v>
      </c>
      <c r="F29" s="24" t="s">
        <v>19</v>
      </c>
      <c r="G29" s="25">
        <v>1</v>
      </c>
      <c r="H29" s="43">
        <v>0</v>
      </c>
      <c r="I29" s="27">
        <f>ROUND(H29*G29,2)</f>
        <v>0</v>
      </c>
      <c r="J29" s="49">
        <v>0.21</v>
      </c>
      <c r="K29" s="27">
        <f>IF(ISNUMBER(J29),ROUND(I29*(J29+1),2),0)</f>
        <v>0</v>
      </c>
      <c r="L29" s="10"/>
      <c r="M29" s="4"/>
      <c r="N29" s="4"/>
      <c r="O29" s="4"/>
      <c r="P29" s="4"/>
      <c r="Q29" s="1">
        <f>IF(ISNUMBER(J29),IF(G29&gt;0,IF(H29&gt;0,I29,0),0),0)</f>
        <v>0</v>
      </c>
      <c r="R29" s="1">
        <f>IF(ISNUMBER(J29)=FALSE,I29,0)</f>
        <v>0</v>
      </c>
    </row>
    <row r="30" spans="1:19">
      <c r="A30" s="9"/>
      <c r="B30" s="66" t="s">
        <v>21</v>
      </c>
      <c r="C30" s="58"/>
      <c r="D30" s="58"/>
      <c r="E30" s="28" t="s">
        <v>20</v>
      </c>
      <c r="F30" s="3"/>
      <c r="G30" s="3"/>
      <c r="H30" s="42"/>
      <c r="I30" s="3"/>
      <c r="J30" s="42"/>
      <c r="K30" s="3"/>
      <c r="L30" s="10"/>
      <c r="M30" s="4"/>
      <c r="N30" s="4"/>
      <c r="O30" s="4"/>
      <c r="P30" s="4"/>
    </row>
    <row r="31" spans="1:19">
      <c r="A31" s="9"/>
      <c r="B31" s="66" t="s">
        <v>22</v>
      </c>
      <c r="C31" s="58"/>
      <c r="D31" s="58"/>
      <c r="E31" s="28" t="s">
        <v>20</v>
      </c>
      <c r="F31" s="3"/>
      <c r="G31" s="3"/>
      <c r="H31" s="42"/>
      <c r="I31" s="3"/>
      <c r="J31" s="42"/>
      <c r="K31" s="3"/>
      <c r="L31" s="10"/>
      <c r="M31" s="4"/>
      <c r="N31" s="4"/>
      <c r="O31" s="4"/>
      <c r="P31" s="4"/>
    </row>
    <row r="32" spans="1:19" ht="39" thickBot="1">
      <c r="A32" s="9"/>
      <c r="B32" s="67" t="s">
        <v>24</v>
      </c>
      <c r="C32" s="68"/>
      <c r="D32" s="68"/>
      <c r="E32" s="30" t="s">
        <v>94</v>
      </c>
      <c r="F32" s="29"/>
      <c r="G32" s="29"/>
      <c r="H32" s="44"/>
      <c r="I32" s="29"/>
      <c r="J32" s="44"/>
      <c r="K32" s="29"/>
      <c r="L32" s="10"/>
      <c r="M32" s="4"/>
      <c r="N32" s="4"/>
      <c r="O32" s="4"/>
      <c r="P32" s="4"/>
    </row>
    <row r="33" spans="1:18" ht="13.5" thickTop="1">
      <c r="A33" s="9"/>
      <c r="B33" s="22">
        <v>2</v>
      </c>
      <c r="C33" s="23">
        <v>2910</v>
      </c>
      <c r="D33" s="23"/>
      <c r="E33" s="23" t="s">
        <v>91</v>
      </c>
      <c r="F33" s="24" t="s">
        <v>19</v>
      </c>
      <c r="G33" s="25">
        <v>1</v>
      </c>
      <c r="H33" s="43">
        <v>0</v>
      </c>
      <c r="I33" s="27">
        <f>ROUND(H33*G33,2)</f>
        <v>0</v>
      </c>
      <c r="J33" s="49">
        <v>0.21</v>
      </c>
      <c r="K33" s="27">
        <f>IF(ISNUMBER(J33),ROUND(I33*(J33+1),2),0)</f>
        <v>0</v>
      </c>
      <c r="L33" s="10"/>
      <c r="M33" s="4"/>
      <c r="N33" s="4"/>
      <c r="O33" s="4"/>
      <c r="P33" s="4"/>
      <c r="Q33" s="1">
        <f>IF(ISNUMBER(J33),IF(G33&gt;0,IF(H33&gt;0,I33,0),0),0)</f>
        <v>0</v>
      </c>
      <c r="R33" s="1">
        <f>IF(ISNUMBER(J33)=FALSE,I33,0)</f>
        <v>0</v>
      </c>
    </row>
    <row r="34" spans="1:18">
      <c r="A34" s="9"/>
      <c r="B34" s="66" t="s">
        <v>21</v>
      </c>
      <c r="C34" s="66"/>
      <c r="D34" s="66"/>
      <c r="E34" s="28" t="s">
        <v>20</v>
      </c>
      <c r="F34" s="3"/>
      <c r="G34" s="3"/>
      <c r="H34" s="57"/>
      <c r="I34" s="3"/>
      <c r="J34" s="57"/>
      <c r="K34" s="3"/>
      <c r="L34" s="10"/>
      <c r="M34" s="4"/>
      <c r="N34" s="4"/>
      <c r="O34" s="4"/>
      <c r="P34" s="4"/>
    </row>
    <row r="35" spans="1:18">
      <c r="A35" s="9"/>
      <c r="B35" s="66" t="s">
        <v>22</v>
      </c>
      <c r="C35" s="66"/>
      <c r="D35" s="66"/>
      <c r="E35" s="28" t="s">
        <v>20</v>
      </c>
      <c r="F35" s="3"/>
      <c r="G35" s="3"/>
      <c r="H35" s="57"/>
      <c r="I35" s="3"/>
      <c r="J35" s="57"/>
      <c r="K35" s="3"/>
      <c r="L35" s="10"/>
      <c r="M35" s="4"/>
      <c r="N35" s="4"/>
      <c r="O35" s="4"/>
      <c r="P35" s="4"/>
    </row>
    <row r="36" spans="1:18" ht="26.25" thickBot="1">
      <c r="A36" s="9"/>
      <c r="B36" s="67" t="s">
        <v>24</v>
      </c>
      <c r="C36" s="67"/>
      <c r="D36" s="67"/>
      <c r="E36" s="30" t="s">
        <v>23</v>
      </c>
      <c r="F36" s="56"/>
      <c r="G36" s="56"/>
      <c r="H36" s="44"/>
      <c r="I36" s="56"/>
      <c r="J36" s="44"/>
      <c r="K36" s="56"/>
      <c r="L36" s="10"/>
      <c r="M36" s="4"/>
      <c r="N36" s="4"/>
      <c r="O36" s="4"/>
      <c r="P36" s="4"/>
    </row>
    <row r="37" spans="1:18" ht="13.5" thickTop="1">
      <c r="A37" s="9"/>
      <c r="B37" s="22">
        <v>3</v>
      </c>
      <c r="C37" s="23" t="s">
        <v>92</v>
      </c>
      <c r="D37" s="23"/>
      <c r="E37" s="23" t="s">
        <v>95</v>
      </c>
      <c r="F37" s="24" t="s">
        <v>19</v>
      </c>
      <c r="G37" s="25">
        <v>1</v>
      </c>
      <c r="H37" s="43">
        <v>0</v>
      </c>
      <c r="I37" s="27">
        <f>ROUND(H37*G37,2)</f>
        <v>0</v>
      </c>
      <c r="J37" s="49">
        <v>0.21</v>
      </c>
      <c r="K37" s="27">
        <f>IF(ISNUMBER(J37),ROUND(I37*(J37+1),2),0)</f>
        <v>0</v>
      </c>
      <c r="L37" s="10"/>
      <c r="M37" s="4"/>
      <c r="N37" s="4"/>
      <c r="O37" s="4"/>
      <c r="P37" s="4"/>
      <c r="Q37" s="1">
        <f>IF(ISNUMBER(J37),IF(G37&gt;0,IF(H37&gt;0,I37,0),0),0)</f>
        <v>0</v>
      </c>
      <c r="R37" s="1">
        <f>IF(ISNUMBER(J37)=FALSE,I37,0)</f>
        <v>0</v>
      </c>
    </row>
    <row r="38" spans="1:18">
      <c r="A38" s="9"/>
      <c r="B38" s="66" t="s">
        <v>21</v>
      </c>
      <c r="C38" s="66"/>
      <c r="D38" s="66"/>
      <c r="E38" s="28" t="s">
        <v>20</v>
      </c>
      <c r="F38" s="3"/>
      <c r="G38" s="3"/>
      <c r="H38" s="57"/>
      <c r="I38" s="3"/>
      <c r="J38" s="57"/>
      <c r="K38" s="3"/>
      <c r="L38" s="10"/>
      <c r="M38" s="4"/>
      <c r="N38" s="4"/>
      <c r="O38" s="4"/>
      <c r="P38" s="4"/>
    </row>
    <row r="39" spans="1:18">
      <c r="A39" s="9"/>
      <c r="B39" s="66" t="s">
        <v>22</v>
      </c>
      <c r="C39" s="66"/>
      <c r="D39" s="66"/>
      <c r="E39" s="28" t="s">
        <v>20</v>
      </c>
      <c r="F39" s="3"/>
      <c r="G39" s="3"/>
      <c r="H39" s="57"/>
      <c r="I39" s="3"/>
      <c r="J39" s="57"/>
      <c r="K39" s="3"/>
      <c r="L39" s="10"/>
      <c r="M39" s="4"/>
      <c r="N39" s="4"/>
      <c r="O39" s="4"/>
      <c r="P39" s="4"/>
    </row>
    <row r="40" spans="1:18" ht="39" thickBot="1">
      <c r="A40" s="9"/>
      <c r="B40" s="67" t="s">
        <v>24</v>
      </c>
      <c r="C40" s="67"/>
      <c r="D40" s="67"/>
      <c r="E40" s="30" t="s">
        <v>96</v>
      </c>
      <c r="F40" s="56"/>
      <c r="G40" s="56"/>
      <c r="H40" s="44"/>
      <c r="I40" s="56"/>
      <c r="J40" s="44"/>
      <c r="K40" s="56"/>
      <c r="L40" s="10"/>
      <c r="M40" s="4"/>
      <c r="N40" s="4"/>
      <c r="O40" s="4"/>
      <c r="P40" s="4"/>
    </row>
    <row r="41" spans="1:18" ht="13.5" thickTop="1">
      <c r="A41" s="9"/>
      <c r="B41" s="22">
        <v>4</v>
      </c>
      <c r="C41" s="23">
        <v>2943</v>
      </c>
      <c r="D41" s="23"/>
      <c r="E41" s="23" t="s">
        <v>97</v>
      </c>
      <c r="F41" s="24" t="s">
        <v>19</v>
      </c>
      <c r="G41" s="25">
        <v>1</v>
      </c>
      <c r="H41" s="43">
        <v>0</v>
      </c>
      <c r="I41" s="27">
        <f>ROUND(H41*G41,2)</f>
        <v>0</v>
      </c>
      <c r="J41" s="49">
        <v>0.21</v>
      </c>
      <c r="K41" s="27">
        <f>IF(ISNUMBER(J41),ROUND(I41*(J41+1),2),0)</f>
        <v>0</v>
      </c>
      <c r="L41" s="10"/>
      <c r="M41" s="4"/>
      <c r="N41" s="4"/>
      <c r="O41" s="4"/>
      <c r="P41" s="4"/>
      <c r="Q41" s="1">
        <f>IF(ISNUMBER(J41),IF(G41&gt;0,IF(H41&gt;0,I41,0),0),0)</f>
        <v>0</v>
      </c>
      <c r="R41" s="1">
        <f>IF(ISNUMBER(J41)=FALSE,I41,0)</f>
        <v>0</v>
      </c>
    </row>
    <row r="42" spans="1:18">
      <c r="A42" s="9"/>
      <c r="B42" s="66" t="s">
        <v>21</v>
      </c>
      <c r="C42" s="66"/>
      <c r="D42" s="66"/>
      <c r="E42" s="28" t="s">
        <v>20</v>
      </c>
      <c r="F42" s="3"/>
      <c r="G42" s="3"/>
      <c r="H42" s="57"/>
      <c r="I42" s="3"/>
      <c r="J42" s="57"/>
      <c r="K42" s="3"/>
      <c r="L42" s="10"/>
      <c r="M42" s="4"/>
      <c r="N42" s="4"/>
      <c r="O42" s="4"/>
      <c r="P42" s="4"/>
    </row>
    <row r="43" spans="1:18">
      <c r="A43" s="9"/>
      <c r="B43" s="66" t="s">
        <v>22</v>
      </c>
      <c r="C43" s="66"/>
      <c r="D43" s="66"/>
      <c r="E43" s="28" t="s">
        <v>20</v>
      </c>
      <c r="F43" s="3"/>
      <c r="G43" s="3"/>
      <c r="H43" s="57"/>
      <c r="I43" s="3"/>
      <c r="J43" s="57"/>
      <c r="K43" s="3"/>
      <c r="L43" s="10"/>
      <c r="M43" s="4"/>
      <c r="N43" s="4"/>
      <c r="O43" s="4"/>
      <c r="P43" s="4"/>
    </row>
    <row r="44" spans="1:18" ht="26.25" thickBot="1">
      <c r="A44" s="9"/>
      <c r="B44" s="67" t="s">
        <v>24</v>
      </c>
      <c r="C44" s="67"/>
      <c r="D44" s="67"/>
      <c r="E44" s="30" t="s">
        <v>23</v>
      </c>
      <c r="F44" s="56"/>
      <c r="G44" s="56"/>
      <c r="H44" s="44"/>
      <c r="I44" s="56"/>
      <c r="J44" s="44"/>
      <c r="K44" s="56"/>
      <c r="L44" s="10"/>
      <c r="M44" s="4"/>
      <c r="N44" s="4"/>
      <c r="O44" s="4"/>
      <c r="P44" s="4"/>
    </row>
    <row r="45" spans="1:18" ht="13.5" thickTop="1">
      <c r="A45" s="9"/>
      <c r="B45" s="22">
        <v>5</v>
      </c>
      <c r="C45" s="23">
        <v>3100</v>
      </c>
      <c r="D45" s="23"/>
      <c r="E45" s="23" t="s">
        <v>99</v>
      </c>
      <c r="F45" s="24" t="s">
        <v>19</v>
      </c>
      <c r="G45" s="25">
        <v>1</v>
      </c>
      <c r="H45" s="43">
        <v>0</v>
      </c>
      <c r="I45" s="27">
        <f>ROUND(H45*G45,2)</f>
        <v>0</v>
      </c>
      <c r="J45" s="49">
        <v>0.21</v>
      </c>
      <c r="K45" s="27">
        <f>IF(ISNUMBER(J45),ROUND(I45*(J45+1),2),0)</f>
        <v>0</v>
      </c>
      <c r="L45" s="10"/>
      <c r="M45" s="4"/>
      <c r="N45" s="4"/>
      <c r="O45" s="4"/>
      <c r="P45" s="4"/>
      <c r="Q45" s="1">
        <f>IF(ISNUMBER(J45),IF(G45&gt;0,IF(H45&gt;0,I45,0),0),0)</f>
        <v>0</v>
      </c>
      <c r="R45" s="1">
        <f>IF(ISNUMBER(J45)=FALSE,I45,0)</f>
        <v>0</v>
      </c>
    </row>
    <row r="46" spans="1:18">
      <c r="A46" s="9"/>
      <c r="B46" s="66" t="s">
        <v>21</v>
      </c>
      <c r="C46" s="66"/>
      <c r="D46" s="66"/>
      <c r="E46" s="28" t="s">
        <v>20</v>
      </c>
      <c r="F46" s="3"/>
      <c r="G46" s="3"/>
      <c r="H46" s="57"/>
      <c r="I46" s="3"/>
      <c r="J46" s="57"/>
      <c r="K46" s="3"/>
      <c r="L46" s="10"/>
      <c r="M46" s="4"/>
      <c r="N46" s="4"/>
      <c r="O46" s="4"/>
      <c r="P46" s="4"/>
    </row>
    <row r="47" spans="1:18">
      <c r="A47" s="9"/>
      <c r="B47" s="66" t="s">
        <v>22</v>
      </c>
      <c r="C47" s="66"/>
      <c r="D47" s="66"/>
      <c r="E47" s="28" t="s">
        <v>20</v>
      </c>
      <c r="F47" s="3"/>
      <c r="G47" s="3"/>
      <c r="H47" s="57"/>
      <c r="I47" s="3"/>
      <c r="J47" s="57"/>
      <c r="K47" s="3"/>
      <c r="L47" s="10"/>
      <c r="M47" s="4"/>
      <c r="N47" s="4"/>
      <c r="O47" s="4"/>
      <c r="P47" s="4"/>
    </row>
    <row r="48" spans="1:18" ht="39" thickBot="1">
      <c r="A48" s="9"/>
      <c r="B48" s="67" t="s">
        <v>24</v>
      </c>
      <c r="C48" s="67"/>
      <c r="D48" s="67"/>
      <c r="E48" s="30" t="s">
        <v>96</v>
      </c>
      <c r="F48" s="56"/>
      <c r="G48" s="56"/>
      <c r="H48" s="44"/>
      <c r="I48" s="56"/>
      <c r="J48" s="44"/>
      <c r="K48" s="56"/>
      <c r="L48" s="10"/>
      <c r="M48" s="4"/>
      <c r="N48" s="4"/>
      <c r="O48" s="4"/>
      <c r="P48" s="4"/>
    </row>
    <row r="49" spans="1:19" ht="24.95" customHeight="1" thickTop="1" thickBot="1">
      <c r="A49" s="9"/>
      <c r="B49" s="3"/>
      <c r="C49" s="31">
        <v>0</v>
      </c>
      <c r="D49" s="3"/>
      <c r="E49" s="32" t="s">
        <v>26</v>
      </c>
      <c r="F49" s="33" t="s">
        <v>27</v>
      </c>
      <c r="G49" s="34">
        <f>0+I29+I41+I33+I37+I45</f>
        <v>0</v>
      </c>
      <c r="H49" s="45" t="s">
        <v>29</v>
      </c>
      <c r="I49" s="35">
        <f>G49*0.21</f>
        <v>0</v>
      </c>
      <c r="J49" s="45" t="s">
        <v>28</v>
      </c>
      <c r="K49" s="34">
        <f>G49+I49</f>
        <v>0</v>
      </c>
      <c r="L49" s="10"/>
      <c r="M49" s="4"/>
      <c r="N49" s="4"/>
      <c r="O49" s="4"/>
      <c r="P49" s="4"/>
      <c r="Q49" s="1">
        <f>0+Q29</f>
        <v>0</v>
      </c>
      <c r="R49" s="1">
        <f>0+R29</f>
        <v>0</v>
      </c>
      <c r="S49" s="2">
        <f>Q49*(1+I49)+R49</f>
        <v>0</v>
      </c>
    </row>
    <row r="50" spans="1:19" ht="24.95" customHeight="1" thickTop="1" thickBot="1">
      <c r="A50" s="9"/>
      <c r="B50" s="36"/>
      <c r="C50" s="36"/>
      <c r="D50" s="36"/>
      <c r="E50" s="36"/>
      <c r="F50" s="37" t="s">
        <v>30</v>
      </c>
      <c r="G50" s="38">
        <f>G49</f>
        <v>0</v>
      </c>
      <c r="H50" s="46" t="s">
        <v>31</v>
      </c>
      <c r="I50" s="39">
        <f>0+I49</f>
        <v>0</v>
      </c>
      <c r="J50" s="46" t="s">
        <v>32</v>
      </c>
      <c r="K50" s="38">
        <f>K49</f>
        <v>0</v>
      </c>
      <c r="L50" s="10"/>
      <c r="M50" s="4"/>
      <c r="N50" s="4"/>
      <c r="O50" s="4"/>
      <c r="P50" s="4"/>
    </row>
    <row r="51" spans="1:19" ht="39.950000000000003" customHeight="1">
      <c r="A51" s="9"/>
      <c r="B51" s="81" t="s">
        <v>50</v>
      </c>
      <c r="C51" s="81"/>
      <c r="D51" s="81"/>
      <c r="E51" s="81"/>
      <c r="F51" s="81"/>
      <c r="G51" s="81"/>
      <c r="H51" s="81"/>
      <c r="I51" s="81"/>
      <c r="J51" s="81"/>
      <c r="K51" s="81"/>
      <c r="L51" s="10"/>
      <c r="M51" s="4"/>
      <c r="N51" s="4"/>
      <c r="O51" s="4"/>
      <c r="P51" s="4"/>
    </row>
    <row r="52" spans="1:19">
      <c r="A52" s="9"/>
      <c r="B52" s="22">
        <v>6</v>
      </c>
      <c r="C52" s="23" t="s">
        <v>33</v>
      </c>
      <c r="D52" s="23"/>
      <c r="E52" s="23" t="s">
        <v>34</v>
      </c>
      <c r="F52" s="24" t="s">
        <v>35</v>
      </c>
      <c r="G52" s="25">
        <v>150</v>
      </c>
      <c r="H52" s="43">
        <v>0</v>
      </c>
      <c r="I52" s="27">
        <f>ROUND(H52*G52,2)</f>
        <v>0</v>
      </c>
      <c r="J52" s="49">
        <v>0.21</v>
      </c>
      <c r="K52" s="27">
        <f>IF(ISNUMBER(J52),ROUND(I52*(J52+1),2),0)</f>
        <v>0</v>
      </c>
      <c r="L52" s="10"/>
      <c r="M52" s="4"/>
      <c r="N52" s="4"/>
      <c r="O52" s="4"/>
      <c r="P52" s="4"/>
      <c r="Q52" s="1">
        <f>IF(ISNUMBER(J52),IF(G52&gt;0,IF(H52&gt;0,I52,0),0),0)</f>
        <v>0</v>
      </c>
      <c r="R52" s="1">
        <f>IF(ISNUMBER(J52)=FALSE,I52,0)</f>
        <v>0</v>
      </c>
    </row>
    <row r="53" spans="1:19">
      <c r="A53" s="9"/>
      <c r="B53" s="66" t="s">
        <v>21</v>
      </c>
      <c r="C53" s="58"/>
      <c r="D53" s="58"/>
      <c r="E53" s="28" t="s">
        <v>36</v>
      </c>
      <c r="F53" s="3"/>
      <c r="G53" s="3"/>
      <c r="H53" s="42"/>
      <c r="I53" s="3"/>
      <c r="J53" s="42"/>
      <c r="K53" s="3"/>
      <c r="L53" s="10"/>
      <c r="M53" s="4"/>
      <c r="N53" s="4"/>
      <c r="O53" s="4"/>
      <c r="P53" s="4"/>
    </row>
    <row r="54" spans="1:19">
      <c r="A54" s="9"/>
      <c r="B54" s="66" t="s">
        <v>22</v>
      </c>
      <c r="C54" s="58"/>
      <c r="D54" s="58"/>
      <c r="E54" s="28" t="s">
        <v>20</v>
      </c>
      <c r="F54" s="3"/>
      <c r="G54" s="3"/>
      <c r="H54" s="42"/>
      <c r="I54" s="3"/>
      <c r="J54" s="42"/>
      <c r="K54" s="3"/>
      <c r="L54" s="10"/>
      <c r="M54" s="4"/>
      <c r="N54" s="4"/>
      <c r="O54" s="4"/>
      <c r="P54" s="4"/>
    </row>
    <row r="55" spans="1:19" ht="39" thickBot="1">
      <c r="A55" s="9"/>
      <c r="B55" s="67" t="s">
        <v>24</v>
      </c>
      <c r="C55" s="68"/>
      <c r="D55" s="68"/>
      <c r="E55" s="30" t="s">
        <v>37</v>
      </c>
      <c r="F55" s="29"/>
      <c r="G55" s="29"/>
      <c r="H55" s="44"/>
      <c r="I55" s="29"/>
      <c r="J55" s="44"/>
      <c r="K55" s="29"/>
      <c r="L55" s="10"/>
      <c r="M55" s="4"/>
      <c r="N55" s="4"/>
      <c r="O55" s="4"/>
      <c r="P55" s="4"/>
    </row>
    <row r="56" spans="1:19" ht="13.5" thickTop="1">
      <c r="A56" s="9"/>
      <c r="B56" s="22">
        <v>7</v>
      </c>
      <c r="C56" s="23" t="s">
        <v>38</v>
      </c>
      <c r="D56" s="23"/>
      <c r="E56" s="23" t="s">
        <v>39</v>
      </c>
      <c r="F56" s="24" t="s">
        <v>35</v>
      </c>
      <c r="G56" s="40">
        <v>300</v>
      </c>
      <c r="H56" s="47">
        <v>0</v>
      </c>
      <c r="I56" s="41">
        <f>ROUND(H56*G56,2)</f>
        <v>0</v>
      </c>
      <c r="J56" s="50">
        <v>0.21</v>
      </c>
      <c r="K56" s="41">
        <f>IF(ISNUMBER(J56),ROUND(I56*(J56+1),2),0)</f>
        <v>0</v>
      </c>
      <c r="L56" s="10"/>
      <c r="M56" s="4"/>
      <c r="N56" s="4"/>
      <c r="O56" s="4"/>
      <c r="P56" s="4"/>
      <c r="Q56" s="1">
        <f>IF(ISNUMBER(J56),IF(G56&gt;0,IF(H56&gt;0,I56,0),0),0)</f>
        <v>0</v>
      </c>
      <c r="R56" s="1">
        <f>IF(ISNUMBER(J56)=FALSE,I56,0)</f>
        <v>0</v>
      </c>
    </row>
    <row r="57" spans="1:19">
      <c r="A57" s="9"/>
      <c r="B57" s="66" t="s">
        <v>21</v>
      </c>
      <c r="C57" s="58"/>
      <c r="D57" s="58"/>
      <c r="E57" s="28" t="s">
        <v>40</v>
      </c>
      <c r="F57" s="3"/>
      <c r="G57" s="3"/>
      <c r="H57" s="42"/>
      <c r="I57" s="3"/>
      <c r="J57" s="42"/>
      <c r="K57" s="3"/>
      <c r="L57" s="10"/>
      <c r="M57" s="4"/>
      <c r="N57" s="4"/>
      <c r="O57" s="4"/>
      <c r="P57" s="4"/>
    </row>
    <row r="58" spans="1:19">
      <c r="A58" s="9"/>
      <c r="B58" s="66" t="s">
        <v>22</v>
      </c>
      <c r="C58" s="58"/>
      <c r="D58" s="58"/>
      <c r="E58" s="28" t="s">
        <v>20</v>
      </c>
      <c r="F58" s="3"/>
      <c r="G58" s="3"/>
      <c r="H58" s="42"/>
      <c r="I58" s="3"/>
      <c r="J58" s="42"/>
      <c r="K58" s="3"/>
      <c r="L58" s="10"/>
      <c r="M58" s="4"/>
      <c r="N58" s="4"/>
      <c r="O58" s="4"/>
      <c r="P58" s="4"/>
    </row>
    <row r="59" spans="1:19" ht="217.5" thickBot="1">
      <c r="A59" s="9"/>
      <c r="B59" s="67" t="s">
        <v>24</v>
      </c>
      <c r="C59" s="68"/>
      <c r="D59" s="68"/>
      <c r="E59" s="30" t="s">
        <v>41</v>
      </c>
      <c r="F59" s="29"/>
      <c r="G59" s="29"/>
      <c r="H59" s="44"/>
      <c r="I59" s="29"/>
      <c r="J59" s="44"/>
      <c r="K59" s="29"/>
      <c r="L59" s="10"/>
      <c r="M59" s="4"/>
      <c r="N59" s="4"/>
      <c r="O59" s="4"/>
      <c r="P59" s="4"/>
    </row>
    <row r="60" spans="1:19" ht="13.5" thickTop="1">
      <c r="A60" s="9"/>
      <c r="B60" s="22">
        <v>8</v>
      </c>
      <c r="C60" s="23" t="s">
        <v>42</v>
      </c>
      <c r="D60" s="23"/>
      <c r="E60" s="23" t="s">
        <v>43</v>
      </c>
      <c r="F60" s="24" t="s">
        <v>44</v>
      </c>
      <c r="G60" s="40">
        <v>900</v>
      </c>
      <c r="H60" s="47">
        <v>0</v>
      </c>
      <c r="I60" s="41">
        <f>ROUND(H60*G60,2)</f>
        <v>0</v>
      </c>
      <c r="J60" s="50">
        <v>0.21</v>
      </c>
      <c r="K60" s="41">
        <f>IF(ISNUMBER(J60),ROUND(I60*(J60+1),2),0)</f>
        <v>0</v>
      </c>
      <c r="L60" s="10"/>
      <c r="M60" s="4"/>
      <c r="N60" s="4"/>
      <c r="O60" s="4"/>
      <c r="P60" s="4"/>
      <c r="Q60" s="1">
        <f>IF(ISNUMBER(J60),IF(G60&gt;0,IF(H60&gt;0,I60,0),0),0)</f>
        <v>0</v>
      </c>
      <c r="R60" s="1">
        <f>IF(ISNUMBER(J60)=FALSE,I60,0)</f>
        <v>0</v>
      </c>
    </row>
    <row r="61" spans="1:19">
      <c r="A61" s="9"/>
      <c r="B61" s="66" t="s">
        <v>21</v>
      </c>
      <c r="C61" s="58"/>
      <c r="D61" s="58"/>
      <c r="E61" s="28" t="s">
        <v>45</v>
      </c>
      <c r="F61" s="3"/>
      <c r="G61" s="3"/>
      <c r="H61" s="42"/>
      <c r="I61" s="3"/>
      <c r="J61" s="42"/>
      <c r="K61" s="3"/>
      <c r="L61" s="10"/>
      <c r="M61" s="4"/>
      <c r="N61" s="4"/>
      <c r="O61" s="4"/>
      <c r="P61" s="4"/>
    </row>
    <row r="62" spans="1:19">
      <c r="A62" s="9"/>
      <c r="B62" s="66" t="s">
        <v>22</v>
      </c>
      <c r="C62" s="58"/>
      <c r="D62" s="58"/>
      <c r="E62" s="28" t="s">
        <v>20</v>
      </c>
      <c r="F62" s="3"/>
      <c r="G62" s="3"/>
      <c r="H62" s="42"/>
      <c r="I62" s="3"/>
      <c r="J62" s="42"/>
      <c r="K62" s="3"/>
      <c r="L62" s="10"/>
      <c r="M62" s="4"/>
      <c r="N62" s="4"/>
      <c r="O62" s="4"/>
      <c r="P62" s="4"/>
    </row>
    <row r="63" spans="1:19" ht="26.25" thickBot="1">
      <c r="A63" s="9"/>
      <c r="B63" s="67" t="s">
        <v>24</v>
      </c>
      <c r="C63" s="68"/>
      <c r="D63" s="68"/>
      <c r="E63" s="30" t="s">
        <v>46</v>
      </c>
      <c r="F63" s="29"/>
      <c r="G63" s="29"/>
      <c r="H63" s="44"/>
      <c r="I63" s="29"/>
      <c r="J63" s="44"/>
      <c r="K63" s="29"/>
      <c r="L63" s="10"/>
      <c r="M63" s="4"/>
      <c r="N63" s="4"/>
      <c r="O63" s="4"/>
      <c r="P63" s="4"/>
    </row>
    <row r="64" spans="1:19" ht="13.5" thickTop="1">
      <c r="A64" s="9"/>
      <c r="B64" s="22">
        <v>9</v>
      </c>
      <c r="C64" s="23" t="s">
        <v>47</v>
      </c>
      <c r="D64" s="23"/>
      <c r="E64" s="23" t="s">
        <v>48</v>
      </c>
      <c r="F64" s="24" t="s">
        <v>44</v>
      </c>
      <c r="G64" s="40">
        <v>900</v>
      </c>
      <c r="H64" s="47">
        <v>0</v>
      </c>
      <c r="I64" s="41">
        <f>ROUND(H64*G64,2)</f>
        <v>0</v>
      </c>
      <c r="J64" s="50">
        <v>0.21</v>
      </c>
      <c r="K64" s="41">
        <f>IF(ISNUMBER(J64),ROUND(I64*(J64+1),2),0)</f>
        <v>0</v>
      </c>
      <c r="L64" s="10"/>
      <c r="M64" s="4"/>
      <c r="N64" s="4"/>
      <c r="O64" s="4"/>
      <c r="P64" s="4"/>
      <c r="Q64" s="1">
        <f>IF(ISNUMBER(J64),IF(G64&gt;0,IF(H64&gt;0,I64,0),0),0)</f>
        <v>0</v>
      </c>
      <c r="R64" s="1">
        <f>IF(ISNUMBER(J64)=FALSE,I64,0)</f>
        <v>0</v>
      </c>
    </row>
    <row r="65" spans="1:19">
      <c r="A65" s="9"/>
      <c r="B65" s="66" t="s">
        <v>21</v>
      </c>
      <c r="C65" s="58"/>
      <c r="D65" s="58"/>
      <c r="E65" s="28" t="s">
        <v>45</v>
      </c>
      <c r="F65" s="3"/>
      <c r="G65" s="3"/>
      <c r="H65" s="42"/>
      <c r="I65" s="3"/>
      <c r="J65" s="42"/>
      <c r="K65" s="3"/>
      <c r="L65" s="10"/>
      <c r="M65" s="4"/>
      <c r="N65" s="4"/>
      <c r="O65" s="4"/>
      <c r="P65" s="4"/>
    </row>
    <row r="66" spans="1:19">
      <c r="A66" s="9"/>
      <c r="B66" s="66" t="s">
        <v>22</v>
      </c>
      <c r="C66" s="58"/>
      <c r="D66" s="58"/>
      <c r="E66" s="28" t="s">
        <v>20</v>
      </c>
      <c r="F66" s="3"/>
      <c r="G66" s="3"/>
      <c r="H66" s="42"/>
      <c r="I66" s="3"/>
      <c r="J66" s="42"/>
      <c r="K66" s="3"/>
      <c r="L66" s="10"/>
      <c r="M66" s="4"/>
      <c r="N66" s="4"/>
      <c r="O66" s="4"/>
      <c r="P66" s="4"/>
    </row>
    <row r="67" spans="1:19" ht="39" thickBot="1">
      <c r="A67" s="9"/>
      <c r="B67" s="67" t="s">
        <v>24</v>
      </c>
      <c r="C67" s="68"/>
      <c r="D67" s="68"/>
      <c r="E67" s="30" t="s">
        <v>49</v>
      </c>
      <c r="F67" s="29"/>
      <c r="G67" s="29"/>
      <c r="H67" s="44"/>
      <c r="I67" s="29"/>
      <c r="J67" s="44"/>
      <c r="K67" s="29"/>
      <c r="L67" s="10"/>
      <c r="M67" s="4"/>
      <c r="N67" s="4"/>
      <c r="O67" s="4"/>
      <c r="P67" s="4"/>
    </row>
    <row r="68" spans="1:19" ht="13.5" thickTop="1">
      <c r="A68" s="9"/>
      <c r="B68" s="22">
        <v>10</v>
      </c>
      <c r="C68" s="23" t="s">
        <v>100</v>
      </c>
      <c r="D68" s="23"/>
      <c r="E68" s="23" t="s">
        <v>101</v>
      </c>
      <c r="F68" s="24" t="s">
        <v>103</v>
      </c>
      <c r="G68" s="40">
        <v>180</v>
      </c>
      <c r="H68" s="47">
        <v>0</v>
      </c>
      <c r="I68" s="41">
        <f>ROUND(H68*G68,2)</f>
        <v>0</v>
      </c>
      <c r="J68" s="50">
        <v>0.21</v>
      </c>
      <c r="K68" s="41">
        <f>IF(ISNUMBER(J68),ROUND(I68*(J68+1),2),0)</f>
        <v>0</v>
      </c>
      <c r="L68" s="10"/>
      <c r="M68" s="4"/>
      <c r="N68" s="4"/>
      <c r="O68" s="4"/>
      <c r="P68" s="4"/>
      <c r="Q68" s="1">
        <f>IF(ISNUMBER(J68),IF(G68&gt;0,IF(H68&gt;0,I68,0),0),0)</f>
        <v>0</v>
      </c>
      <c r="R68" s="1">
        <f>IF(ISNUMBER(J68)=FALSE,I68,0)</f>
        <v>0</v>
      </c>
    </row>
    <row r="69" spans="1:19">
      <c r="A69" s="9"/>
      <c r="B69" s="66" t="s">
        <v>21</v>
      </c>
      <c r="C69" s="58"/>
      <c r="D69" s="58"/>
      <c r="E69" s="28" t="s">
        <v>102</v>
      </c>
      <c r="F69" s="3"/>
      <c r="G69" s="3"/>
      <c r="H69" s="57"/>
      <c r="I69" s="3"/>
      <c r="J69" s="57"/>
      <c r="K69" s="3"/>
      <c r="L69" s="10"/>
      <c r="M69" s="4"/>
      <c r="N69" s="4"/>
      <c r="O69" s="4"/>
      <c r="P69" s="4"/>
    </row>
    <row r="70" spans="1:19">
      <c r="A70" s="9"/>
      <c r="B70" s="66" t="s">
        <v>22</v>
      </c>
      <c r="C70" s="58"/>
      <c r="D70" s="58"/>
      <c r="E70" s="28" t="s">
        <v>20</v>
      </c>
      <c r="F70" s="3"/>
      <c r="G70" s="3"/>
      <c r="H70" s="57"/>
      <c r="I70" s="3"/>
      <c r="J70" s="57"/>
      <c r="K70" s="3"/>
      <c r="L70" s="10"/>
      <c r="M70" s="4"/>
      <c r="N70" s="4"/>
      <c r="O70" s="4"/>
      <c r="P70" s="4"/>
    </row>
    <row r="71" spans="1:19" ht="13.5" thickBot="1">
      <c r="A71" s="9"/>
      <c r="B71" s="67" t="s">
        <v>24</v>
      </c>
      <c r="C71" s="68"/>
      <c r="D71" s="68"/>
      <c r="E71" s="30" t="s">
        <v>104</v>
      </c>
      <c r="F71" s="56"/>
      <c r="G71" s="56"/>
      <c r="H71" s="44"/>
      <c r="I71" s="56"/>
      <c r="J71" s="44"/>
      <c r="K71" s="56"/>
      <c r="L71" s="10"/>
      <c r="M71" s="4"/>
      <c r="N71" s="4"/>
      <c r="O71" s="4"/>
      <c r="P71" s="4"/>
    </row>
    <row r="72" spans="1:19" ht="24.95" customHeight="1" thickTop="1" thickBot="1">
      <c r="A72" s="9"/>
      <c r="B72" s="3"/>
      <c r="C72" s="31">
        <v>1</v>
      </c>
      <c r="D72" s="3"/>
      <c r="E72" s="32" t="s">
        <v>51</v>
      </c>
      <c r="F72" s="33" t="s">
        <v>27</v>
      </c>
      <c r="G72" s="34">
        <f>I52+I56+I60+I64+I68</f>
        <v>0</v>
      </c>
      <c r="H72" s="45" t="s">
        <v>29</v>
      </c>
      <c r="I72" s="35">
        <f>G72*0.21</f>
        <v>0</v>
      </c>
      <c r="J72" s="45" t="s">
        <v>28</v>
      </c>
      <c r="K72" s="34">
        <f>G72+I72</f>
        <v>0</v>
      </c>
      <c r="L72" s="10"/>
      <c r="M72" s="4"/>
      <c r="N72" s="4"/>
      <c r="O72" s="4"/>
      <c r="P72" s="4"/>
      <c r="Q72" s="1">
        <f>0+Q52+Q56+Q60+Q64</f>
        <v>0</v>
      </c>
      <c r="R72" s="1">
        <f>0+R52+R56+R60+R64</f>
        <v>0</v>
      </c>
      <c r="S72" s="2">
        <f>Q72*(1+I72)+R72</f>
        <v>0</v>
      </c>
    </row>
    <row r="73" spans="1:19" ht="24.95" customHeight="1" thickTop="1" thickBot="1">
      <c r="A73" s="9"/>
      <c r="B73" s="36"/>
      <c r="C73" s="36"/>
      <c r="D73" s="36"/>
      <c r="E73" s="36"/>
      <c r="F73" s="37" t="s">
        <v>30</v>
      </c>
      <c r="G73" s="38">
        <f>G72</f>
        <v>0</v>
      </c>
      <c r="H73" s="46" t="s">
        <v>31</v>
      </c>
      <c r="I73" s="39">
        <f>I72</f>
        <v>0</v>
      </c>
      <c r="J73" s="46" t="s">
        <v>32</v>
      </c>
      <c r="K73" s="38">
        <f>K72</f>
        <v>0</v>
      </c>
      <c r="L73" s="10"/>
      <c r="M73" s="4"/>
      <c r="N73" s="4"/>
      <c r="O73" s="4"/>
      <c r="P73" s="4"/>
    </row>
    <row r="74" spans="1:19" ht="39.950000000000003" customHeight="1">
      <c r="A74" s="9"/>
      <c r="B74" s="81" t="s">
        <v>63</v>
      </c>
      <c r="C74" s="58"/>
      <c r="D74" s="58"/>
      <c r="E74" s="58"/>
      <c r="F74" s="58"/>
      <c r="G74" s="58"/>
      <c r="H74" s="79"/>
      <c r="I74" s="58"/>
      <c r="J74" s="79"/>
      <c r="K74" s="58"/>
      <c r="L74" s="10"/>
      <c r="M74" s="4"/>
      <c r="N74" s="4"/>
      <c r="O74" s="4"/>
      <c r="P74" s="4"/>
    </row>
    <row r="75" spans="1:19">
      <c r="A75" s="9"/>
      <c r="B75" s="22">
        <v>11</v>
      </c>
      <c r="C75" s="23" t="s">
        <v>52</v>
      </c>
      <c r="D75" s="23"/>
      <c r="E75" s="23" t="s">
        <v>53</v>
      </c>
      <c r="F75" s="24" t="s">
        <v>35</v>
      </c>
      <c r="G75" s="25">
        <f>300*0.3</f>
        <v>90</v>
      </c>
      <c r="H75" s="43">
        <v>0</v>
      </c>
      <c r="I75" s="27">
        <f>ROUND(H75*G75,2)</f>
        <v>0</v>
      </c>
      <c r="J75" s="49">
        <v>0.21</v>
      </c>
      <c r="K75" s="27">
        <f>IF(ISNUMBER(J75),ROUND(I75*(J75+1),2),0)</f>
        <v>0</v>
      </c>
      <c r="L75" s="10"/>
      <c r="M75" s="4"/>
      <c r="N75" s="4"/>
      <c r="O75" s="4"/>
      <c r="P75" s="4"/>
      <c r="Q75" s="1">
        <f>IF(ISNUMBER(J75),IF(G75&gt;0,IF(H75&gt;0,I75,0),0),0)</f>
        <v>0</v>
      </c>
      <c r="R75" s="1">
        <f>IF(ISNUMBER(J75)=FALSE,I75,0)</f>
        <v>0</v>
      </c>
    </row>
    <row r="76" spans="1:19">
      <c r="A76" s="9"/>
      <c r="B76" s="66" t="s">
        <v>21</v>
      </c>
      <c r="C76" s="58"/>
      <c r="D76" s="58"/>
      <c r="E76" s="28" t="s">
        <v>54</v>
      </c>
      <c r="F76" s="3"/>
      <c r="G76" s="3"/>
      <c r="H76" s="42"/>
      <c r="I76" s="3"/>
      <c r="J76" s="42"/>
      <c r="K76" s="3"/>
      <c r="L76" s="10"/>
      <c r="M76" s="4"/>
      <c r="N76" s="4"/>
      <c r="O76" s="4"/>
      <c r="P76" s="4"/>
    </row>
    <row r="77" spans="1:19">
      <c r="A77" s="9"/>
      <c r="B77" s="66" t="s">
        <v>22</v>
      </c>
      <c r="C77" s="58"/>
      <c r="D77" s="58"/>
      <c r="E77" s="28" t="s">
        <v>105</v>
      </c>
      <c r="F77" s="3"/>
      <c r="G77" s="3"/>
      <c r="H77" s="42"/>
      <c r="I77" s="3"/>
      <c r="J77" s="42"/>
      <c r="K77" s="3"/>
      <c r="L77" s="10"/>
      <c r="M77" s="4"/>
      <c r="N77" s="4"/>
      <c r="O77" s="4"/>
      <c r="P77" s="4"/>
    </row>
    <row r="78" spans="1:19" ht="370.5" thickBot="1">
      <c r="A78" s="9"/>
      <c r="B78" s="67" t="s">
        <v>24</v>
      </c>
      <c r="C78" s="68"/>
      <c r="D78" s="68"/>
      <c r="E78" s="30" t="s">
        <v>55</v>
      </c>
      <c r="F78" s="29"/>
      <c r="G78" s="29"/>
      <c r="H78" s="44"/>
      <c r="I78" s="29"/>
      <c r="J78" s="44"/>
      <c r="K78" s="29"/>
      <c r="L78" s="10"/>
      <c r="M78" s="4"/>
      <c r="N78" s="4"/>
      <c r="O78" s="4"/>
      <c r="P78" s="4"/>
    </row>
    <row r="79" spans="1:19" ht="13.5" thickTop="1">
      <c r="A79" s="9"/>
      <c r="B79" s="22">
        <v>12</v>
      </c>
      <c r="C79" s="23" t="s">
        <v>56</v>
      </c>
      <c r="D79" s="23"/>
      <c r="E79" s="23" t="s">
        <v>57</v>
      </c>
      <c r="F79" s="24" t="s">
        <v>35</v>
      </c>
      <c r="G79" s="40">
        <v>90</v>
      </c>
      <c r="H79" s="47">
        <v>0</v>
      </c>
      <c r="I79" s="41">
        <f>ROUND(H79*G79,2)</f>
        <v>0</v>
      </c>
      <c r="J79" s="50">
        <v>0.21</v>
      </c>
      <c r="K79" s="41">
        <f>IF(ISNUMBER(J79),ROUND(I79*(J79+1),2),0)</f>
        <v>0</v>
      </c>
      <c r="L79" s="10"/>
      <c r="M79" s="4"/>
      <c r="N79" s="4"/>
      <c r="O79" s="4"/>
      <c r="P79" s="4"/>
      <c r="Q79" s="1">
        <f>IF(ISNUMBER(J79),IF(G79&gt;0,IF(H79&gt;0,I79,0),0),0)</f>
        <v>0</v>
      </c>
      <c r="R79" s="1">
        <f>IF(ISNUMBER(J79)=FALSE,I79,0)</f>
        <v>0</v>
      </c>
    </row>
    <row r="80" spans="1:19" ht="25.5">
      <c r="A80" s="9"/>
      <c r="B80" s="66" t="s">
        <v>21</v>
      </c>
      <c r="C80" s="58"/>
      <c r="D80" s="58"/>
      <c r="E80" s="28" t="s">
        <v>58</v>
      </c>
      <c r="F80" s="3"/>
      <c r="G80" s="3"/>
      <c r="H80" s="42"/>
      <c r="I80" s="3"/>
      <c r="J80" s="42"/>
      <c r="K80" s="3"/>
      <c r="L80" s="10"/>
      <c r="M80" s="4"/>
      <c r="N80" s="4"/>
      <c r="O80" s="4"/>
      <c r="P80" s="4"/>
    </row>
    <row r="81" spans="1:19">
      <c r="A81" s="9"/>
      <c r="B81" s="66" t="s">
        <v>22</v>
      </c>
      <c r="C81" s="58"/>
      <c r="D81" s="58"/>
      <c r="E81" s="28" t="s">
        <v>20</v>
      </c>
      <c r="F81" s="3"/>
      <c r="G81" s="3"/>
      <c r="H81" s="42"/>
      <c r="I81" s="3"/>
      <c r="J81" s="42"/>
      <c r="K81" s="3"/>
      <c r="L81" s="10"/>
      <c r="M81" s="4"/>
      <c r="N81" s="4"/>
      <c r="O81" s="4"/>
      <c r="P81" s="4"/>
    </row>
    <row r="82" spans="1:19" ht="39" thickBot="1">
      <c r="A82" s="9"/>
      <c r="B82" s="67" t="s">
        <v>24</v>
      </c>
      <c r="C82" s="68"/>
      <c r="D82" s="68"/>
      <c r="E82" s="30" t="s">
        <v>59</v>
      </c>
      <c r="F82" s="29"/>
      <c r="G82" s="29"/>
      <c r="H82" s="44"/>
      <c r="I82" s="29"/>
      <c r="J82" s="44"/>
      <c r="K82" s="29"/>
      <c r="L82" s="10"/>
      <c r="M82" s="4"/>
      <c r="N82" s="4"/>
      <c r="O82" s="4"/>
      <c r="P82" s="4"/>
    </row>
    <row r="83" spans="1:19" ht="13.5" thickTop="1">
      <c r="A83" s="9"/>
      <c r="B83" s="22">
        <v>13</v>
      </c>
      <c r="C83" s="23" t="s">
        <v>60</v>
      </c>
      <c r="D83" s="23"/>
      <c r="E83" s="23" t="s">
        <v>61</v>
      </c>
      <c r="F83" s="24" t="s">
        <v>35</v>
      </c>
      <c r="G83" s="40">
        <v>90</v>
      </c>
      <c r="H83" s="47">
        <v>0</v>
      </c>
      <c r="I83" s="41">
        <f>ROUND(H83*G83,2)</f>
        <v>0</v>
      </c>
      <c r="J83" s="50">
        <v>0.21</v>
      </c>
      <c r="K83" s="41">
        <f>IF(ISNUMBER(J83),ROUND(I83*(J83+1),2),0)</f>
        <v>0</v>
      </c>
      <c r="L83" s="10"/>
      <c r="M83" s="4"/>
      <c r="N83" s="4"/>
      <c r="O83" s="4"/>
      <c r="P83" s="4"/>
      <c r="Q83" s="1">
        <f>IF(ISNUMBER(J83),IF(G83&gt;0,IF(H83&gt;0,I83,0),0),0)</f>
        <v>0</v>
      </c>
      <c r="R83" s="1">
        <f>IF(ISNUMBER(J83)=FALSE,I83,0)</f>
        <v>0</v>
      </c>
    </row>
    <row r="84" spans="1:19">
      <c r="A84" s="9"/>
      <c r="B84" s="66" t="s">
        <v>21</v>
      </c>
      <c r="C84" s="58"/>
      <c r="D84" s="58"/>
      <c r="E84" s="28" t="s">
        <v>54</v>
      </c>
      <c r="F84" s="3"/>
      <c r="G84" s="3"/>
      <c r="H84" s="42"/>
      <c r="I84" s="3"/>
      <c r="J84" s="42"/>
      <c r="K84" s="3"/>
      <c r="L84" s="10"/>
      <c r="M84" s="4"/>
      <c r="N84" s="4"/>
      <c r="O84" s="4"/>
      <c r="P84" s="4"/>
    </row>
    <row r="85" spans="1:19">
      <c r="A85" s="9"/>
      <c r="B85" s="66" t="s">
        <v>22</v>
      </c>
      <c r="C85" s="58"/>
      <c r="D85" s="58"/>
      <c r="E85" s="28" t="s">
        <v>106</v>
      </c>
      <c r="F85" s="3"/>
      <c r="G85" s="3"/>
      <c r="H85" s="42"/>
      <c r="I85" s="3"/>
      <c r="J85" s="42"/>
      <c r="K85" s="3"/>
      <c r="L85" s="10"/>
      <c r="M85" s="4"/>
      <c r="N85" s="4"/>
      <c r="O85" s="4"/>
      <c r="P85" s="4"/>
    </row>
    <row r="86" spans="1:19" ht="115.5" thickBot="1">
      <c r="A86" s="9"/>
      <c r="B86" s="67" t="s">
        <v>24</v>
      </c>
      <c r="C86" s="68"/>
      <c r="D86" s="68"/>
      <c r="E86" s="30" t="s">
        <v>62</v>
      </c>
      <c r="F86" s="29"/>
      <c r="G86" s="29"/>
      <c r="H86" s="44"/>
      <c r="I86" s="29"/>
      <c r="J86" s="44"/>
      <c r="K86" s="29"/>
      <c r="L86" s="10"/>
      <c r="M86" s="4"/>
      <c r="N86" s="4"/>
      <c r="O86" s="4"/>
      <c r="P86" s="4"/>
    </row>
    <row r="87" spans="1:19" ht="24.95" customHeight="1" thickTop="1" thickBot="1">
      <c r="A87" s="9"/>
      <c r="B87" s="3"/>
      <c r="C87" s="31">
        <v>4</v>
      </c>
      <c r="D87" s="3"/>
      <c r="E87" s="32" t="s">
        <v>64</v>
      </c>
      <c r="F87" s="33" t="s">
        <v>27</v>
      </c>
      <c r="G87" s="34">
        <f>I75+I79+I83</f>
        <v>0</v>
      </c>
      <c r="H87" s="45" t="s">
        <v>29</v>
      </c>
      <c r="I87" s="35">
        <f>(K87-G87)</f>
        <v>0</v>
      </c>
      <c r="J87" s="45" t="s">
        <v>28</v>
      </c>
      <c r="K87" s="34">
        <f>K75+K79+K83</f>
        <v>0</v>
      </c>
      <c r="L87" s="10"/>
      <c r="M87" s="4"/>
      <c r="N87" s="4"/>
      <c r="O87" s="4"/>
      <c r="P87" s="4"/>
      <c r="Q87" s="1">
        <f>0+Q75+Q79+Q83</f>
        <v>0</v>
      </c>
      <c r="R87" s="1">
        <f>0+R75+R79+R83</f>
        <v>0</v>
      </c>
      <c r="S87" s="2">
        <f>Q87*(1+I87)+R87</f>
        <v>0</v>
      </c>
    </row>
    <row r="88" spans="1:19" ht="24.95" customHeight="1" thickTop="1" thickBot="1">
      <c r="A88" s="9"/>
      <c r="B88" s="36"/>
      <c r="C88" s="36"/>
      <c r="D88" s="36"/>
      <c r="E88" s="36"/>
      <c r="F88" s="37" t="s">
        <v>30</v>
      </c>
      <c r="G88" s="38">
        <f>I75+I79+I83</f>
        <v>0</v>
      </c>
      <c r="H88" s="46" t="s">
        <v>31</v>
      </c>
      <c r="I88" s="39">
        <f>0+I87</f>
        <v>0</v>
      </c>
      <c r="J88" s="46" t="s">
        <v>32</v>
      </c>
      <c r="K88" s="38">
        <f>K75+K79+K83</f>
        <v>0</v>
      </c>
      <c r="L88" s="10"/>
      <c r="M88" s="4"/>
      <c r="N88" s="4"/>
      <c r="O88" s="4"/>
      <c r="P88" s="4"/>
    </row>
    <row r="89" spans="1:19" ht="39.950000000000003" customHeight="1">
      <c r="A89" s="9"/>
      <c r="B89" s="81" t="s">
        <v>69</v>
      </c>
      <c r="C89" s="58"/>
      <c r="D89" s="58"/>
      <c r="E89" s="58"/>
      <c r="F89" s="58"/>
      <c r="G89" s="58"/>
      <c r="H89" s="79"/>
      <c r="I89" s="58"/>
      <c r="J89" s="79"/>
      <c r="K89" s="58"/>
      <c r="L89" s="10"/>
      <c r="M89" s="4"/>
      <c r="N89" s="4"/>
      <c r="O89" s="4"/>
      <c r="P89" s="4"/>
    </row>
    <row r="90" spans="1:19">
      <c r="A90" s="9"/>
      <c r="B90" s="22">
        <v>14</v>
      </c>
      <c r="C90" s="23" t="s">
        <v>65</v>
      </c>
      <c r="D90" s="23"/>
      <c r="E90" s="23" t="s">
        <v>66</v>
      </c>
      <c r="F90" s="24" t="s">
        <v>44</v>
      </c>
      <c r="G90" s="25">
        <v>20</v>
      </c>
      <c r="H90" s="43">
        <v>0</v>
      </c>
      <c r="I90" s="27">
        <f>ROUND(H90*G90,2)</f>
        <v>0</v>
      </c>
      <c r="J90" s="49">
        <v>0.21</v>
      </c>
      <c r="K90" s="27">
        <f>IF(ISNUMBER(J90),ROUND(I90*(J90+1),2),0)</f>
        <v>0</v>
      </c>
      <c r="L90" s="10"/>
      <c r="M90" s="4"/>
      <c r="N90" s="4"/>
      <c r="O90" s="4"/>
      <c r="P90" s="4"/>
      <c r="Q90" s="1">
        <f>IF(ISNUMBER(J90),IF(G90&gt;0,IF(H90&gt;0,I90,0),0),0)</f>
        <v>0</v>
      </c>
      <c r="R90" s="1">
        <f>IF(ISNUMBER(J90)=FALSE,I90,0)</f>
        <v>0</v>
      </c>
    </row>
    <row r="91" spans="1:19">
      <c r="A91" s="9"/>
      <c r="B91" s="66" t="s">
        <v>21</v>
      </c>
      <c r="C91" s="58"/>
      <c r="D91" s="58"/>
      <c r="E91" s="28" t="s">
        <v>67</v>
      </c>
      <c r="F91" s="3"/>
      <c r="G91" s="3"/>
      <c r="H91" s="42"/>
      <c r="I91" s="3"/>
      <c r="J91" s="42"/>
      <c r="K91" s="3"/>
      <c r="L91" s="10"/>
      <c r="M91" s="4"/>
      <c r="N91" s="4"/>
      <c r="O91" s="4"/>
      <c r="P91" s="4"/>
    </row>
    <row r="92" spans="1:19">
      <c r="A92" s="9"/>
      <c r="B92" s="66" t="s">
        <v>22</v>
      </c>
      <c r="C92" s="58"/>
      <c r="D92" s="58"/>
      <c r="E92" s="28" t="s">
        <v>20</v>
      </c>
      <c r="F92" s="3"/>
      <c r="G92" s="3"/>
      <c r="H92" s="42"/>
      <c r="I92" s="3"/>
      <c r="J92" s="42"/>
      <c r="K92" s="3"/>
      <c r="L92" s="10"/>
      <c r="M92" s="4"/>
      <c r="N92" s="4"/>
      <c r="O92" s="4"/>
      <c r="P92" s="4"/>
    </row>
    <row r="93" spans="1:19" ht="115.5" thickBot="1">
      <c r="A93" s="9"/>
      <c r="B93" s="67" t="s">
        <v>24</v>
      </c>
      <c r="C93" s="68"/>
      <c r="D93" s="68"/>
      <c r="E93" s="30" t="s">
        <v>68</v>
      </c>
      <c r="F93" s="29"/>
      <c r="G93" s="29"/>
      <c r="H93" s="44"/>
      <c r="I93" s="29"/>
      <c r="J93" s="44"/>
      <c r="K93" s="29"/>
      <c r="L93" s="10"/>
      <c r="M93" s="4"/>
      <c r="N93" s="4"/>
      <c r="O93" s="4"/>
      <c r="P93" s="4"/>
    </row>
    <row r="94" spans="1:19" ht="24.95" customHeight="1" thickTop="1" thickBot="1">
      <c r="A94" s="9"/>
      <c r="B94" s="3"/>
      <c r="C94" s="31">
        <v>5</v>
      </c>
      <c r="D94" s="3"/>
      <c r="E94" s="32" t="s">
        <v>70</v>
      </c>
      <c r="F94" s="33" t="s">
        <v>27</v>
      </c>
      <c r="G94" s="34">
        <f>0+I90</f>
        <v>0</v>
      </c>
      <c r="H94" s="45" t="s">
        <v>29</v>
      </c>
      <c r="I94" s="35">
        <f>(K94-G94)</f>
        <v>0</v>
      </c>
      <c r="J94" s="45" t="s">
        <v>28</v>
      </c>
      <c r="K94" s="34">
        <f>0+K90</f>
        <v>0</v>
      </c>
      <c r="L94" s="10"/>
      <c r="M94" s="4"/>
      <c r="N94" s="4"/>
      <c r="O94" s="4"/>
      <c r="P94" s="4"/>
      <c r="Q94" s="1">
        <f>0+Q90</f>
        <v>0</v>
      </c>
      <c r="R94" s="1">
        <f>0+R90</f>
        <v>0</v>
      </c>
      <c r="S94" s="2">
        <f>Q94*(1+I94)+R94</f>
        <v>0</v>
      </c>
    </row>
    <row r="95" spans="1:19" ht="24.95" customHeight="1" thickTop="1" thickBot="1">
      <c r="A95" s="9"/>
      <c r="B95" s="36"/>
      <c r="C95" s="36"/>
      <c r="D95" s="36"/>
      <c r="E95" s="36"/>
      <c r="F95" s="37" t="s">
        <v>30</v>
      </c>
      <c r="G95" s="38">
        <f>0+I90</f>
        <v>0</v>
      </c>
      <c r="H95" s="46" t="s">
        <v>31</v>
      </c>
      <c r="I95" s="39">
        <f>0+I94</f>
        <v>0</v>
      </c>
      <c r="J95" s="46" t="s">
        <v>32</v>
      </c>
      <c r="K95" s="38">
        <f>0+K90</f>
        <v>0</v>
      </c>
      <c r="L95" s="10"/>
      <c r="M95" s="4"/>
      <c r="N95" s="4"/>
      <c r="O95" s="4"/>
      <c r="P95" s="4"/>
    </row>
    <row r="96" spans="1:19" ht="39.950000000000003" customHeight="1">
      <c r="A96" s="9"/>
      <c r="B96" s="81" t="s">
        <v>73</v>
      </c>
      <c r="C96" s="58"/>
      <c r="D96" s="58"/>
      <c r="E96" s="58"/>
      <c r="F96" s="58"/>
      <c r="G96" s="58"/>
      <c r="H96" s="79"/>
      <c r="I96" s="58"/>
      <c r="J96" s="79"/>
      <c r="K96" s="58"/>
      <c r="L96" s="10"/>
      <c r="M96" s="4"/>
      <c r="N96" s="4"/>
      <c r="O96" s="4"/>
      <c r="P96" s="4"/>
    </row>
    <row r="97" spans="1:19">
      <c r="A97" s="9"/>
      <c r="B97" s="22">
        <v>15</v>
      </c>
      <c r="C97" s="23" t="s">
        <v>71</v>
      </c>
      <c r="D97" s="23"/>
      <c r="E97" s="23" t="s">
        <v>72</v>
      </c>
      <c r="F97" s="24" t="s">
        <v>19</v>
      </c>
      <c r="G97" s="25">
        <v>2</v>
      </c>
      <c r="H97" s="43">
        <v>0</v>
      </c>
      <c r="I97" s="27">
        <f>ROUND(H97*G97,2)</f>
        <v>0</v>
      </c>
      <c r="J97" s="49">
        <v>0.21</v>
      </c>
      <c r="K97" s="27">
        <f>IF(ISNUMBER(J97),ROUND(I97*(J97+1),2),0)</f>
        <v>0</v>
      </c>
      <c r="L97" s="10"/>
      <c r="M97" s="4"/>
      <c r="N97" s="4"/>
      <c r="O97" s="4"/>
      <c r="P97" s="4"/>
      <c r="Q97" s="1">
        <f>IF(ISNUMBER(J97),IF(G97&gt;0,IF(H97&gt;0,I97,0),0),0)</f>
        <v>0</v>
      </c>
      <c r="R97" s="1">
        <f>IF(ISNUMBER(J97)=FALSE,I97,0)</f>
        <v>0</v>
      </c>
    </row>
    <row r="98" spans="1:19">
      <c r="A98" s="9"/>
      <c r="B98" s="66" t="s">
        <v>21</v>
      </c>
      <c r="C98" s="58"/>
      <c r="D98" s="58"/>
      <c r="E98" s="28" t="s">
        <v>107</v>
      </c>
      <c r="F98" s="3"/>
      <c r="G98" s="3"/>
      <c r="H98" s="42"/>
      <c r="I98" s="3"/>
      <c r="J98" s="42"/>
      <c r="K98" s="3"/>
      <c r="L98" s="10"/>
      <c r="M98" s="4"/>
      <c r="N98" s="4"/>
      <c r="O98" s="4"/>
      <c r="P98" s="4"/>
    </row>
    <row r="99" spans="1:19">
      <c r="A99" s="9"/>
      <c r="B99" s="66" t="s">
        <v>22</v>
      </c>
      <c r="C99" s="58"/>
      <c r="D99" s="58"/>
      <c r="E99" s="28" t="s">
        <v>20</v>
      </c>
      <c r="F99" s="3"/>
      <c r="G99" s="3"/>
      <c r="H99" s="42"/>
      <c r="I99" s="3"/>
      <c r="J99" s="42"/>
      <c r="K99" s="3"/>
      <c r="L99" s="10"/>
      <c r="M99" s="4"/>
      <c r="N99" s="4"/>
      <c r="O99" s="4"/>
      <c r="P99" s="4"/>
    </row>
    <row r="100" spans="1:19" ht="13.5" thickBot="1">
      <c r="A100" s="9"/>
      <c r="B100" s="67" t="s">
        <v>24</v>
      </c>
      <c r="C100" s="68"/>
      <c r="D100" s="68"/>
      <c r="E100" s="30"/>
      <c r="F100" s="29"/>
      <c r="G100" s="29"/>
      <c r="H100" s="44"/>
      <c r="I100" s="29"/>
      <c r="J100" s="44"/>
      <c r="K100" s="29"/>
      <c r="L100" s="10"/>
      <c r="M100" s="4"/>
      <c r="N100" s="4"/>
      <c r="O100" s="4"/>
      <c r="P100" s="4"/>
    </row>
    <row r="101" spans="1:19" ht="24.95" customHeight="1" thickTop="1" thickBot="1">
      <c r="A101" s="9"/>
      <c r="B101" s="3"/>
      <c r="C101" s="31">
        <v>8</v>
      </c>
      <c r="D101" s="3"/>
      <c r="E101" s="32" t="s">
        <v>74</v>
      </c>
      <c r="F101" s="33" t="s">
        <v>27</v>
      </c>
      <c r="G101" s="34">
        <f>0+I97</f>
        <v>0</v>
      </c>
      <c r="H101" s="45" t="s">
        <v>29</v>
      </c>
      <c r="I101" s="35">
        <f>(K101-G101)</f>
        <v>0</v>
      </c>
      <c r="J101" s="45" t="s">
        <v>28</v>
      </c>
      <c r="K101" s="34">
        <f>0+K97</f>
        <v>0</v>
      </c>
      <c r="L101" s="10"/>
      <c r="M101" s="4"/>
      <c r="N101" s="4"/>
      <c r="O101" s="4"/>
      <c r="P101" s="4"/>
      <c r="Q101" s="1">
        <f>0+Q97</f>
        <v>0</v>
      </c>
      <c r="R101" s="1">
        <f>0+R97</f>
        <v>0</v>
      </c>
      <c r="S101" s="2">
        <f>Q101*(1+I101)+R101</f>
        <v>0</v>
      </c>
    </row>
    <row r="102" spans="1:19" ht="24.95" customHeight="1" thickTop="1" thickBot="1">
      <c r="A102" s="9"/>
      <c r="B102" s="36"/>
      <c r="C102" s="36"/>
      <c r="D102" s="36"/>
      <c r="E102" s="36"/>
      <c r="F102" s="37" t="s">
        <v>30</v>
      </c>
      <c r="G102" s="38">
        <f>0+I97</f>
        <v>0</v>
      </c>
      <c r="H102" s="46" t="s">
        <v>31</v>
      </c>
      <c r="I102" s="39">
        <f>0+I101</f>
        <v>0</v>
      </c>
      <c r="J102" s="46" t="s">
        <v>32</v>
      </c>
      <c r="K102" s="38">
        <f>0+K97</f>
        <v>0</v>
      </c>
      <c r="L102" s="10"/>
      <c r="M102" s="4"/>
      <c r="N102" s="4"/>
      <c r="O102" s="4"/>
      <c r="P102" s="4"/>
    </row>
    <row r="103" spans="1:19">
      <c r="A103" s="11"/>
      <c r="B103" s="5"/>
      <c r="C103" s="5"/>
      <c r="D103" s="5"/>
      <c r="E103" s="5"/>
      <c r="F103" s="5"/>
      <c r="G103" s="5"/>
      <c r="H103" s="48"/>
      <c r="I103" s="5"/>
      <c r="J103" s="48"/>
      <c r="K103" s="5"/>
      <c r="L103" s="12"/>
      <c r="M103" s="4"/>
      <c r="N103" s="4"/>
      <c r="O103" s="4"/>
      <c r="P103" s="4"/>
    </row>
    <row r="104" spans="1:1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4"/>
      <c r="O104" s="4"/>
      <c r="P104" s="4"/>
    </row>
  </sheetData>
  <autoFilter ref="A1:S1"/>
  <mergeCells count="67">
    <mergeCell ref="B98:D98"/>
    <mergeCell ref="B99:D99"/>
    <mergeCell ref="B100:D100"/>
    <mergeCell ref="B96:K96"/>
    <mergeCell ref="B23:D23"/>
    <mergeCell ref="B42:D42"/>
    <mergeCell ref="B43:D43"/>
    <mergeCell ref="B44:D44"/>
    <mergeCell ref="B91:D91"/>
    <mergeCell ref="B92:D92"/>
    <mergeCell ref="B93:D93"/>
    <mergeCell ref="B89:K89"/>
    <mergeCell ref="B55:D55"/>
    <mergeCell ref="B57:D57"/>
    <mergeCell ref="B58:D58"/>
    <mergeCell ref="B59:D59"/>
    <mergeCell ref="B82:D82"/>
    <mergeCell ref="B84:D84"/>
    <mergeCell ref="B85:D85"/>
    <mergeCell ref="B86:D86"/>
    <mergeCell ref="B74:K74"/>
    <mergeCell ref="B76:D76"/>
    <mergeCell ref="B77:D77"/>
    <mergeCell ref="B78:D78"/>
    <mergeCell ref="B80:D80"/>
    <mergeCell ref="B81:D81"/>
    <mergeCell ref="B19:D19"/>
    <mergeCell ref="B53:D53"/>
    <mergeCell ref="B54:D54"/>
    <mergeCell ref="B51:K51"/>
    <mergeCell ref="B20:D20"/>
    <mergeCell ref="B21:D21"/>
    <mergeCell ref="B34:D34"/>
    <mergeCell ref="B35:D35"/>
    <mergeCell ref="B36:D36"/>
    <mergeCell ref="B38:D38"/>
    <mergeCell ref="B39:D39"/>
    <mergeCell ref="B40:D40"/>
    <mergeCell ref="B46:D46"/>
    <mergeCell ref="B22:D22"/>
    <mergeCell ref="B25:C26"/>
    <mergeCell ref="B30:D30"/>
    <mergeCell ref="B31:D31"/>
    <mergeCell ref="B61:D61"/>
    <mergeCell ref="B32:D32"/>
    <mergeCell ref="B28:K28"/>
    <mergeCell ref="A10:G10"/>
    <mergeCell ref="A11:G11"/>
    <mergeCell ref="A12:G12"/>
    <mergeCell ref="B16:C17"/>
    <mergeCell ref="B18:D18"/>
    <mergeCell ref="E18:F18"/>
    <mergeCell ref="A2:F2"/>
    <mergeCell ref="B3:C4"/>
    <mergeCell ref="B5:I5"/>
    <mergeCell ref="B7:C8"/>
    <mergeCell ref="A9:D9"/>
    <mergeCell ref="B47:D47"/>
    <mergeCell ref="B48:D48"/>
    <mergeCell ref="B69:D69"/>
    <mergeCell ref="B70:D70"/>
    <mergeCell ref="B71:D71"/>
    <mergeCell ref="B62:D62"/>
    <mergeCell ref="B63:D63"/>
    <mergeCell ref="B65:D65"/>
    <mergeCell ref="B66:D66"/>
    <mergeCell ref="B67:D67"/>
  </mergeCells>
  <pageMargins left="0.39370078740157499" right="0.39370078740157499" top="0.59055118110236204" bottom="0.39370078740157499" header="0.196850393700787" footer="0.15748031496063"/>
  <pageSetup paperSize="9" fitToHeight="0" orientation="portrait" r:id="rId1"/>
  <headerFooter>
    <oddFooter>&amp;LOTSKP 2018&amp;R&amp;P/&amp;N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Souhrn</vt:lpstr>
      <vt:lpstr>0 - 001</vt:lpstr>
      <vt:lpstr>'0 - 001'!Názvy_tisku</vt:lpstr>
      <vt:lpstr>Souhrn!Názvy_tisku</vt:lpstr>
      <vt:lpstr>'0 - 001'!Oblast_tisku</vt:lpstr>
      <vt:lpstr>Souhrn!Oblast_tisku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Jeřábek</dc:creator>
  <cp:keywords/>
  <dc:description/>
  <cp:lastModifiedBy>Milan Jeřábek</cp:lastModifiedBy>
  <dcterms:created xsi:type="dcterms:W3CDTF">2020-10-09T06:49:18Z</dcterms:created>
  <dcterms:modified xsi:type="dcterms:W3CDTF">2020-10-12T15:05:43Z</dcterms:modified>
  <cp:category/>
</cp:coreProperties>
</file>