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<sst xmlns="http://schemas.openxmlformats.org/spreadsheetml/2006/main" count="2340" uniqueCount="764">
  <si>
    <t>Firma: Firma</t>
  </si>
  <si>
    <t>Rekapitulace ceny</t>
  </si>
  <si>
    <t>Stavba: 405633 - Most Kladno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</si>
  <si>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</si>
  <si>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</si>
  <si>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</si>
  <si>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</si>
  <si>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</si>
  <si>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</si>
  <si>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</si>
  <si>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</si>
  <si>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</si>
  <si>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</si>
  <si>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</si>
  <si>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</si>
  <si>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405633</t>
  </si>
  <si>
    <t>Most Kladno</t>
  </si>
  <si>
    <t>O</t>
  </si>
  <si>
    <t>Rozpočet:</t>
  </si>
  <si>
    <t>0.00</t>
  </si>
  <si>
    <t>15.00</t>
  </si>
  <si>
    <t>21.00</t>
  </si>
  <si>
    <t>3</t>
  </si>
  <si>
    <t>2</t>
  </si>
  <si>
    <t>SO 101</t>
  </si>
  <si>
    <t>Pozemní komunikace II/118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</si>
  <si>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</si>
  <si>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</si>
  <si>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</si>
  <si>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</si>
  <si>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</si>
  <si>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</si>
  <si>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</si>
  <si>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</si>
  <si>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</si>
  <si>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</si>
  <si>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</si>
  <si>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</si>
  <si>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</si>
  <si>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</si>
  <si>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</si>
  <si>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</si>
  <si>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</si>
  <si>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</si>
  <si>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</si>
  <si>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</si>
  <si>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</si>
  <si>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</si>
  <si>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</si>
  <si>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</si>
  <si>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</si>
  <si>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</si>
  <si>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Vozovka na předpolí (bez asfaltu): (213,15+313,66)*0,4=210.724 [A] 
Převod na tuny: A*2,0=421.448 [B]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</si>
  <si>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</si>
  <si>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</si>
  <si>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</si>
  <si>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</si>
  <si>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Asfalt z předpolí a chodníku. Předpoklad 20%.</t>
  </si>
  <si>
    <t>Vozovka na předpolí: (213,45+313,66)*0,15=79.067 [A] 
Asfalt na chodníku: 280,15*0,10=28.015 [B] 
Převod na tuny: 2,4*(A+B)=256.997 [C] 
Z toho 20%: 0.20*C=51.399 [D]</t>
  </si>
  <si>
    <t>015799</t>
  </si>
  <si>
    <t>R</t>
  </si>
  <si>
    <t>POPLATKY ZA LIKVIDACŮ ODPADŮ NEBEZPEČNÝCH - 17 03 01* ASFALTOVÉ SMĚSI OBSAHUJÍCÍ DEHET</t>
  </si>
  <si>
    <t>Asfalt z předpolí a chodníku. Předpoklad 80%.</t>
  </si>
  <si>
    <t>Vozovka na předpolí: (213,45+313,66)*0,15=79.067 [A] 
Asfalt na chodníku: 280,15*0,10=28.015 [B] 
Převod na tuny: 2,4*(A+B)=256.997 [C] 
Z toho 80%: 0.80*C=205.598 [D]</t>
  </si>
  <si>
    <t>Zemní práce</t>
  </si>
  <si>
    <t>11372A</t>
  </si>
  <si>
    <t>FRÉZOVÁNÍ ZPEVNĚNÝCH PLOCH ASFALTOVÝCH - BEZ DOPRAVY</t>
  </si>
  <si>
    <t>M3</t>
  </si>
  <si>
    <t>Vozovka na předpolí: (213,45+313,66)*0,15=79.067 [A] 
Asfalt na chodníku: 280,15*0,10=28.015 [B] 
Celkem: A+B=107.082 [C]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</si>
  <si>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</si>
  <si>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11372B</t>
  </si>
  <si>
    <t>FRÉZOVÁNÍ ZPEVNĚNÝCH PLOCH ASFALTOVÝCH - DOPRAVA</t>
  </si>
  <si>
    <t>tkm</t>
  </si>
  <si>
    <t>Předpoklad 10 km.</t>
  </si>
  <si>
    <t>Vozovka na předpolí: (213,45+313,66)*0,15=79.067 [A] 
Asfalt na chodníku: 280,15*0,10=28.015 [B] 
Celkem: A+B=107.082 [C] 
Objemová hmotnost 2,4 t/m3: 2.4*C=256.997 [D] 
Odvoz: 10*D=2 569.970 [E]</t>
  </si>
  <si>
    <t>Položka zahrnuje samostatnou dopravu suti a vybouraných hmot. Množství se určí jako součin hmotnosti [t] a požadované vzdálenosti [km].</t>
  </si>
  <si>
    <t>12273A</t>
  </si>
  <si>
    <t>ODKOPÁVKY A PROKOPÁVKY OBECNÉ TŘ. I - BEZ DOPRAVY</t>
  </si>
  <si>
    <t>Vozovka na předpolí (bez asfaltu): (213,15+313,66)*0,4=210.724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</si>
  <si>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</si>
  <si>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</si>
  <si>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12273B</t>
  </si>
  <si>
    <t>ODKOPÁVKY A PROKOPÁVKY OBECNÉ TŘ. I - DOPRAVA</t>
  </si>
  <si>
    <t>M3KM</t>
  </si>
  <si>
    <t>Vozovka na předpolí (bez asfaltu): (213,15+313,66)*0,4=210.724 [A] 
Objemová hmotnost 2,0 t/m3: 2.0*A=421.448 [B] 
Odvoz: 10*B=4 214.480 [C]</t>
  </si>
  <si>
    <t>Položka zahrnuje samostatnou dopravu zeminy. Množství se určí jako součin kubatutry [m3] a požadované vzdálenosti [km].</t>
  </si>
  <si>
    <t>8</t>
  </si>
  <si>
    <t>17120</t>
  </si>
  <si>
    <t>ULOŽENÍ SYPANINY DO NÁSYPŮ A NA SKLÁDKY BEZ ZHUTNĚNÍ</t>
  </si>
  <si>
    <t>Uložení na 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</si>
  <si>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</si>
  <si>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</si>
  <si>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56314</t>
  </si>
  <si>
    <t>VOZOVKOVÉ VRSTVY Z MECHANICKY ZPEVNĚNÉHO KAMENIVA TL. DO 200MM</t>
  </si>
  <si>
    <t>M2</t>
  </si>
  <si>
    <t>tl. 170 mm</t>
  </si>
  <si>
    <t>Předpolí směr centrum: 20,00*11,80=236.000 [A] 
Předpolí směr Slaný: 28,10*11,12=312.472 [B] 
Celkem: A+B=548.472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</si>
  <si>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</si>
  <si>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</si>
  <si>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</si>
  <si>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11</t>
  </si>
  <si>
    <t>56353</t>
  </si>
  <si>
    <t>VOZOVKOVÉ VRSTVY Z MECH ZPEV ZEMINY TL. DO 150MM</t>
  </si>
  <si>
    <t>Chodník směr centrum: 52,97=52.970 [A] 
Chodník směr Slaný: 87,01=87.010 [B] 
Celkem: A+B=139.980 [C]</t>
  </si>
  <si>
    <t>12</t>
  </si>
  <si>
    <t>56362</t>
  </si>
  <si>
    <t>VOZOVKOVÉ VRSTVY Z RECYKLOVANÉHO MATERIÁLU TL DO 100MM</t>
  </si>
  <si>
    <t>tl. 60 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</si>
  <si>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</si>
  <si>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13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</si>
  <si>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</si>
  <si>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</si>
  <si>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</si>
  <si>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14</t>
  </si>
  <si>
    <t>572211</t>
  </si>
  <si>
    <t>SPOJOVACÍ POSTŘIK Z ASFALTU DO 0,5KG/M2</t>
  </si>
  <si>
    <t>Předpolí směr centrum: 2*20,00*11,80=472.000 [A] 
Předpolí směr Slaný: 2*28,10*11,12=624.944 [B] 
Celkem: A+B=1 096.944 [C]</t>
  </si>
  <si>
    <t>15</t>
  </si>
  <si>
    <t>16</t>
  </si>
  <si>
    <t>574A31</t>
  </si>
  <si>
    <t>ASFALTOVÝ BETON PRO OBRUSNÉ VRSTVY ACO 8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</si>
  <si>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</si>
  <si>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17</t>
  </si>
  <si>
    <t>574A34</t>
  </si>
  <si>
    <t>ASFALTOVÝ BETON PRO OBRUSNÉ VRSTVY ACO 11+, 11S TL. 40MM</t>
  </si>
  <si>
    <t>18</t>
  </si>
  <si>
    <t>574C56</t>
  </si>
  <si>
    <t>ASFALTOVÝ BETON PRO LOŽNÍ VRSTVY ACL 16+, 16S TL. 60MM</t>
  </si>
  <si>
    <t>19</t>
  </si>
  <si>
    <t>574E46</t>
  </si>
  <si>
    <t>ASFALTOVÝ BETON PRO PODKLADNÍ VRSTVY ACP 16+, 16S TL. 50MM</t>
  </si>
  <si>
    <t>20</t>
  </si>
  <si>
    <t>57621</t>
  </si>
  <si>
    <t>POSYP KAMENIVEM DRCENÝM 5KG/M2</t>
  </si>
  <si>
    <t>Posyp infiltračního postřiku na předpolích, frakce 2/4 - 3kg/m2</t>
  </si>
  <si>
    <t>- dodání kameniva předepsané kvality a zrnitosti  
- posyp předepsaným množstvím</t>
  </si>
  <si>
    <t>SO 180</t>
  </si>
  <si>
    <t>Dopravně inženýrská opatření</t>
  </si>
  <si>
    <t>027121</t>
  </si>
  <si>
    <t>PROVIZORNÍ PŘÍSTUPOVÉ CESTY - ZŘÍZENÍ</t>
  </si>
  <si>
    <t>Zřízení provizorní rampy pro bezbariérový přechod z chodníku na vozovku</t>
  </si>
  <si>
    <t>2*10=20.000 [A]</t>
  </si>
  <si>
    <t>zahrnuje veškeré náklady spojené s objednatelem požadovanými zařízeními</t>
  </si>
  <si>
    <t>027123</t>
  </si>
  <si>
    <t>PROVIZORNÍ PŘÍSTUPOVÉ CESTY - ZRUŠENÍ</t>
  </si>
  <si>
    <t>Zrušení provizorní rampy pro bezbariérový přechod z chodníku na vozovku</t>
  </si>
  <si>
    <t>02851</t>
  </si>
  <si>
    <t>PRŮZKUMNÉ PRÁCE DIAGNOSTIKY KONSTRUKCÍ NA POVRCHU</t>
  </si>
  <si>
    <t>KPL</t>
  </si>
  <si>
    <t>videozáznam a pasportizace objízdných tras</t>
  </si>
  <si>
    <t>1=1.000 [A]</t>
  </si>
  <si>
    <t>zahrnuje veškeré náklady spojené s objednatelem požadovanými pracemi</t>
  </si>
  <si>
    <t>02943</t>
  </si>
  <si>
    <t>OSTATNÍ POŽADAVKY - VYPRACOVÁNÍ RDS</t>
  </si>
  <si>
    <t>Vypracování RDS</t>
  </si>
  <si>
    <t>57792A</t>
  </si>
  <si>
    <t>VÝSPRAVA VÝTLUKŮ SMĚSÍ ACO TL. DO 50MM</t>
  </si>
  <si>
    <t>100=100.000 [A]</t>
  </si>
  <si>
    <t>- odfrézování nebo jiné odstranění poškozených vozovkových vrstev  
- zaříznutí hran  
- vyčištění  
- nátěr  
- dodání a výplň předepsanou zhutněnou balenou asfaltovou směsí  
- asfaltová zálivka</t>
  </si>
  <si>
    <t>57793A</t>
  </si>
  <si>
    <t>VÝSPRAVA VÝTLUKŮ SMĚSÍ ACO TL. DO 100MM</t>
  </si>
  <si>
    <t>Ostatní konstrukce a práce</t>
  </si>
  <si>
    <t>91400</t>
  </si>
  <si>
    <t>DOČASNÉ ZAKRYTÍ NEBO OTOČENÍ STÁVAJÍCÍCH DOPRAVNÍCH ZNAČEK</t>
  </si>
  <si>
    <t>KUS</t>
  </si>
  <si>
    <t>Zakrytí dočasně neplatných stávajících značek na objízdné trase</t>
  </si>
  <si>
    <t>Odhad: 20=20.000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</si>
  <si>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</si>
  <si>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914112</t>
  </si>
  <si>
    <t>DOPRAVNÍ ZNAČKY ZÁKLAD VELIKOSTI OCEL NEREFLEXNÍ - MONTÁŽ S PŘEMÍST</t>
  </si>
  <si>
    <t>Značky na objízdné trase: 6 IS11b + 2 B24=8.000 [A] 
Etapa I: 1 B2 + 1 B20a + 1 A15 =3.000 [B] 
Etapa II: 1 B2 + 1 B20a + 1 A15 =3.000 [C] 
Pod mostem (komplet): 6 A15 + 4 B21a + 2 P7 + 2 C4a + 2 P8 =16.000 [D] 
Celkem: A+B+C+D=30.000 [E]</t>
  </si>
  <si>
    <t>položka zahrnuje:  
- dopravu demontované značky z dočasné skládky  
- osazení a montáž značky na místě určeném projektem  
- nutnou opravu poškozených částí  
nezahrnuje dodávku značky</t>
  </si>
  <si>
    <t>914113</t>
  </si>
  <si>
    <t>DOPRAVNÍ ZNAČKY ZÁKLADNÍ VELIKOSTI OCELOVÉ NEREFLEXNÍ - DEMONTÁŽ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</si>
  <si>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</si>
  <si>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</si>
  <si>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</si>
  <si>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</si>
  <si>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Značky na objízdné trase: 6 IS11b + 2 B24=8.000 [A] 
Etapa I: 1 B2 + 1 B20a + 1 A15 =3.000 [B] 
Etapa II: 1 B2 + 1 B20a + 1 A15 =3.000 [C] 
Pod mostem (komplet): 6 A15 + 4 B21a + 2 P7 + 2 C4a + 2 P8 =16.000 [D] 
Nájem: A*96+B*46+C*50+D*5=1 136.000 [E]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</si>
  <si>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</si>
  <si>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</si>
  <si>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</si>
  <si>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Značky na objízdné trase: 4 IP22 =4.000 [A] 
Etapa I: 1 IP18 =1.000 [B] 
Etapa II: 1 IP18b =1.000 [C] 
Pod mostem (komplet): 0 
Celkem: A+B+C=6.000 [D]</t>
  </si>
  <si>
    <t>914413</t>
  </si>
  <si>
    <t>DOPRAVNÍ ZNAČKY 100X150CM OCELOVÉ - DEMONTÁŽ</t>
  </si>
  <si>
    <t>914419</t>
  </si>
  <si>
    <t>DOPRAV ZNAČKY 100X150CM OCEL - NÁJEMNÉ</t>
  </si>
  <si>
    <t>Značky na objízdné trase: 4 IP22 =4.000 [A] 
Etapa I: 1 IP18 =1.000 [B] 
Etapa II: 1 IP18b =1.000 [C] 
Pod mostem (komplet): 0 
Nájem: A*96+B*46+C*50=480.000 [D]</t>
  </si>
  <si>
    <t>915321</t>
  </si>
  <si>
    <t>VODOR DOPRAV ZNAČ Z FÓLIE DOČAS ODSTRANITEL - DOD A POKLÁDKA</t>
  </si>
  <si>
    <t>Dočasné VDZ na mostě: 0,125*(166+180+124)=58.750 [A]</t>
  </si>
  <si>
    <t>položka zahrnuje:  
- dodání a pokládku předepsané fólie  
- zahrnuje předznačení</t>
  </si>
  <si>
    <t>915322</t>
  </si>
  <si>
    <t>VODOR DOPRAV ZNAČ Z FÓLIE DOČAS ODSTRANITEL - ODSTRANĚNÍ</t>
  </si>
  <si>
    <t>zahrnuje odstranění značení bez ohledu na způsob provedení (zatření, zbroušení) a odklizení vzniklé suti</t>
  </si>
  <si>
    <t>916112</t>
  </si>
  <si>
    <t>DOPRAV SVĚTLO VÝSTRAŽ SAMOSTATNÉ - MONTÁŽ S PŘESUNEM</t>
  </si>
  <si>
    <t>Značky na objízdné trase: 0 
Etapa I: 1=1.000 [A] 
Etapa II: 1=1.000 [B] 
Pod mostem (komplet): 6=6.000 [C] 
Celkem: A+B+C=8.000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</si>
  <si>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</si>
  <si>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</si>
  <si>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</si>
  <si>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</si>
  <si>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</si>
  <si>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</si>
  <si>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Značky na objízdné trase: 0 
Etapa I: 1=1.000 [A] 
Etapa II: 1=1.000 [B] 
Pod mostem (komplet): 6=6.000 [C] 
Nájem: A*46+B*50+C*5=126.000 [D]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</si>
  <si>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</si>
  <si>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</si>
  <si>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</si>
  <si>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Značky na objízdné trase: 0 
Etapa I: 0 
Etapa II: 1=1.000 [A] 
Pod mostem (komplet): 5=5.000 [B] 
Celkem: A+B=6.000 [C]</t>
  </si>
  <si>
    <t>916123</t>
  </si>
  <si>
    <t>DOPRAV SVĚTLO VÝSTRAŽ SOUPRAVA 3KS - DEMONTÁŽ</t>
  </si>
  <si>
    <t>21</t>
  </si>
  <si>
    <t>916129</t>
  </si>
  <si>
    <t>DOPRAV SVĚTLO VÝSTRAŽ SOUPRAVA 3KS - NÁJEMNÉ</t>
  </si>
  <si>
    <t>Značky na objízdné trase: 0 
Etapa I: 0 
Etapa II: 1=1.000 [A] 
Pod mostem (komplet): 5=5.000 [B] 
Nájem: A*50+B*5=75.000 [C]</t>
  </si>
  <si>
    <t>22</t>
  </si>
  <si>
    <t>916142</t>
  </si>
  <si>
    <t>DOPRAV SVĚTLO VÝSTRAŽ SOUPRAVA 10KS - MONTÁŽ S PŘESUNEM</t>
  </si>
  <si>
    <t>Značky na objízdné trase: 0 
Etapa I: 1=1.000 [A] 
Etapa II: 0 
Pod mostem (komplet): 0 
Celkem: A=1.000 [B]</t>
  </si>
  <si>
    <t>23</t>
  </si>
  <si>
    <t>916143</t>
  </si>
  <si>
    <t>DOPRAV SVĚTLO VÝSTRAŽ SOUPRAVA 10KS - DEMONTÁŽ</t>
  </si>
  <si>
    <t>24</t>
  </si>
  <si>
    <t>916149</t>
  </si>
  <si>
    <t>DOPRAVNÍ SVĚTLO VÝSTRAŽNÉ SOUPRAVA 10 KUSŮ - NÁJEMNÉ</t>
  </si>
  <si>
    <t>Značky na objízdné trase: 0 
Etapa I: 1=1.000 [A] 
Etapa II: 0 
Pod mostem (komplet): 0 
Nájemné: A*46=46.000 [B]</t>
  </si>
  <si>
    <t>25</t>
  </si>
  <si>
    <t>916312</t>
  </si>
  <si>
    <t>DOPRAVNÍ ZÁBRANY Z2 S FÓLIÍ TŘ 1 - MONTÁŽ S PŘESUNEM</t>
  </si>
  <si>
    <t>Značky na objízdné trase: 0 
Etapa I: 1=1.000 [A] 
Etapa II: 1=1.000 [B] 
Pod mostem (komplet): 2=2.000 [C] 
Celkem: A+B+C=4.000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</si>
  <si>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</si>
  <si>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26</t>
  </si>
  <si>
    <t>916313</t>
  </si>
  <si>
    <t>DOPRAVNÍ ZÁBRANY Z2 S FÓLIÍ TŘ 1 - DEMONTÁŽ</t>
  </si>
  <si>
    <t>27</t>
  </si>
  <si>
    <t>916319</t>
  </si>
  <si>
    <t>DOPRAVNÍ ZÁBRANY Z2 - NÁJEMNÉ</t>
  </si>
  <si>
    <t>Značky na objízdné trase: 0 
Etapa I: 1=1.000 [A] 
Etapa II: 1=1.000 [B] 
Pod mostem (komplet): 2=2.000 [C] 
Nájem: A*46+B*50+C*5=106.000 [D]</t>
  </si>
  <si>
    <t>28</t>
  </si>
  <si>
    <t>916332</t>
  </si>
  <si>
    <t>SMĚROVACÍ DESKY Z4 JEDNOSTR S FÓLIÍ TŘ 1 - MONTÁŽ S PŘESUNEM</t>
  </si>
  <si>
    <t>Značky na objízdné trase: 0 
Etapa I: 10=10.000 [A] 
Etapa II: 4=4.000 [B] 
Pod mostem (komplet): 7+4+4=15.000 [C] 
Celkem: A+B+C=29.000 [D]</t>
  </si>
  <si>
    <t>29</t>
  </si>
  <si>
    <t>916333</t>
  </si>
  <si>
    <t>SMĚROVACÍ DESKY Z4 JEDNOSTR S FÓLIÍ TŘ 1 - DEMONTÁŽ</t>
  </si>
  <si>
    <t>30</t>
  </si>
  <si>
    <t>916339</t>
  </si>
  <si>
    <t>SMĚROVACÍ DESKY Z4 - NÁJEMNÉ</t>
  </si>
  <si>
    <t>Značky na objízdné trase: 0 
Etapa I: 10=10.000 [A] 
Etapa II: 4=4.000 [B] 
Pod mostem (komplet): 7+4+4=15.000 [C] 
Nájem: A*46+B*50+C*5=735.000 [D]</t>
  </si>
  <si>
    <t>31</t>
  </si>
  <si>
    <t>916622</t>
  </si>
  <si>
    <t>VODÍCÍ STĚNY Z DÍLCŮ BETON - MONTÁŽ S PŘESUNEM</t>
  </si>
  <si>
    <t>M</t>
  </si>
  <si>
    <t>V etapě DIO I: 120=120.000 [A] 
V etapě DIO II: 85=85.000 [B] 
Celkem: A+B=205.000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</si>
  <si>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V položce se vykazují dočasné prefabrikované vodící betonové stěny výšky max. 60cm. Dočasné vodící stěny z prefabrikovaných betonových svodidel standardních výšek se vykazují v položkách 911**2.</t>
  </si>
  <si>
    <t>32</t>
  </si>
  <si>
    <t>916623</t>
  </si>
  <si>
    <t>VODÍCÍ STĚNY Z DÍLCŮ BETON - DEMONTÁŽ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</si>
  <si>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</si>
  <si>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33</t>
  </si>
  <si>
    <t>916629</t>
  </si>
  <si>
    <t>VODÍCÍ STĚNY Z DÍLCŮ BETON - NÁJEMNÉ</t>
  </si>
  <si>
    <t>MDEN</t>
  </si>
  <si>
    <t>V etapě DIO I: 120=120.000 [A] 
V etapě DIO II: 85=85.000 [B] 
Nájem: A*46+B*50=9 770.000 [C]</t>
  </si>
  <si>
    <t>položka zahrnuje sazbu za pronájem zařízení. Počet měrných jednotek se určí jako součin délky zařízení a počtu dní použití.  
V položce se vykazují dočasné prefabrikované vodící betonové stěny výšky max. 60cm. Dočasné vodící stěny z prefabrikovaných betonových svodidel standardních výšek se vykazují v položkách 911**9.</t>
  </si>
  <si>
    <t>SO 201</t>
  </si>
  <si>
    <t>Most ev. č. 118-042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</si>
  <si>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Celkem: A+B+C+D=505.809 [E] 
Převod na tuny: 2,0*E=1 011.618 [F]</t>
  </si>
  <si>
    <t>Předpoklad 20%.</t>
  </si>
  <si>
    <t>Vozovka na mostě: 425,22*0,18=76.540 [A] 
Převod na tuny: 2,4*(A)=183.696 [B] 
Z toho 20%: 0.20*B=36.739 [C]</t>
  </si>
  <si>
    <t>015140</t>
  </si>
  <si>
    <t>POPLATKY ZA LIKVIDACŮ ODPADŮ NEKONTAMINOVANÝCH - 17 01 01 BETON Z DEMOLIC OBJEKTŮ, ZÁKLADŮ TV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</si>
  <si>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Demolice prefa části říms: 0,21*51,28=10.769 [G] 
Celkem: A+B+C+D+E+F+G=145.739 [H] 
Převod na tuny: 2,5*H=364.348 [I]</t>
  </si>
  <si>
    <t>015160</t>
  </si>
  <si>
    <t>POPLATKY ZA LIKVIDACŮ ODPADŮ NEKONTAMINOVANÝCH - 02 01 03 SMÝCENÉ STROMY A KEŘE</t>
  </si>
  <si>
    <t>Odhad: 1=1.000 [A]</t>
  </si>
  <si>
    <t>015760</t>
  </si>
  <si>
    <t>POPLATKY ZA LIKVIDACŮ ODPADŮ NEBEZPEČNÝCH - 17 06 03* IZOLAČNÍ MATERIÁLY OBSAHUJÍCÍ NEBEZPEČNÉ LÁTKY</t>
  </si>
  <si>
    <t>Izolace na mostě: 555,75=555.750 [A] m2 
Izolace na přechodové desce: 2*11,40=22.800 [B] m2 
Celkem: A+B=578.550 [C] 
Převod na tuny: 0,02*2.4*C=27.770 [D]</t>
  </si>
  <si>
    <t>Předpoklad 80%.</t>
  </si>
  <si>
    <t>Vozovka na mostě: 425,22*0,18=76.540 [A] 
Převod na tuny: 2,4*(A)=183.696 [B] 
Z toho 80%: 0.80*B=146.957 [C]</t>
  </si>
  <si>
    <t>02520</t>
  </si>
  <si>
    <t>ZKOUŠENÍ MATERIÁLŮ NEZÁVISLOU ZKUŠEBNOU</t>
  </si>
  <si>
    <t>zahrnuje veškeré náklady spojené s objednatelem požadovanými zkouškami</t>
  </si>
  <si>
    <t>02610</t>
  </si>
  <si>
    <t>01</t>
  </si>
  <si>
    <t>ZKOUŠENÍ KONSTRUKCÍ A PRACÍ ZKUŠEBNOU ZHOTOVITELE</t>
  </si>
  <si>
    <t>Doplňkový diagnostický průzkum stávajícího kotvení svodidel.</t>
  </si>
  <si>
    <t>02</t>
  </si>
  <si>
    <t>Doplňkový diagnostický průzkum vnějších nosníků - viz TZ.</t>
  </si>
  <si>
    <t>02911</t>
  </si>
  <si>
    <t>a</t>
  </si>
  <si>
    <t>OSTATNÍ POŽADAVKY - GEODETICKÉ ZAMĚŘENÍ</t>
  </si>
  <si>
    <t>Zaměření v průběhu výstavby.</t>
  </si>
  <si>
    <t>b</t>
  </si>
  <si>
    <t>Zaměření po dokončení stavby.</t>
  </si>
  <si>
    <t>c</t>
  </si>
  <si>
    <t>Zaměření staveniště včetně protokolu.</t>
  </si>
  <si>
    <t>029412</t>
  </si>
  <si>
    <t>OSTATNÍ POŽADAVKY - VYPRACOVÁNÍ MOSTNÍHO LISTU</t>
  </si>
  <si>
    <t>Mostní list ve formátu .pdf a .png včetně zadání do BMS.</t>
  </si>
  <si>
    <t>Mostní list: 1=1.000 [A]</t>
  </si>
  <si>
    <t>Vypracování RDS.</t>
  </si>
  <si>
    <t>02944</t>
  </si>
  <si>
    <t>OSTAT POŽADAVKY - DOKUMENTACE SKUTEČ PROVEDENÍ V DIGIT FORMĚ</t>
  </si>
  <si>
    <t>Dokumentace skutečného provedení stavby.  
2x tištěná verze  
2x digitální verze (otevřená i uzavřená forma, na CD)</t>
  </si>
  <si>
    <t>02945</t>
  </si>
  <si>
    <t>OSTAT POŽADAVKY - GEOMETRICKÝ PLÁN</t>
  </si>
  <si>
    <t>Zaměření skutečného provedení stavby, včetně zanesení do katastru nemovitostí.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</si>
  <si>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</si>
  <si>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</si>
  <si>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</si>
  <si>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Dokumentace zadavatelem požadovaného děje.  
2x tištěná verze  
2x digitální verze (otevřená i uzavřená forma, na CD)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</si>
  <si>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</si>
  <si>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02953</t>
  </si>
  <si>
    <t>OSTATNÍ POŽADAVKY - HLAVNÍ MOSTNÍ PROHLÍDKA</t>
  </si>
  <si>
    <t>Provedena nezávislou osobou, včetně zapracování do BMS.</t>
  </si>
  <si>
    <t>Hl. mostní prohlídka: 1=1.000 [A]</t>
  </si>
  <si>
    <t>položka zahrnuje :  
- úkony dle ČSN 73 6221  
- provedení hlavní mostní prohlídky oprávněnou fyzickou nebo právnickou osobou  
- vyhotovení záznamu (protokolu), který jednoznačně definuje stav mostu</t>
  </si>
  <si>
    <t>031001</t>
  </si>
  <si>
    <t>OPLOCENÍ STAVENIŠTĚ</t>
  </si>
  <si>
    <t>zahrnuje objednatelem povolené náklady na pořízení (event. pronájem), provozování, udržování a likvidaci zhotovitelova zařízení</t>
  </si>
  <si>
    <t>Vozovka na mostě: 425,22*0,18=76.540 [A]</t>
  </si>
  <si>
    <t>Vozovka na mostě: 425,22*0,18=76.540 [A] 
Objemová hmotnost 2,4 t/m3: 2.4*A=183.696 [B] 
Odvoz: 10*B=1 836.960 [C]</t>
  </si>
  <si>
    <t>121101</t>
  </si>
  <si>
    <t>SEJMUTÍ ORNICE NEBO LESNÍ PŮDY S ODVOZEM DO 1KM</t>
  </si>
  <si>
    <t>Sejmutí ornice a odvoz na dočasnou mezideponii. Ornice bude znovu použita</t>
  </si>
  <si>
    <t>Předpoklad rozsahu sejmuté ornice: 500 m2 *0,20 m=100.000 [A]</t>
  </si>
  <si>
    <t>položka zahrnuje sejmutí ornice bez ohledu na tloušťku vrstvy a její vodorovnou dopravu  
nezahrnuje uložení na trvalou skládku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</si>
  <si>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</si>
  <si>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 
Odvoz: 10*C=4 868.800 [D]</t>
  </si>
  <si>
    <t>125731</t>
  </si>
  <si>
    <t>VYKOPÁVKY ZE ZEMNÍKŮ A SKLÁDEK TŘ. I, ODVOZ DO 1KM</t>
  </si>
  <si>
    <t>Natěžení ornice.</t>
  </si>
  <si>
    <t>Předpoklad: 100=100.000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</si>
  <si>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</si>
  <si>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12931</t>
  </si>
  <si>
    <t>ČIŠTĚNÍ PŘÍKOPŮ OD NÁNOSU DO 0,25M3/M</t>
  </si>
  <si>
    <t>Předpoklad očištění: 22=22.000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</si>
  <si>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</si>
  <si>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13273A</t>
  </si>
  <si>
    <t>HLOUBENÍ RÝH ŠÍŘ DO 2M PAŽ I NEPAŽ TŘ. I - BEZ DOPRAVY</t>
  </si>
  <si>
    <t>Rýha mezi novými šachtami: 0,60*1,50*11,85=10.665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</si>
  <si>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</si>
  <si>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</t>
  </si>
  <si>
    <t>ULOŽENÍ SYPANINY DO NÁSYPŮ SE ZHUTNĚNÍM</t>
  </si>
  <si>
    <t>Bude použita zemina z výkopů.</t>
  </si>
  <si>
    <t>Dosyp krajnic pod novým schodištěm a dlažbou: Předpoklad 20=20.000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</si>
  <si>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</si>
  <si>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Uložení ornice na mezideponii: 500 m2 *0,20 m=100.000 [E] 
Celkem: A+B+C+D+E=605.809 [F]</t>
  </si>
  <si>
    <t>17411</t>
  </si>
  <si>
    <t>ZÁSYP JAM A RÝH ZEMINOU SE ZHUTNĚNÍM</t>
  </si>
  <si>
    <t>Bude použit vykopaný materiál.</t>
  </si>
  <si>
    <t>Zasypání kanalizační jámy: 0,60*1,50*11,85=10.665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</si>
  <si>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</si>
  <si>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18220</t>
  </si>
  <si>
    <t>ROZPROSTŘENÍ ORNICE VE SVAHU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</si>
  <si>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</si>
  <si>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</si>
  <si>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</si>
  <si>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Předpoklad nového založení trávníku: 300=300.000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</si>
  <si>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</si>
  <si>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</si>
  <si>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</si>
  <si>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3x pokosení se shrabáním, naložení shrabků na dopravní prostředek, s dovozem a se složením</t>
  </si>
  <si>
    <t>Předpokládaná ošetřovaná plocha: 500=500.000 [A] 
Celkem: 3*A=1 500.000 [B]</t>
  </si>
  <si>
    <t>Zahrnuje pokosení se shrabáním, naložení shrabků na dopravní prostředek, s odvozem a se složením, to vše bez ohledu na sklon terénu  
zahrnuje nutné zalití a hnojení</t>
  </si>
  <si>
    <t>34</t>
  </si>
  <si>
    <t>183511</t>
  </si>
  <si>
    <t>CHEMICKÉ ODPLEVELENÍ CELOPLOŠNÉ</t>
  </si>
  <si>
    <t>Chemické odplevelení na rozprostřené ornici.</t>
  </si>
  <si>
    <t>Předpokládaná ošetřovaná plocha: 500=500.000 [A]</t>
  </si>
  <si>
    <t>položka zahrnuje celoplošný postřik a chemickou likvidace nežádoucích rostlin nebo jejích částí a zabránění jejich dalšímu růstu na urovnaném volném terénu</t>
  </si>
  <si>
    <t>35</t>
  </si>
  <si>
    <t>18600</t>
  </si>
  <si>
    <t>ZALÉVÁNÍ VODOU</t>
  </si>
  <si>
    <t>0,003 m3/m2/1 týden po dobu 4 týdnů.</t>
  </si>
  <si>
    <t>měřeno v ACAD: 
Předpokládaná ošetřovaná plocha: 500=500.000 [A] 
objem vody: 4*0.003*A=6.000 [B]</t>
  </si>
  <si>
    <t>položka zahrnuje veškerý materiál, výrobky a polotovary, včetně mimostaveništní a vnitrostaveništní dopravy (rovněž přesuny), včetně naložení a složení, případně s uložením</t>
  </si>
  <si>
    <t>36</t>
  </si>
  <si>
    <t>18710</t>
  </si>
  <si>
    <t>OŠETŘENÍ ORNICE NA SKLÁDCE</t>
  </si>
  <si>
    <t>Ošetření ornice na mezideponii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</si>
  <si>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</si>
  <si>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</si>
  <si>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37</t>
  </si>
  <si>
    <t>21341</t>
  </si>
  <si>
    <t>DRENÁŽNÍ VRSTVY Z PLASTBETONU (PLASTMALTY)</t>
  </si>
  <si>
    <t>Drenážní polymerbeton v ose odvodnění, okolo odvodňovačů a okolo trubiček odvodnění izolace (viz VL4 05/2015 406.12a)</t>
  </si>
  <si>
    <t>Polymer beton: 0,15*0,05*48,90=0.367 [A]</t>
  </si>
  <si>
    <t>Položka zahrnuje:  
- dodávku předepsaného materiálu pro drenážní vrstvu, včetně mimostaveništní a vnitrostaveništní dopravy  
- provedení drenážní vrstvy předepsaných rozměrů a předepsaného tvaru</t>
  </si>
  <si>
    <t>38</t>
  </si>
  <si>
    <t>22694</t>
  </si>
  <si>
    <t>ZÁPOROVÉ PAŽENÍ Z KOVU DOČASNÉ</t>
  </si>
  <si>
    <t>Dočasné záporové pažení v přechodových oblastech.</t>
  </si>
  <si>
    <t>2*(3*6.5+5*5.0)*0.0715=6.364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</si>
  <si>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</si>
  <si>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39</t>
  </si>
  <si>
    <t>22695A</t>
  </si>
  <si>
    <t>VÝDŘEVA ZÁPOROVÉHO PAŽENÍ DOČASNÁ (PLOCHA)</t>
  </si>
  <si>
    <t>Výdřeva dočasného záporového pažení v přechodových oblastech.</t>
  </si>
  <si>
    <t>2*14.0=28.000 [A]</t>
  </si>
  <si>
    <t>položka zahrnuje osazení pažin bez ohledu na druh, jejich opotřebení a jejich odstranění</t>
  </si>
  <si>
    <t>40</t>
  </si>
  <si>
    <t>26175</t>
  </si>
  <si>
    <t>VRTY PRO KOTV, INJEKT, MIKROPIL NA POVR TŘ I A II D DO 300MM</t>
  </si>
  <si>
    <t>Vrty pro dočasné záporové pažení v přechodových oblastech.</t>
  </si>
  <si>
    <t>2*(3*6.5+5*5.0)=89.000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</si>
  <si>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</si>
  <si>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41</t>
  </si>
  <si>
    <t>285399</t>
  </si>
  <si>
    <t>R1</t>
  </si>
  <si>
    <t>DODATEČNÉ KOTVENÍ VLEPENÍM BETONÁŘSKÉ VÝZTUŽE D DO 10MM DO VRTŮ - BEZ VÝZTUŽE</t>
  </si>
  <si>
    <t>Výztuž není součástí této položky.</t>
  </si>
  <si>
    <t>Kotvení obetonávky O1, délka vrtu 300 mm: 424+1450=1 874.000 [A] 
Kotvení obetonávky P2, délka vrtu 300 mm: 1570=1 570.000 [B] 
Kotvení obetonávky O3, délka vrtu 300 mm: 396+1300=1 696.000 [C] 
Kotvení spřažené desky NK, délka vrtu 100 mm: 5450=5 450.000 [D] 
Celkem: A+B+C+D=10 590.000 [E]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</si>
  <si>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</si>
  <si>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Svislé konstrukce</t>
  </si>
  <si>
    <t>42</t>
  </si>
  <si>
    <t>31717</t>
  </si>
  <si>
    <t>KOVOVÉ KONSTRUKCE PRO KOTVENÍ ŘÍMSY</t>
  </si>
  <si>
    <t>KG</t>
  </si>
  <si>
    <t>Kotevní prvky pro římsu  
Odhad 6 kg/ks</t>
  </si>
  <si>
    <t>Předpoklad: 161*6=966.000 [A]</t>
  </si>
  <si>
    <t>Položka zahrnuje dodávku (výrobu) kotevního prvku předepsaného tvaru a jeho osazení do předepsané polohy včetně nezbytných prací (vrty, zálivky apod.)</t>
  </si>
  <si>
    <t>43</t>
  </si>
  <si>
    <t>317325</t>
  </si>
  <si>
    <t>ŘÍMSY ZE ŽELEZOBETONU DO C30/37</t>
  </si>
  <si>
    <t>Levá římsa: 12,00*0,35+38,92*1,18+5,60*0,35=52.086 [A] 
Pravá římsa: 7,88*0,38+39,44*0,34+1,50*0,66=17.394 [B] 
Celkem: A+B=69.480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</si>
  <si>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</si>
  <si>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44</t>
  </si>
  <si>
    <t>317365</t>
  </si>
  <si>
    <t>VÝZTUŽ ŘÍMS Z OCELI 10505, B500B</t>
  </si>
  <si>
    <t>Výztuž říms: 6,537=6.537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</si>
  <si>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</si>
  <si>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45</t>
  </si>
  <si>
    <t>333325</t>
  </si>
  <si>
    <t>MOSTNÍ OPĚRY A KŘÍDLA ZE ŽELEZOVÉHO BETONU DO C30/37</t>
  </si>
  <si>
    <t>Nové ŽB opěry, specifikace betonu viz TZ</t>
  </si>
  <si>
    <t>Obetonování O1: 0,10*(39,30+23,40+81,18)=14.388 [A] 
Závěrná zídka a část křídel O1: 2*2,92*0,50+1,50*16,15+1,21*1,66=29.154 [B] 
Obetonování O3: 0,1*(22,02+26,96+76,50)=12.548 [C] 
Závěrná zídka a část křídel O3: 2*2,92*0,5+1,48*16,04=26.659 [D] 
Celkem: A+B+C+D=82.749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</si>
  <si>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</si>
  <si>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46</t>
  </si>
  <si>
    <t>333365</t>
  </si>
  <si>
    <t>VÝZTUŽ MOSTNÍCH OPĚR A KŘÍDEL Z OCELI 10505, B500B</t>
  </si>
  <si>
    <t>Výztuž opěr</t>
  </si>
  <si>
    <t>Výztuž O1: 6,122=6.122 [A] 
Výztuž O3: 5,500=5.500 [B] 
Celkem: A+B=11.622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</si>
  <si>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</si>
  <si>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47</t>
  </si>
  <si>
    <t>334325</t>
  </si>
  <si>
    <t>MOSTNÍ PILÍŘE A STATIVA ZE ŽELEZOVÉHO BETONU DO C30/37</t>
  </si>
  <si>
    <t>Obetonování pilířů, specifikace betonu viz TZ</t>
  </si>
  <si>
    <t>Vyplnění otvorů v pilíři: 2*4,12*3,35=27.604 [A] 
Obetonování pilíře: 0,1*(2*86,86+2*7,20)=18.812 [B] 
Celkem: A+B=46.416 [C]</t>
  </si>
  <si>
    <t>48</t>
  </si>
  <si>
    <t>334365</t>
  </si>
  <si>
    <t>VÝZTUŽ MOSTNÍCH PILÍŘŮ A STATIV Z OCELI 10505, B500B</t>
  </si>
  <si>
    <t>Výztuž obetonávky pilířů</t>
  </si>
  <si>
    <t>Výztuž P2: 2,267=2.267 [A]</t>
  </si>
  <si>
    <t>Vodorovné konstrukce</t>
  </si>
  <si>
    <t>49</t>
  </si>
  <si>
    <t>420325</t>
  </si>
  <si>
    <t>PŘECHODOVÉ DESKY MOSTNÍCH OPĚR ZE ŽELEZOBETONU C30/37</t>
  </si>
  <si>
    <t>Přechod. deska O1: 1,80*6,00=10.800 [A] 
Přechod. deska O3: 1,82*6,00=10.920 [B] 
Celkem: A+B=21.720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</si>
  <si>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</si>
  <si>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50</t>
  </si>
  <si>
    <t>420365</t>
  </si>
  <si>
    <t>VÝZTUŽ PŘECHODOVÝCH DESEK MOSTNÍCH OPĚR Z OCELI 10505, B500B</t>
  </si>
  <si>
    <t>Přechod. deska O1: 2,133=2.133 [A] 
Přechod. deska O3: 2,167=2.167 [B] 
Celkem: A+B=4.300 [C]</t>
  </si>
  <si>
    <t>51</t>
  </si>
  <si>
    <t>421325</t>
  </si>
  <si>
    <t>MOSTNÍ NOSNÉ DESKOVÉ KONSTRUKCE ZE ŽELEZOBETONU C30/37</t>
  </si>
  <si>
    <t>Spřažená deska na NK: 1,72*36,98=63.606 [A] 
Příčníky: 11,56+12,43=23.990 [B] 
Celkem: A+B=87.596 [C]</t>
  </si>
  <si>
    <t>52</t>
  </si>
  <si>
    <t>421365</t>
  </si>
  <si>
    <t>VÝZTUŽ MOSTNÍ DESKOVÉ KONSTRUKCE Z OCELI 10505, B500B</t>
  </si>
  <si>
    <t>Výztuž NK: 10,77=10.770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</si>
  <si>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</si>
  <si>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53</t>
  </si>
  <si>
    <t>42859</t>
  </si>
  <si>
    <t>VYTVOŘENÍ PEVNÉHO BODU ULOŽENÍ</t>
  </si>
  <si>
    <t>Specifikace viz TZ.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</si>
  <si>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</si>
  <si>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54</t>
  </si>
  <si>
    <t>434125</t>
  </si>
  <si>
    <t>SCHODIŠŤOVÉ STUPNĚ, Z DÍLCŮ ŽELEZOBETON DO C30/37</t>
  </si>
  <si>
    <t>(22,05+11,7)*0,15=5.063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</si>
  <si>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</si>
  <si>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55</t>
  </si>
  <si>
    <t>451311</t>
  </si>
  <si>
    <t>PODKL A VÝPLŇ VRSTVY Z PROST BET DO C8/10</t>
  </si>
  <si>
    <t>Podkladní beton pod přechodovými deskami: 0,59*14,82+0,59*14,87=17.517 [A]</t>
  </si>
  <si>
    <t>56</t>
  </si>
  <si>
    <t>451314</t>
  </si>
  <si>
    <t>PODKLADNÍ A VÝPLŇOVÉ VRSTVY Z PROSTÉHO BETONU C25/30</t>
  </si>
  <si>
    <t>Betonové prahy u dlažby: 0,47*(18,57+18,25)=17.305 [A]</t>
  </si>
  <si>
    <t>57</t>
  </si>
  <si>
    <t>45131A</t>
  </si>
  <si>
    <t>PODKLADNÍ A VÝPLŇOVÉ VRSTVY Z PROSTÉHO BETONU C20/25</t>
  </si>
  <si>
    <t>Podkladní beton pod drenáží a dobetonávkou 
O1: 0,29*14,82=4.298 [A] 
O3: 0,26*14,87=3.866 [B] 
Celkem: A+B=8.164 [C]</t>
  </si>
  <si>
    <t>58</t>
  </si>
  <si>
    <t>Podkladní beton pod dlažbou: 120,12*0,1=12.012 [A] 
Beton pod schodištěm: (22,05+11,7)*0,15=5.063 [B] 
Celkem: A+B=17.075 [C]</t>
  </si>
  <si>
    <t>59</t>
  </si>
  <si>
    <t>45157</t>
  </si>
  <si>
    <t>PODKLADNÍ A VÝPLŇOVÉ VRSTVY Z KAMENIVA TĚŽENÉHO</t>
  </si>
  <si>
    <t>ŠP podsyp pod dlažbou: 120,12*0,1=12.012 [A]</t>
  </si>
  <si>
    <t>položka zahrnuje dodávku předepsaného kameniva, mimostaveništní a vnitrostaveništní dopravu a jeho uložení  
není-li v zadávací dokumentaci uvedeno jinak, jedná se o nakupovaný materiál</t>
  </si>
  <si>
    <t>60</t>
  </si>
  <si>
    <t>45852</t>
  </si>
  <si>
    <t>VÝPLŇ ZA OPĚRAMI A ZDMI Z KAMENIVA DRCENÉHO</t>
  </si>
  <si>
    <t>Zásyp za opěrami</t>
  </si>
  <si>
    <t>O1: 7,50*14,87=111.525 [A] 
O2: 4,60*14,82=68.172 [B] 
Celkem: A+B=179.697 [C]</t>
  </si>
  <si>
    <t>61</t>
  </si>
  <si>
    <t>Vstva štěrku kolem těsnící vrstvy</t>
  </si>
  <si>
    <t>O1: 1,15*14,87=17.101 [A] 
O3: 1,16*14,82=17.191 [B] 
Celkem: A+B=34.292 [C]</t>
  </si>
  <si>
    <t>62</t>
  </si>
  <si>
    <t>465512</t>
  </si>
  <si>
    <t>DLAŽBY Z LOMOVÉHO KAMENE NA MC</t>
  </si>
  <si>
    <t>120,12*0,2=24.024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</si>
  <si>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</si>
  <si>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63</t>
  </si>
  <si>
    <t>Vozovka na mostě: 2*554,94=1 109.880 [A]</t>
  </si>
  <si>
    <t>64</t>
  </si>
  <si>
    <t>Vozovka na mostě: 554,94=554.940 [A]</t>
  </si>
  <si>
    <t>65</t>
  </si>
  <si>
    <t>574C46</t>
  </si>
  <si>
    <t>ASFALTOVÝ BETON PRO LOŽNÍ VRSTVY ACL 16+, 16S TL. 50MM</t>
  </si>
  <si>
    <t>66</t>
  </si>
  <si>
    <t>575C55</t>
  </si>
  <si>
    <t>LITÝ ASFALT MA IV (OCHRANA MOSTNÍ IZOLACE) 16 TL. 40MM</t>
  </si>
  <si>
    <t>67</t>
  </si>
  <si>
    <t>576413</t>
  </si>
  <si>
    <t>POSYP KAMENIVEM OBALOVANÝM 4KG/M2</t>
  </si>
  <si>
    <t>Posyp litého asfaltu na mostě, předobalená drť frakce 4/8 mm - 2-4 kg/m2.</t>
  </si>
  <si>
    <t>- dodání obalovaného kameniva předepsané kvality a zrnitosti 
- posyp předepsaným množstvím</t>
  </si>
  <si>
    <t>Úpravy povrchů, podlahy, výplně otvorů</t>
  </si>
  <si>
    <t>68</t>
  </si>
  <si>
    <t>626111</t>
  </si>
  <si>
    <t>REPROFILACE PODHLEDŮ, SVISLÝCH PLOCH SANAČNÍ MALTOU JEDNOVRST TL 10MM</t>
  </si>
  <si>
    <t>25% boku NK: 0,25* 2*1,10*37=20.350 [A] 
10% podhled NK: 0,1*555,80=55.580 [B] 
Celkem: A+B=75.930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</si>
  <si>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</si>
  <si>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69</t>
  </si>
  <si>
    <t>626112</t>
  </si>
  <si>
    <t>REPROFILACE PODHLEDŮ, SVISLÝCH PLOCH SANAČNÍ MALTOU JEDNOVRST TL 20MM</t>
  </si>
  <si>
    <t>30% boky NK: 0,30* 2*1,10*37=24.420 [A]</t>
  </si>
  <si>
    <t>70</t>
  </si>
  <si>
    <t>62631</t>
  </si>
  <si>
    <t>SPOJOVACÍ MŮSTEK MEZI STARÝM A NOVÝM BETONEM</t>
  </si>
  <si>
    <t>Spodní povrch NK: 555,80=555.800 [A] 
Boky NK: 2*1,10*37=81.400 [B] 
Celkem: A+B=637.200 [C]</t>
  </si>
  <si>
    <t>71</t>
  </si>
  <si>
    <t>62641</t>
  </si>
  <si>
    <t>SJEDNOCUJÍCÍ STĚRKA JEMNOU MALTOU TL CCA 2MM</t>
  </si>
  <si>
    <t>72</t>
  </si>
  <si>
    <t>62652</t>
  </si>
  <si>
    <t>OCHRANA VÝZTUŽE PŘI NEDOSTATEČNÉM KRYTÍ</t>
  </si>
  <si>
    <t>Předpoklad 5% z reprofilace tl. 20 mm: 0,05*(0,30* 2*1,10*37)=1.221 [A]</t>
  </si>
  <si>
    <t>položka zahrnuje:  
dodávku veškerého materiálu potřebného pro předepsanou úpravu v předepsané kvalitě  
položení vrstvy v předepsané tloušťce  
potřebná lešení a podpěrné konstrukce</t>
  </si>
  <si>
    <t>73</t>
  </si>
  <si>
    <t>62661</t>
  </si>
  <si>
    <t>INJEKTÁŽ TRHLIN UZAVÍRACÍ</t>
  </si>
  <si>
    <t>Předpoklad rozsahu injektáže trhlin: 116=116.000 [A]</t>
  </si>
  <si>
    <t>položka zahrnuje:  
dodávku veškerého materiálu potřebného pro předepsanou úpravu v předepsané kvalitě  
vyčištění trhliny  
provedení vlastní injektáže  
potřebná lešení a podpěrné konstrukce</t>
  </si>
  <si>
    <t>Přidružená stavební výroba</t>
  </si>
  <si>
    <t>74</t>
  </si>
  <si>
    <t>711337</t>
  </si>
  <si>
    <t>IZOLACE PODZEMNÍCH OBJEKTŮ PROTI VOLNĚ STÉKAJÍCÍ VODĚ Z PE FÓLIÍ</t>
  </si>
  <si>
    <t>Těsnící folie za opěrami</t>
  </si>
  <si>
    <t>O1: 6,20*14,87=92.194 [A] 
O3: 6,26*14,82=92.773 [B] 
Celkem: A+B=184.967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</si>
  <si>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</si>
  <si>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75</t>
  </si>
  <si>
    <t>711442</t>
  </si>
  <si>
    <t>IZOLACE MOSTOVEK CELOPLOŠNÁ ASFALTOVÝMI PÁSY S PEČETÍCÍ VRSTVOU</t>
  </si>
  <si>
    <t>Plocha NK: 555,74=555.740 [A] 
Izolace na přech. deskách: 2*11,36=22.720 [B] 
Celkem: A+B=578.460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</si>
  <si>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</si>
  <si>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76</t>
  </si>
  <si>
    <t>711502</t>
  </si>
  <si>
    <t>OCHRANA IZOLACE NA POVRCHU ASFALTOVÝMI PÁSY</t>
  </si>
  <si>
    <t>Ochrana izolace pod římsou:  
Levá římsa: 125,61=125.610 [A] 
Pravá římsa: 18,76=18.760 [B] 
Celkem: A+B=144.370 [C]</t>
  </si>
  <si>
    <t>položka zahrnuje:  
- dodání  předepsaného ochranného materiálu  
- zřízení ochrany izolace</t>
  </si>
  <si>
    <t>77</t>
  </si>
  <si>
    <t>715199</t>
  </si>
  <si>
    <t>NÍZKOVISKÓZNÍ INHIBITOR KOROZE NA BÁZI SILANŮ</t>
  </si>
  <si>
    <t>nízkoviskózní migrující inhibitor koroze na bázi silanů</t>
  </si>
  <si>
    <t>Úložné prahy O1 a O3: 1,0*(15,90)=15.900 [A] 
Podhled NK: 555,80=555.800 [B] 
Boky NK: 2*1,10*37=81.400 [C] 
P2 plocha od silnice: 86,90+2*7,11=101.120 [D] 
Celkem: A+B+C+D=754.220 [E]</t>
  </si>
  <si>
    <t>78</t>
  </si>
  <si>
    <t>78381</t>
  </si>
  <si>
    <t>NÁTĚRY BETON KONSTR TYP S1 (OS-A)</t>
  </si>
  <si>
    <t>Ochranný nátěr římsy</t>
  </si>
  <si>
    <t>Levá římsa: 9,70*0,90+38,92*3,80+5,60*0,90=161.666 [A] 
Pravá římsa: 7,89*1,06+40,94*0,90=45.209 [B] 
Celkem: A+B=206.875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</si>
  <si>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</si>
  <si>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79</t>
  </si>
  <si>
    <t>78383</t>
  </si>
  <si>
    <t>NÁTĚRY BETON KONSTR TYP S4 (OS-C)</t>
  </si>
  <si>
    <t>Ochranný nátěr římsy (část)</t>
  </si>
  <si>
    <t>Nátěr na římsách 0,15 m od kraje: 0,32*(38,92+48,90)=28.102 [A]</t>
  </si>
  <si>
    <t>Potrubí</t>
  </si>
  <si>
    <t>80</t>
  </si>
  <si>
    <t>87534</t>
  </si>
  <si>
    <t>POTRUBÍ DREN Z TRUB PLAST DN DO 200MM</t>
  </si>
  <si>
    <t>Vyústění rubové drenáže skrz křídlo.</t>
  </si>
  <si>
    <t>měřeno v ACAD: 
2*1.0=2.000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</si>
  <si>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</si>
  <si>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81</t>
  </si>
  <si>
    <t>875342</t>
  </si>
  <si>
    <t>POTRUBÍ DREN Z TRUB PLAST DN DO 200MM DĚROVANÝCH</t>
  </si>
  <si>
    <t>Drenáž rubu O1: 15,50=15.500 [A] 
Drenáž rubu O3: 15,50=15.500 [B] 
Celkem: A+B=31.000 [C]</t>
  </si>
  <si>
    <t>82</t>
  </si>
  <si>
    <t>87633</t>
  </si>
  <si>
    <t>CHRÁNIČKY Z TRUB PLASTOVÝCH DN DO 150MM</t>
  </si>
  <si>
    <t>Rezervní chráničky v římsách.</t>
  </si>
  <si>
    <t>měřeno v ACAD: 
3*55.0+42.0=207.000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</si>
  <si>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</si>
  <si>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83</t>
  </si>
  <si>
    <t>87634</t>
  </si>
  <si>
    <t>CHRÁNIČKY Z TRUB PLASTOVÝCH DN DO 200MM</t>
  </si>
  <si>
    <t>Chráničky skrz křídlo: 2*0,50=1.000 [A]</t>
  </si>
  <si>
    <t>84</t>
  </si>
  <si>
    <t>87914</t>
  </si>
  <si>
    <t>POTRUBÍ ODPADNÍ MOSTNÍCH OBJEKTŮ Z PLAST TRUB DN DO 200 MM</t>
  </si>
  <si>
    <t>Podélné odvodnění (vč. napojení na kanalizaci): 60,06=60.060 [A]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</si>
  <si>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  
- úprava, očištění a ošetření prostoru kolem instalace  
- provedení požadovaných zkoušek vodotěsnosti</t>
  </si>
  <si>
    <t>85</t>
  </si>
  <si>
    <t>894171</t>
  </si>
  <si>
    <t>ŠACHTY KANALIZAČ Z BETON DÍLCŮ NA POTRUBÍ DN DO 1000MM</t>
  </si>
  <si>
    <t>Nové kanalizační šachty: 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</si>
  <si>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</si>
  <si>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86</t>
  </si>
  <si>
    <t>9111B1</t>
  </si>
  <si>
    <t>ZÁBRADLÍ SILNIČNÍ SE SVISLOU VÝPLNÍ - DODÁVKA A MONTÁŽ</t>
  </si>
  <si>
    <t>Zábradlí na levé římse: 54,31=54.310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</si>
  <si>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</si>
  <si>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87</t>
  </si>
  <si>
    <t>9112B3</t>
  </si>
  <si>
    <t>ZÁBRADLÍ MOSTNÍ SE SVISLOU VÝPLNÍ - DEMONTÁŽ S PŘESUNEM</t>
  </si>
  <si>
    <t>Demontáž a odvoz stávajícího zábradlí. Odkup zhotovitelem za cenu šrotu.</t>
  </si>
  <si>
    <t>62=62.000 [A]</t>
  </si>
  <si>
    <t>položka zahrnuje:  
- demontáž a odstranění zařízení  
- jeho odvoz na předepsané místo</t>
  </si>
  <si>
    <t>88</t>
  </si>
  <si>
    <t>9113A1</t>
  </si>
  <si>
    <t>SVODIDLO OCEL SILNIČ JEDNOSTR, ÚROVEŇ ZADRŽ N1, N2 - DODÁVKA A MONTÁŽ</t>
  </si>
  <si>
    <t>Nové svodidlo vpravo: 12,41+17,74=30.150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</si>
  <si>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</si>
  <si>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89</t>
  </si>
  <si>
    <t>9113B3</t>
  </si>
  <si>
    <t>SVODIDLO OCEL SILNIČ JEDNOSTR, ÚROVEŇ ZADRŽ H1 - DEMONTÁŽ S PŘESUNEM</t>
  </si>
  <si>
    <t>Demontáž a odvoz stávajícího svodidla mimo most. Odkup zhotovitelem za cenu šrotu.</t>
  </si>
  <si>
    <t>18,00+12,50=30.500 [A]</t>
  </si>
  <si>
    <t>90</t>
  </si>
  <si>
    <t>9117C1</t>
  </si>
  <si>
    <t>SVOD OCEL ZÁBRADEL ÚROVEŇ ZADRŽ H2 - DODÁVKA A MONTÁŽ</t>
  </si>
  <si>
    <t>Zábradelní svodidlo na mostě: 52=52.000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</si>
  <si>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</si>
  <si>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91</t>
  </si>
  <si>
    <t>9117C3</t>
  </si>
  <si>
    <t>SVOD OCEL ZÁBRADEL ÚROVEŇ ZADRŽ H2 - DEMONTÁŽ S PŘESUNEM</t>
  </si>
  <si>
    <t>Demontáž a odvoz stávajícího zábradelního svodidla. Odkup zhotovitelem za cenu šrotu.</t>
  </si>
  <si>
    <t>92</t>
  </si>
  <si>
    <t>91355</t>
  </si>
  <si>
    <t>EVIDENČNÍ ČÍSLO MOSTU</t>
  </si>
  <si>
    <t>Evidenční číslo mostu podle TKP kap. 14</t>
  </si>
  <si>
    <t>2=2.000 [A]</t>
  </si>
  <si>
    <t>položka zahrnuje štítek s evidenčním číslem mostu, sloupek dopravní značky včetně osazení a nutných zemních prací a zabetonování</t>
  </si>
  <si>
    <t>93</t>
  </si>
  <si>
    <t>915111</t>
  </si>
  <si>
    <t>VODOROVNÉ DOPRAVNÍ ZNAČENÍ BARVOU HLADKÉ - DODÁVKA A POKLÁDKA</t>
  </si>
  <si>
    <t>2 x V4  
1x V2b  
1x V1a</t>
  </si>
  <si>
    <t>VZD: 3*0,25*85+0,125*85=74.375 [A]</t>
  </si>
  <si>
    <t>položka zahrnuje:  
- dodání a pokládku nátěrového materiálu (měří se pouze natíraná plocha)  
- předznačení a reflexní úpravu</t>
  </si>
  <si>
    <t>94</t>
  </si>
  <si>
    <t>915211</t>
  </si>
  <si>
    <t>VODOROVNÉ DOPRAVNÍ ZNAČENÍ PLASTEM HLADKÉ - DODÁVKA A POKLÁDKA</t>
  </si>
  <si>
    <t>95</t>
  </si>
  <si>
    <t>917223</t>
  </si>
  <si>
    <t>SILNIČNÍ A CHODNÍKOVÉ OBRUBY Z BETONOVÝCH OBRUBNÍKŮ ŠÍŘ 100MM</t>
  </si>
  <si>
    <t>Obrubníky 100/250 mm</t>
  </si>
  <si>
    <t>Obruby podél dlažeb a schodišť: 168,2=168.200 [A]</t>
  </si>
  <si>
    <t>Položka zahrnuje:  
dodání a pokládku betonových obrubníků o rozměrech předepsaných zadávací dokumentací  
betonové lože i boční betonovou opěrku.</t>
  </si>
  <si>
    <t>96</t>
  </si>
  <si>
    <t>917425</t>
  </si>
  <si>
    <t>CHODNÍKOVÉ OBRUBY Z KAMENNÝCH OBRUBNÍKŮ ŠÍŘ 200MM</t>
  </si>
  <si>
    <t>Obruby podél vozovky na předpolí: 82,6=82.600 [A]</t>
  </si>
  <si>
    <t>Položka zahrnuje:  
dodání a pokládku kamenných obrubníků o rozměrech předepsaných zadávací dokumentací  
betonové lože i boční betonovou opěrku.</t>
  </si>
  <si>
    <t>97</t>
  </si>
  <si>
    <t>919111</t>
  </si>
  <si>
    <t>ŘEZÁNÍ ASFALTOVÉHO KRYTU VOZOVEK TL DO 50MM</t>
  </si>
  <si>
    <t>Prořez na tl. obrusné vrstvy podél říms a podél mostních závěrů</t>
  </si>
  <si>
    <t>Prořez podél říms: 38,92+48,90=87.820 [A] 
Prořez podél mostních závěrů: 2*11,93+2*12,15=48.160 [B] 
Celkem: A+B=135.980 [C]</t>
  </si>
  <si>
    <t>položka zahrnuje řezání vozovkové vrstvy v předepsané tloušťce, včetně spotřeby vody</t>
  </si>
  <si>
    <t>98</t>
  </si>
  <si>
    <t>931315</t>
  </si>
  <si>
    <t>TĚSNĚNÍ DILATAČ SPAR ASF ZÁLIVKOU PRŮŘ DO 600MM2</t>
  </si>
  <si>
    <t>Zálivka podél mostních závěrů: 2*11,93+2*12,15=48.160 [A]</t>
  </si>
  <si>
    <t>položka zahrnuje dodávku a osazení předepsaného materiálu, očištění ploch spáry před úpravou, očištění okolí spáry po úpravě  
nezahrnuje těsnící profil</t>
  </si>
  <si>
    <t>99</t>
  </si>
  <si>
    <t>931316</t>
  </si>
  <si>
    <t>TĚSNĚNÍ DILATAČ SPAR ASF ZÁLIVKOU PRŮŘ DO 800MM2</t>
  </si>
  <si>
    <t>Zálivka podél říms: 38,92+48,90=87.820 [A]</t>
  </si>
  <si>
    <t>100</t>
  </si>
  <si>
    <t>931519</t>
  </si>
  <si>
    <t>HYBRIDNÍ MOSTNÍ ZÁVĚRY POVRCHOVÉ POSUN DO 60MM</t>
  </si>
  <si>
    <t>Hybridní mostní závěr.</t>
  </si>
  <si>
    <t>Závěr nad O1: 16,30=16.300 [A] 
Závěr nad O3: 16,25=16.250 [B] 
Celkem: A+B=32.550 [C]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</si>
  <si>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</si>
  <si>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101</t>
  </si>
  <si>
    <t>93649</t>
  </si>
  <si>
    <t>DROBNÉ DOPLŇK KONSTR KAMENNÉ</t>
  </si>
  <si>
    <t>Okapnička na úložném prahu.</t>
  </si>
  <si>
    <t>Celkem: 2=2.000 [A]</t>
  </si>
  <si>
    <t>Položka zahrnuje veškerý materiál, výrobky a polotovary, včetně mimostaveništní a vnitrostaveništní dopravy (rovněž přesuny), včetně naložení a složení,případně s uložením.</t>
  </si>
  <si>
    <t>102</t>
  </si>
  <si>
    <t>936532</t>
  </si>
  <si>
    <t>MOSTNÍ ODVODŇOVACÍ SOUPRAVA 300/500</t>
  </si>
  <si>
    <t>Odvodňovače po 10 m : 3=3.000 [A]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</si>
  <si>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</si>
  <si>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103</t>
  </si>
  <si>
    <t>938543</t>
  </si>
  <si>
    <t>OČIŠTĚNÍ BETON KONSTR OTRYSKÁNÍM TLAK VODOU DO 1000 BARŮ</t>
  </si>
  <si>
    <t>Velikost tlaku bude odsouhlasena stavebním dozorem</t>
  </si>
  <si>
    <t>Očištění horního povrchu nosné konstrukce (po odfrézování voz.): 555,80=555.800 [A] 
Spodní povrch NK: 555,80=555.800 [B] 
Boky NK: 2*1,10*37=81.400 [C] 
Čelo a křídla O1: 39,30+23,40+81,18=143.880 [D] 
Očištění pilíře P2: 2*86,86+2*7,2=188.120 [E] 
Čelo a křídla O3: 22,02+26,96+76,50=125.480 [F] 
Celkem: A+B+C+D+E+F=1 650.480 [G]</t>
  </si>
  <si>
    <t>položka zahrnuje očištění předepsaným způsobem včetně odklizení vzniklého odpadu</t>
  </si>
  <si>
    <t>104</t>
  </si>
  <si>
    <t>938652</t>
  </si>
  <si>
    <t>OČIŠTĚNÍ OCEL KONSTR OTRYSKÁNÍM NA SUCHO KŘEMIČ PÍSKEM</t>
  </si>
  <si>
    <t>Očištění koroze z obnažené výztuže</t>
  </si>
  <si>
    <t>105</t>
  </si>
  <si>
    <t>94490</t>
  </si>
  <si>
    <t>OCHRANNÁ KONSTRUKCE</t>
  </si>
  <si>
    <t>Předpoklad: 2*200=400.000 [A]</t>
  </si>
  <si>
    <t>Položka zahrnuje dovoz, montáž, údržbu, opotřebení (nájemné), demontáž, konzervaci, odvoz.</t>
  </si>
  <si>
    <t>106</t>
  </si>
  <si>
    <t>96611A</t>
  </si>
  <si>
    <t>BOURÁNÍ KONSTRUKCÍ Z BETONOVÝCH DÍLCŮ - BEZ DOPRAVY</t>
  </si>
  <si>
    <t>Demolice prefa části říms: 0,21*51,28=10.769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</si>
  <si>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</si>
  <si>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107</t>
  </si>
  <si>
    <t>96611B</t>
  </si>
  <si>
    <t>BOURÁNÍ KONSTRUKCÍ Z BETONOVÝCH DÍLCŮ - DOPRAVA</t>
  </si>
  <si>
    <t>Demolice prefa části říms: 0,21*51,28=10.769 [A] 
Odvoz: 10*A=107.690 [B]</t>
  </si>
  <si>
    <t>108</t>
  </si>
  <si>
    <t>96616A</t>
  </si>
  <si>
    <t>BOURÁNÍ KONSTRUKCÍ ZE ŽELEZOBETONU - BEZ DOPRAVY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</si>
  <si>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</t>
  </si>
  <si>
    <t>109</t>
  </si>
  <si>
    <t>96616B</t>
  </si>
  <si>
    <t>BOURÁNÍ KONSTRUKCÍ ZE ŽELEZOBETONU - DOPRAVA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</si>
  <si>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 
Odvoz: 10*G=1 349.700 [H]</t>
  </si>
  <si>
    <t>110</t>
  </si>
  <si>
    <t>96618A</t>
  </si>
  <si>
    <t>BOURÁNÍ KONSTRUKCÍ KOVOVÝCH - BEZ DOPRAVY</t>
  </si>
  <si>
    <t>Odstranění stávajících ocelových konzol a odvodňovacího žlabu.</t>
  </si>
  <si>
    <t>Odhad: 0,50=0.500 [A]</t>
  </si>
  <si>
    <t>položka zahrnuje:  
- rozebrání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</si>
  <si>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111</t>
  </si>
  <si>
    <t>96618B</t>
  </si>
  <si>
    <t>BOURÁNÍ KONSTRUKCÍ KOVOVÝCH - DOPRAVA</t>
  </si>
  <si>
    <t>Odhad: 0,50=0.500 [A] 
Odvoz: 10*A=5.000 [B]</t>
  </si>
  <si>
    <t>112</t>
  </si>
  <si>
    <t>967852</t>
  </si>
  <si>
    <t>VYBOURÁNÍ MOST DILATAČ ZÁVĚRŮ POVRCHOVÝCH POSUN DO 100MM</t>
  </si>
  <si>
    <t>Vč. poplatku za skládku. Ocelové části vykoupí zhotovitel za cenu šrotu.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</si>
  <si>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</si>
  <si>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113</t>
  </si>
  <si>
    <t>97817</t>
  </si>
  <si>
    <t>ODSTRANĚNÍ MOSTNÍ IZOLACE</t>
  </si>
  <si>
    <t>Vč. odvozu a uložení na skládku nebezpečného odpadu.</t>
  </si>
  <si>
    <t>Izolace na NK: 555,74=555.740 [A] 
Izolace na přechodových deskách: 2*11,40=22.800 [B] 
Celkem: A+B=578.540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</si>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</sst>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136</v>
      </c>
      <c s="20" t="s">
        <v>137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265</v>
      </c>
      <c s="20" t="s">
        <v>266</v>
      </c>
      <c s="21">
        <f>'SO 201'!I3</f>
      </c>
      <c s="21">
        <f>'SO 201'!O2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421.448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51.399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51">
      <c r="A15" s="36" t="s">
        <v>51</v>
      </c>
      <c r="E15" s="37" t="s">
        <v>58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22</v>
      </c>
      <c s="29" t="s">
        <v>59</v>
      </c>
      <c s="25" t="s">
        <v>60</v>
      </c>
      <c s="30" t="s">
        <v>61</v>
      </c>
      <c s="31" t="s">
        <v>49</v>
      </c>
      <c s="32">
        <v>205.598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62</v>
      </c>
    </row>
    <row r="19" spans="1:5" ht="51">
      <c r="A19" s="36" t="s">
        <v>51</v>
      </c>
      <c r="E19" s="37" t="s">
        <v>63</v>
      </c>
    </row>
    <row r="20" spans="1:5" ht="140.25">
      <c r="A20" t="s">
        <v>53</v>
      </c>
      <c r="E20" s="35" t="s">
        <v>54</v>
      </c>
    </row>
    <row r="21" spans="1:18" ht="12.75" customHeight="1">
      <c r="A21" s="6" t="s">
        <v>43</v>
      </c>
      <c s="6"/>
      <c s="39" t="s">
        <v>29</v>
      </c>
      <c s="6"/>
      <c s="27" t="s">
        <v>64</v>
      </c>
      <c s="6"/>
      <c s="6"/>
      <c s="6"/>
      <c s="40">
        <f>0+Q21</f>
      </c>
      <c r="O21">
        <f>0+R21</f>
      </c>
      <c r="Q21">
        <f>0+I22+I26+I30+I34+I38</f>
      </c>
      <c>
        <f>0+O22+O26+O30+O34+O38</f>
      </c>
    </row>
    <row r="22" spans="1:16" ht="12.75">
      <c r="A22" s="25" t="s">
        <v>45</v>
      </c>
      <c s="29" t="s">
        <v>33</v>
      </c>
      <c s="29" t="s">
        <v>65</v>
      </c>
      <c s="25" t="s">
        <v>47</v>
      </c>
      <c s="30" t="s">
        <v>66</v>
      </c>
      <c s="31" t="s">
        <v>67</v>
      </c>
      <c s="32">
        <v>107.082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6" t="s">
        <v>51</v>
      </c>
      <c r="E24" s="37" t="s">
        <v>68</v>
      </c>
    </row>
    <row r="25" spans="1:5" ht="63.75">
      <c r="A25" t="s">
        <v>53</v>
      </c>
      <c r="E25" s="35" t="s">
        <v>69</v>
      </c>
    </row>
    <row r="26" spans="1:16" ht="12.75">
      <c r="A26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72</v>
      </c>
      <c s="32">
        <v>2569.97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73</v>
      </c>
    </row>
    <row r="28" spans="1:5" ht="63.75">
      <c r="A28" s="36" t="s">
        <v>51</v>
      </c>
      <c r="E28" s="37" t="s">
        <v>74</v>
      </c>
    </row>
    <row r="29" spans="1:5" ht="25.5">
      <c r="A29" t="s">
        <v>53</v>
      </c>
      <c r="E29" s="35" t="s">
        <v>75</v>
      </c>
    </row>
    <row r="30" spans="1:16" ht="12.75">
      <c r="A30" s="25" t="s">
        <v>45</v>
      </c>
      <c s="29" t="s">
        <v>37</v>
      </c>
      <c s="29" t="s">
        <v>76</v>
      </c>
      <c s="25" t="s">
        <v>47</v>
      </c>
      <c s="30" t="s">
        <v>77</v>
      </c>
      <c s="31" t="s">
        <v>67</v>
      </c>
      <c s="32">
        <v>210.724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78</v>
      </c>
    </row>
    <row r="33" spans="1:5" ht="369.75">
      <c r="A33" t="s">
        <v>53</v>
      </c>
      <c r="E33" s="35" t="s">
        <v>79</v>
      </c>
    </row>
    <row r="34" spans="1:16" ht="12.75">
      <c r="A34" s="25" t="s">
        <v>45</v>
      </c>
      <c s="29" t="s">
        <v>80</v>
      </c>
      <c s="29" t="s">
        <v>81</v>
      </c>
      <c s="25" t="s">
        <v>47</v>
      </c>
      <c s="30" t="s">
        <v>82</v>
      </c>
      <c s="31" t="s">
        <v>83</v>
      </c>
      <c s="32">
        <v>4214.48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73</v>
      </c>
    </row>
    <row r="36" spans="1:5" ht="38.25">
      <c r="A36" s="36" t="s">
        <v>51</v>
      </c>
      <c r="E36" s="37" t="s">
        <v>84</v>
      </c>
    </row>
    <row r="37" spans="1:5" ht="25.5">
      <c r="A37" t="s">
        <v>53</v>
      </c>
      <c r="E37" s="35" t="s">
        <v>85</v>
      </c>
    </row>
    <row r="38" spans="1:16" ht="12.75">
      <c r="A38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67</v>
      </c>
      <c s="32">
        <v>210.724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89</v>
      </c>
    </row>
    <row r="40" spans="1:5" ht="12.75">
      <c r="A40" s="36" t="s">
        <v>51</v>
      </c>
      <c r="E40" s="37" t="s">
        <v>78</v>
      </c>
    </row>
    <row r="41" spans="1:5" ht="191.25">
      <c r="A41" t="s">
        <v>53</v>
      </c>
      <c r="E41" s="35" t="s">
        <v>90</v>
      </c>
    </row>
    <row r="42" spans="1:18" ht="12.75" customHeight="1">
      <c r="A42" s="6" t="s">
        <v>43</v>
      </c>
      <c s="6"/>
      <c s="39" t="s">
        <v>35</v>
      </c>
      <c s="6"/>
      <c s="27" t="s">
        <v>91</v>
      </c>
      <c s="6"/>
      <c s="6"/>
      <c s="6"/>
      <c s="40">
        <f>0+Q42</f>
      </c>
      <c r="O42">
        <f>0+R42</f>
      </c>
      <c r="Q42">
        <f>0+I43+I47+I51+I55+I59+I63+I67+I71+I75+I79+I83+I87</f>
      </c>
      <c>
        <f>0+O43+O47+O51+O55+O59+O63+O67+O71+O75+O79+O83+O87</f>
      </c>
    </row>
    <row r="43" spans="1:16" ht="25.5">
      <c r="A43" s="25" t="s">
        <v>45</v>
      </c>
      <c s="29" t="s">
        <v>40</v>
      </c>
      <c s="29" t="s">
        <v>92</v>
      </c>
      <c s="25" t="s">
        <v>47</v>
      </c>
      <c s="30" t="s">
        <v>93</v>
      </c>
      <c s="31" t="s">
        <v>94</v>
      </c>
      <c s="32">
        <v>548.472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95</v>
      </c>
    </row>
    <row r="45" spans="1:5" ht="38.25">
      <c r="A45" s="36" t="s">
        <v>51</v>
      </c>
      <c r="E45" s="37" t="s">
        <v>96</v>
      </c>
    </row>
    <row r="46" spans="1:5" ht="51">
      <c r="A46" t="s">
        <v>53</v>
      </c>
      <c r="E46" s="35" t="s">
        <v>97</v>
      </c>
    </row>
    <row r="47" spans="1:16" ht="12.75">
      <c r="A47" s="25" t="s">
        <v>45</v>
      </c>
      <c s="29" t="s">
        <v>42</v>
      </c>
      <c s="29" t="s">
        <v>98</v>
      </c>
      <c s="25" t="s">
        <v>47</v>
      </c>
      <c s="30" t="s">
        <v>99</v>
      </c>
      <c s="31" t="s">
        <v>94</v>
      </c>
      <c s="32">
        <v>548.472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38.25">
      <c r="A49" s="36" t="s">
        <v>51</v>
      </c>
      <c r="E49" s="37" t="s">
        <v>96</v>
      </c>
    </row>
    <row r="50" spans="1:5" ht="51">
      <c r="A50" t="s">
        <v>53</v>
      </c>
      <c r="E50" s="35" t="s">
        <v>97</v>
      </c>
    </row>
    <row r="51" spans="1:16" ht="12.75">
      <c r="A51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94</v>
      </c>
      <c s="32">
        <v>139.98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38.25">
      <c r="A53" s="36" t="s">
        <v>51</v>
      </c>
      <c r="E53" s="37" t="s">
        <v>103</v>
      </c>
    </row>
    <row r="54" spans="1:5" ht="51">
      <c r="A54" t="s">
        <v>53</v>
      </c>
      <c r="E54" s="35" t="s">
        <v>97</v>
      </c>
    </row>
    <row r="55" spans="1:16" ht="12.75">
      <c r="A55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94</v>
      </c>
      <c s="32">
        <v>139.98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107</v>
      </c>
    </row>
    <row r="57" spans="1:5" ht="38.25">
      <c r="A57" s="36" t="s">
        <v>51</v>
      </c>
      <c r="E57" s="37" t="s">
        <v>103</v>
      </c>
    </row>
    <row r="58" spans="1:5" ht="102">
      <c r="A58" t="s">
        <v>53</v>
      </c>
      <c r="E58" s="35" t="s">
        <v>108</v>
      </c>
    </row>
    <row r="59" spans="1:16" ht="12.75">
      <c r="A59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94</v>
      </c>
      <c s="32">
        <v>548.472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6" t="s">
        <v>51</v>
      </c>
      <c r="E61" s="37" t="s">
        <v>96</v>
      </c>
    </row>
    <row r="62" spans="1:5" ht="51">
      <c r="A62" t="s">
        <v>53</v>
      </c>
      <c r="E62" s="35" t="s">
        <v>112</v>
      </c>
    </row>
    <row r="63" spans="1:16" ht="12.75">
      <c r="A63" s="25" t="s">
        <v>45</v>
      </c>
      <c s="29" t="s">
        <v>113</v>
      </c>
      <c s="29" t="s">
        <v>114</v>
      </c>
      <c s="25" t="s">
        <v>29</v>
      </c>
      <c s="30" t="s">
        <v>115</v>
      </c>
      <c s="31" t="s">
        <v>94</v>
      </c>
      <c s="32">
        <v>1096.944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38.25">
      <c r="A65" s="36" t="s">
        <v>51</v>
      </c>
      <c r="E65" s="37" t="s">
        <v>116</v>
      </c>
    </row>
    <row r="66" spans="1:5" ht="51">
      <c r="A66" t="s">
        <v>53</v>
      </c>
      <c r="E66" s="35" t="s">
        <v>112</v>
      </c>
    </row>
    <row r="67" spans="1:16" ht="12.75">
      <c r="A67" s="25" t="s">
        <v>45</v>
      </c>
      <c s="29" t="s">
        <v>117</v>
      </c>
      <c s="29" t="s">
        <v>114</v>
      </c>
      <c s="25" t="s">
        <v>23</v>
      </c>
      <c s="30" t="s">
        <v>115</v>
      </c>
      <c s="31" t="s">
        <v>94</v>
      </c>
      <c s="32">
        <v>139.98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38.25">
      <c r="A69" s="36" t="s">
        <v>51</v>
      </c>
      <c r="E69" s="37" t="s">
        <v>103</v>
      </c>
    </row>
    <row r="70" spans="1:5" ht="51">
      <c r="A70" t="s">
        <v>53</v>
      </c>
      <c r="E70" s="35" t="s">
        <v>112</v>
      </c>
    </row>
    <row r="71" spans="1:16" ht="12.75">
      <c r="A71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94</v>
      </c>
      <c s="32">
        <v>139.98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38.25">
      <c r="A73" s="36" t="s">
        <v>51</v>
      </c>
      <c r="E73" s="37" t="s">
        <v>103</v>
      </c>
    </row>
    <row r="74" spans="1:5" ht="140.25">
      <c r="A74" t="s">
        <v>53</v>
      </c>
      <c r="E74" s="35" t="s">
        <v>121</v>
      </c>
    </row>
    <row r="75" spans="1:16" ht="12.75">
      <c r="A75" s="25" t="s">
        <v>45</v>
      </c>
      <c s="29" t="s">
        <v>122</v>
      </c>
      <c s="29" t="s">
        <v>123</v>
      </c>
      <c s="25" t="s">
        <v>29</v>
      </c>
      <c s="30" t="s">
        <v>124</v>
      </c>
      <c s="31" t="s">
        <v>94</v>
      </c>
      <c s="32">
        <v>548.472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38.25">
      <c r="A77" s="36" t="s">
        <v>51</v>
      </c>
      <c r="E77" s="37" t="s">
        <v>96</v>
      </c>
    </row>
    <row r="78" spans="1:5" ht="140.25">
      <c r="A78" t="s">
        <v>53</v>
      </c>
      <c r="E78" s="35" t="s">
        <v>121</v>
      </c>
    </row>
    <row r="79" spans="1:16" ht="12.75">
      <c r="A79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94</v>
      </c>
      <c s="32">
        <v>548.472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38.25">
      <c r="A81" s="36" t="s">
        <v>51</v>
      </c>
      <c r="E81" s="37" t="s">
        <v>96</v>
      </c>
    </row>
    <row r="82" spans="1:5" ht="140.25">
      <c r="A82" t="s">
        <v>53</v>
      </c>
      <c r="E82" s="35" t="s">
        <v>121</v>
      </c>
    </row>
    <row r="83" spans="1:16" ht="12.75">
      <c r="A83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94</v>
      </c>
      <c s="32">
        <v>548.472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38.25">
      <c r="A85" s="36" t="s">
        <v>51</v>
      </c>
      <c r="E85" s="37" t="s">
        <v>96</v>
      </c>
    </row>
    <row r="86" spans="1:5" ht="140.25">
      <c r="A86" t="s">
        <v>53</v>
      </c>
      <c r="E86" s="35" t="s">
        <v>121</v>
      </c>
    </row>
    <row r="87" spans="1:16" ht="12.75">
      <c r="A87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94</v>
      </c>
      <c s="32">
        <v>548.472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134</v>
      </c>
    </row>
    <row r="89" spans="1:5" ht="38.25">
      <c r="A89" s="36" t="s">
        <v>51</v>
      </c>
      <c r="E89" s="37" t="s">
        <v>96</v>
      </c>
    </row>
    <row r="90" spans="1:5" ht="25.5">
      <c r="A90" t="s">
        <v>53</v>
      </c>
      <c r="E90" s="35" t="s">
        <v>135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136</v>
      </c>
      <c s="41">
        <f>0+I8+I25+I34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136</v>
      </c>
      <c s="6"/>
      <c s="18" t="s">
        <v>137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138</v>
      </c>
      <c s="25" t="s">
        <v>47</v>
      </c>
      <c s="30" t="s">
        <v>139</v>
      </c>
      <c s="31" t="s">
        <v>94</v>
      </c>
      <c s="32">
        <v>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140</v>
      </c>
    </row>
    <row r="11" spans="1:5" ht="12.75">
      <c r="A11" s="36" t="s">
        <v>51</v>
      </c>
      <c r="E11" s="37" t="s">
        <v>141</v>
      </c>
    </row>
    <row r="12" spans="1:5" ht="12.75">
      <c r="A12" t="s">
        <v>53</v>
      </c>
      <c r="E12" s="35" t="s">
        <v>142</v>
      </c>
    </row>
    <row r="13" spans="1:16" ht="12.75">
      <c r="A13" s="25" t="s">
        <v>45</v>
      </c>
      <c s="29" t="s">
        <v>23</v>
      </c>
      <c s="29" t="s">
        <v>143</v>
      </c>
      <c s="25" t="s">
        <v>47</v>
      </c>
      <c s="30" t="s">
        <v>144</v>
      </c>
      <c s="31" t="s">
        <v>94</v>
      </c>
      <c s="32">
        <v>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145</v>
      </c>
    </row>
    <row r="15" spans="1:5" ht="12.75">
      <c r="A15" s="36" t="s">
        <v>51</v>
      </c>
      <c r="E15" s="37" t="s">
        <v>141</v>
      </c>
    </row>
    <row r="16" spans="1:5" ht="12.75">
      <c r="A16" t="s">
        <v>53</v>
      </c>
      <c r="E16" s="35" t="s">
        <v>142</v>
      </c>
    </row>
    <row r="17" spans="1:16" ht="12.75">
      <c r="A17" s="25" t="s">
        <v>45</v>
      </c>
      <c s="29" t="s">
        <v>22</v>
      </c>
      <c s="29" t="s">
        <v>146</v>
      </c>
      <c s="25" t="s">
        <v>47</v>
      </c>
      <c s="30" t="s">
        <v>147</v>
      </c>
      <c s="31" t="s">
        <v>148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149</v>
      </c>
    </row>
    <row r="19" spans="1:5" ht="12.75">
      <c r="A19" s="36" t="s">
        <v>51</v>
      </c>
      <c r="E19" s="37" t="s">
        <v>150</v>
      </c>
    </row>
    <row r="20" spans="1:5" ht="12.75">
      <c r="A20" t="s">
        <v>53</v>
      </c>
      <c r="E20" s="35" t="s">
        <v>151</v>
      </c>
    </row>
    <row r="21" spans="1:16" ht="12.75">
      <c r="A21" s="25" t="s">
        <v>45</v>
      </c>
      <c s="29" t="s">
        <v>33</v>
      </c>
      <c s="29" t="s">
        <v>152</v>
      </c>
      <c s="25" t="s">
        <v>47</v>
      </c>
      <c s="30" t="s">
        <v>153</v>
      </c>
      <c s="31" t="s">
        <v>148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154</v>
      </c>
    </row>
    <row r="23" spans="1:5" ht="12.75">
      <c r="A23" s="36" t="s">
        <v>51</v>
      </c>
      <c r="E23" s="37" t="s">
        <v>150</v>
      </c>
    </row>
    <row r="24" spans="1:5" ht="12.75">
      <c r="A24" t="s">
        <v>53</v>
      </c>
      <c r="E24" s="35" t="s">
        <v>151</v>
      </c>
    </row>
    <row r="25" spans="1:18" ht="12.75" customHeight="1">
      <c r="A25" s="6" t="s">
        <v>43</v>
      </c>
      <c s="6"/>
      <c s="39" t="s">
        <v>35</v>
      </c>
      <c s="6"/>
      <c s="27" t="s">
        <v>91</v>
      </c>
      <c s="6"/>
      <c s="6"/>
      <c s="6"/>
      <c s="40">
        <f>0+Q25</f>
      </c>
      <c r="O25">
        <f>0+R25</f>
      </c>
      <c r="Q25">
        <f>0+I26+I30</f>
      </c>
      <c>
        <f>0+O26+O30</f>
      </c>
    </row>
    <row r="26" spans="1:16" ht="12.75">
      <c r="A26" s="25" t="s">
        <v>45</v>
      </c>
      <c s="29" t="s">
        <v>35</v>
      </c>
      <c s="29" t="s">
        <v>155</v>
      </c>
      <c s="25" t="s">
        <v>47</v>
      </c>
      <c s="30" t="s">
        <v>156</v>
      </c>
      <c s="31" t="s">
        <v>94</v>
      </c>
      <c s="32">
        <v>100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6" t="s">
        <v>51</v>
      </c>
      <c r="E28" s="37" t="s">
        <v>157</v>
      </c>
    </row>
    <row r="29" spans="1:5" ht="76.5">
      <c r="A29" t="s">
        <v>53</v>
      </c>
      <c r="E29" s="35" t="s">
        <v>158</v>
      </c>
    </row>
    <row r="30" spans="1:16" ht="12.75">
      <c r="A30" s="25" t="s">
        <v>45</v>
      </c>
      <c s="29" t="s">
        <v>37</v>
      </c>
      <c s="29" t="s">
        <v>159</v>
      </c>
      <c s="25" t="s">
        <v>47</v>
      </c>
      <c s="30" t="s">
        <v>160</v>
      </c>
      <c s="31" t="s">
        <v>94</v>
      </c>
      <c s="32">
        <v>100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157</v>
      </c>
    </row>
    <row r="33" spans="1:5" ht="76.5">
      <c r="A33" t="s">
        <v>53</v>
      </c>
      <c r="E33" s="35" t="s">
        <v>158</v>
      </c>
    </row>
    <row r="34" spans="1:18" ht="12.75" customHeight="1">
      <c r="A34" s="6" t="s">
        <v>43</v>
      </c>
      <c s="6"/>
      <c s="39" t="s">
        <v>40</v>
      </c>
      <c s="6"/>
      <c s="27" t="s">
        <v>161</v>
      </c>
      <c s="6"/>
      <c s="6"/>
      <c s="6"/>
      <c s="40">
        <f>0+Q34</f>
      </c>
      <c r="O34">
        <f>0+R34</f>
      </c>
      <c r="Q34">
        <f>0+I35+I39+I43+I47+I51+I55+I59+I63+I67+I71+I75+I79+I83+I87+I91+I95+I99+I103+I107+I111+I115+I119+I123+I127+I131+I135+I139</f>
      </c>
      <c>
        <f>0+O35+O39+O43+O47+O51+O55+O59+O63+O67+O71+O75+O79+O83+O87+O91+O95+O99+O103+O107+O111+O115+O119+O123+O127+O131+O135+O139</f>
      </c>
    </row>
    <row r="35" spans="1:16" ht="12.75">
      <c r="A35" s="25" t="s">
        <v>45</v>
      </c>
      <c s="29" t="s">
        <v>80</v>
      </c>
      <c s="29" t="s">
        <v>162</v>
      </c>
      <c s="25" t="s">
        <v>47</v>
      </c>
      <c s="30" t="s">
        <v>163</v>
      </c>
      <c s="31" t="s">
        <v>164</v>
      </c>
      <c s="32">
        <v>20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165</v>
      </c>
    </row>
    <row r="37" spans="1:5" ht="12.75">
      <c r="A37" s="36" t="s">
        <v>51</v>
      </c>
      <c r="E37" s="37" t="s">
        <v>166</v>
      </c>
    </row>
    <row r="38" spans="1:5" ht="38.25">
      <c r="A38" t="s">
        <v>53</v>
      </c>
      <c r="E38" s="35" t="s">
        <v>167</v>
      </c>
    </row>
    <row r="39" spans="1:16" ht="25.5">
      <c r="A39" s="25" t="s">
        <v>45</v>
      </c>
      <c s="29" t="s">
        <v>86</v>
      </c>
      <c s="29" t="s">
        <v>168</v>
      </c>
      <c s="25" t="s">
        <v>47</v>
      </c>
      <c s="30" t="s">
        <v>169</v>
      </c>
      <c s="31" t="s">
        <v>164</v>
      </c>
      <c s="32">
        <v>30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63.75">
      <c r="A41" s="36" t="s">
        <v>51</v>
      </c>
      <c r="E41" s="37" t="s">
        <v>170</v>
      </c>
    </row>
    <row r="42" spans="1:5" ht="63.75">
      <c r="A42" t="s">
        <v>53</v>
      </c>
      <c r="E42" s="35" t="s">
        <v>171</v>
      </c>
    </row>
    <row r="43" spans="1:16" ht="25.5">
      <c r="A43" s="25" t="s">
        <v>45</v>
      </c>
      <c s="29" t="s">
        <v>40</v>
      </c>
      <c s="29" t="s">
        <v>172</v>
      </c>
      <c s="25" t="s">
        <v>47</v>
      </c>
      <c s="30" t="s">
        <v>173</v>
      </c>
      <c s="31" t="s">
        <v>164</v>
      </c>
      <c s="32">
        <v>30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63.75">
      <c r="A45" s="36" t="s">
        <v>51</v>
      </c>
      <c r="E45" s="37" t="s">
        <v>170</v>
      </c>
    </row>
    <row r="46" spans="1:5" ht="25.5">
      <c r="A46" t="s">
        <v>53</v>
      </c>
      <c r="E46" s="35" t="s">
        <v>174</v>
      </c>
    </row>
    <row r="47" spans="1:16" ht="12.75">
      <c r="A47" s="25" t="s">
        <v>45</v>
      </c>
      <c s="29" t="s">
        <v>42</v>
      </c>
      <c s="29" t="s">
        <v>175</v>
      </c>
      <c s="25" t="s">
        <v>47</v>
      </c>
      <c s="30" t="s">
        <v>176</v>
      </c>
      <c s="31" t="s">
        <v>177</v>
      </c>
      <c s="32">
        <v>1136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63.75">
      <c r="A49" s="36" t="s">
        <v>51</v>
      </c>
      <c r="E49" s="37" t="s">
        <v>178</v>
      </c>
    </row>
    <row r="50" spans="1:5" ht="25.5">
      <c r="A50" t="s">
        <v>53</v>
      </c>
      <c r="E50" s="35" t="s">
        <v>179</v>
      </c>
    </row>
    <row r="51" spans="1:16" ht="12.75">
      <c r="A51" s="25" t="s">
        <v>45</v>
      </c>
      <c s="29" t="s">
        <v>100</v>
      </c>
      <c s="29" t="s">
        <v>180</v>
      </c>
      <c s="25" t="s">
        <v>47</v>
      </c>
      <c s="30" t="s">
        <v>181</v>
      </c>
      <c s="31" t="s">
        <v>164</v>
      </c>
      <c s="32">
        <v>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63.75">
      <c r="A53" s="36" t="s">
        <v>51</v>
      </c>
      <c r="E53" s="37" t="s">
        <v>182</v>
      </c>
    </row>
    <row r="54" spans="1:5" ht="63.75">
      <c r="A54" t="s">
        <v>53</v>
      </c>
      <c r="E54" s="35" t="s">
        <v>171</v>
      </c>
    </row>
    <row r="55" spans="1:16" ht="12.75">
      <c r="A55" s="25" t="s">
        <v>45</v>
      </c>
      <c s="29" t="s">
        <v>104</v>
      </c>
      <c s="29" t="s">
        <v>183</v>
      </c>
      <c s="25" t="s">
        <v>47</v>
      </c>
      <c s="30" t="s">
        <v>184</v>
      </c>
      <c s="31" t="s">
        <v>164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63.75">
      <c r="A57" s="36" t="s">
        <v>51</v>
      </c>
      <c r="E57" s="37" t="s">
        <v>182</v>
      </c>
    </row>
    <row r="58" spans="1:5" ht="25.5">
      <c r="A58" t="s">
        <v>53</v>
      </c>
      <c r="E58" s="35" t="s">
        <v>174</v>
      </c>
    </row>
    <row r="59" spans="1:16" ht="12.75">
      <c r="A59" s="25" t="s">
        <v>45</v>
      </c>
      <c s="29" t="s">
        <v>109</v>
      </c>
      <c s="29" t="s">
        <v>185</v>
      </c>
      <c s="25" t="s">
        <v>47</v>
      </c>
      <c s="30" t="s">
        <v>186</v>
      </c>
      <c s="31" t="s">
        <v>177</v>
      </c>
      <c s="32">
        <v>480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63.75">
      <c r="A61" s="36" t="s">
        <v>51</v>
      </c>
      <c r="E61" s="37" t="s">
        <v>187</v>
      </c>
    </row>
    <row r="62" spans="1:5" ht="25.5">
      <c r="A62" t="s">
        <v>53</v>
      </c>
      <c r="E62" s="35" t="s">
        <v>179</v>
      </c>
    </row>
    <row r="63" spans="1:16" ht="12.75">
      <c r="A63" s="25" t="s">
        <v>45</v>
      </c>
      <c s="29" t="s">
        <v>113</v>
      </c>
      <c s="29" t="s">
        <v>188</v>
      </c>
      <c s="25" t="s">
        <v>47</v>
      </c>
      <c s="30" t="s">
        <v>189</v>
      </c>
      <c s="31" t="s">
        <v>94</v>
      </c>
      <c s="32">
        <v>58.75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190</v>
      </c>
    </row>
    <row r="66" spans="1:5" ht="38.25">
      <c r="A66" t="s">
        <v>53</v>
      </c>
      <c r="E66" s="35" t="s">
        <v>191</v>
      </c>
    </row>
    <row r="67" spans="1:16" ht="12.75">
      <c r="A67" s="25" t="s">
        <v>45</v>
      </c>
      <c s="29" t="s">
        <v>117</v>
      </c>
      <c s="29" t="s">
        <v>192</v>
      </c>
      <c s="25" t="s">
        <v>47</v>
      </c>
      <c s="30" t="s">
        <v>193</v>
      </c>
      <c s="31" t="s">
        <v>94</v>
      </c>
      <c s="32">
        <v>58.75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190</v>
      </c>
    </row>
    <row r="70" spans="1:5" ht="25.5">
      <c r="A70" t="s">
        <v>53</v>
      </c>
      <c r="E70" s="35" t="s">
        <v>194</v>
      </c>
    </row>
    <row r="71" spans="1:16" ht="12.75">
      <c r="A71" s="25" t="s">
        <v>45</v>
      </c>
      <c s="29" t="s">
        <v>118</v>
      </c>
      <c s="29" t="s">
        <v>195</v>
      </c>
      <c s="25" t="s">
        <v>47</v>
      </c>
      <c s="30" t="s">
        <v>196</v>
      </c>
      <c s="31" t="s">
        <v>164</v>
      </c>
      <c s="32">
        <v>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63.75">
      <c r="A73" s="36" t="s">
        <v>51</v>
      </c>
      <c r="E73" s="37" t="s">
        <v>197</v>
      </c>
    </row>
    <row r="74" spans="1:5" ht="76.5">
      <c r="A74" t="s">
        <v>53</v>
      </c>
      <c r="E74" s="35" t="s">
        <v>198</v>
      </c>
    </row>
    <row r="75" spans="1:16" ht="12.75">
      <c r="A75" s="25" t="s">
        <v>45</v>
      </c>
      <c s="29" t="s">
        <v>122</v>
      </c>
      <c s="29" t="s">
        <v>199</v>
      </c>
      <c s="25" t="s">
        <v>47</v>
      </c>
      <c s="30" t="s">
        <v>200</v>
      </c>
      <c s="31" t="s">
        <v>164</v>
      </c>
      <c s="32">
        <v>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63.75">
      <c r="A77" s="36" t="s">
        <v>51</v>
      </c>
      <c r="E77" s="37" t="s">
        <v>197</v>
      </c>
    </row>
    <row r="78" spans="1:5" ht="25.5">
      <c r="A78" t="s">
        <v>53</v>
      </c>
      <c r="E78" s="35" t="s">
        <v>201</v>
      </c>
    </row>
    <row r="79" spans="1:16" ht="12.75">
      <c r="A79" s="25" t="s">
        <v>45</v>
      </c>
      <c s="29" t="s">
        <v>125</v>
      </c>
      <c s="29" t="s">
        <v>202</v>
      </c>
      <c s="25" t="s">
        <v>47</v>
      </c>
      <c s="30" t="s">
        <v>203</v>
      </c>
      <c s="31" t="s">
        <v>177</v>
      </c>
      <c s="32">
        <v>126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63.75">
      <c r="A81" s="36" t="s">
        <v>51</v>
      </c>
      <c r="E81" s="37" t="s">
        <v>204</v>
      </c>
    </row>
    <row r="82" spans="1:5" ht="25.5">
      <c r="A82" t="s">
        <v>53</v>
      </c>
      <c r="E82" s="35" t="s">
        <v>205</v>
      </c>
    </row>
    <row r="83" spans="1:16" ht="12.75">
      <c r="A83" s="25" t="s">
        <v>45</v>
      </c>
      <c s="29" t="s">
        <v>128</v>
      </c>
      <c s="29" t="s">
        <v>206</v>
      </c>
      <c s="25" t="s">
        <v>47</v>
      </c>
      <c s="30" t="s">
        <v>207</v>
      </c>
      <c s="31" t="s">
        <v>164</v>
      </c>
      <c s="32">
        <v>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63.75">
      <c r="A85" s="36" t="s">
        <v>51</v>
      </c>
      <c r="E85" s="37" t="s">
        <v>208</v>
      </c>
    </row>
    <row r="86" spans="1:5" ht="76.5">
      <c r="A86" t="s">
        <v>53</v>
      </c>
      <c r="E86" s="35" t="s">
        <v>198</v>
      </c>
    </row>
    <row r="87" spans="1:16" ht="12.75">
      <c r="A87" s="25" t="s">
        <v>45</v>
      </c>
      <c s="29" t="s">
        <v>131</v>
      </c>
      <c s="29" t="s">
        <v>209</v>
      </c>
      <c s="25" t="s">
        <v>47</v>
      </c>
      <c s="30" t="s">
        <v>210</v>
      </c>
      <c s="31" t="s">
        <v>164</v>
      </c>
      <c s="32">
        <v>6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63.75">
      <c r="A89" s="36" t="s">
        <v>51</v>
      </c>
      <c r="E89" s="37" t="s">
        <v>208</v>
      </c>
    </row>
    <row r="90" spans="1:5" ht="25.5">
      <c r="A90" t="s">
        <v>53</v>
      </c>
      <c r="E90" s="35" t="s">
        <v>201</v>
      </c>
    </row>
    <row r="91" spans="1:16" ht="12.75">
      <c r="A91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177</v>
      </c>
      <c s="32">
        <v>75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63.75">
      <c r="A93" s="36" t="s">
        <v>51</v>
      </c>
      <c r="E93" s="37" t="s">
        <v>214</v>
      </c>
    </row>
    <row r="94" spans="1:5" ht="25.5">
      <c r="A94" t="s">
        <v>53</v>
      </c>
      <c r="E94" s="35" t="s">
        <v>205</v>
      </c>
    </row>
    <row r="95" spans="1:16" ht="12.75">
      <c r="A95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164</v>
      </c>
      <c s="32">
        <v>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63.75">
      <c r="A97" s="36" t="s">
        <v>51</v>
      </c>
      <c r="E97" s="37" t="s">
        <v>218</v>
      </c>
    </row>
    <row r="98" spans="1:5" ht="76.5">
      <c r="A98" t="s">
        <v>53</v>
      </c>
      <c r="E98" s="35" t="s">
        <v>198</v>
      </c>
    </row>
    <row r="99" spans="1:16" ht="12.75">
      <c r="A99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164</v>
      </c>
      <c s="32">
        <v>1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63.75">
      <c r="A101" s="36" t="s">
        <v>51</v>
      </c>
      <c r="E101" s="37" t="s">
        <v>218</v>
      </c>
    </row>
    <row r="102" spans="1:5" ht="25.5">
      <c r="A102" t="s">
        <v>53</v>
      </c>
      <c r="E102" s="35" t="s">
        <v>201</v>
      </c>
    </row>
    <row r="103" spans="1:16" ht="12.75">
      <c r="A103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177</v>
      </c>
      <c s="32">
        <v>46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63.75">
      <c r="A105" s="36" t="s">
        <v>51</v>
      </c>
      <c r="E105" s="37" t="s">
        <v>225</v>
      </c>
    </row>
    <row r="106" spans="1:5" ht="25.5">
      <c r="A106" t="s">
        <v>53</v>
      </c>
      <c r="E106" s="35" t="s">
        <v>205</v>
      </c>
    </row>
    <row r="107" spans="1:16" ht="12.75">
      <c r="A107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164</v>
      </c>
      <c s="32">
        <v>4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63.75">
      <c r="A109" s="36" t="s">
        <v>51</v>
      </c>
      <c r="E109" s="37" t="s">
        <v>229</v>
      </c>
    </row>
    <row r="110" spans="1:5" ht="63.75">
      <c r="A110" t="s">
        <v>53</v>
      </c>
      <c r="E110" s="35" t="s">
        <v>230</v>
      </c>
    </row>
    <row r="111" spans="1:16" ht="12.75">
      <c r="A111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164</v>
      </c>
      <c s="32">
        <v>4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63.75">
      <c r="A113" s="36" t="s">
        <v>51</v>
      </c>
      <c r="E113" s="37" t="s">
        <v>229</v>
      </c>
    </row>
    <row r="114" spans="1:5" ht="25.5">
      <c r="A114" t="s">
        <v>53</v>
      </c>
      <c r="E114" s="35" t="s">
        <v>201</v>
      </c>
    </row>
    <row r="115" spans="1:16" ht="12.75">
      <c r="A115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177</v>
      </c>
      <c s="32">
        <v>106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237</v>
      </c>
    </row>
    <row r="118" spans="1:5" ht="25.5">
      <c r="A118" t="s">
        <v>53</v>
      </c>
      <c r="E118" s="35" t="s">
        <v>205</v>
      </c>
    </row>
    <row r="119" spans="1:16" ht="12.75">
      <c r="A119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164</v>
      </c>
      <c s="32">
        <v>29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51</v>
      </c>
      <c r="E121" s="37" t="s">
        <v>241</v>
      </c>
    </row>
    <row r="122" spans="1:5" ht="63.75">
      <c r="A122" t="s">
        <v>53</v>
      </c>
      <c r="E122" s="35" t="s">
        <v>230</v>
      </c>
    </row>
    <row r="123" spans="1:16" ht="12.75">
      <c r="A123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164</v>
      </c>
      <c s="32">
        <v>29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63.75">
      <c r="A125" s="36" t="s">
        <v>51</v>
      </c>
      <c r="E125" s="37" t="s">
        <v>241</v>
      </c>
    </row>
    <row r="126" spans="1:5" ht="25.5">
      <c r="A126" t="s">
        <v>53</v>
      </c>
      <c r="E126" s="35" t="s">
        <v>201</v>
      </c>
    </row>
    <row r="127" spans="1:16" ht="12.75">
      <c r="A127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177</v>
      </c>
      <c s="32">
        <v>735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51</v>
      </c>
      <c r="E129" s="37" t="s">
        <v>248</v>
      </c>
    </row>
    <row r="130" spans="1:5" ht="25.5">
      <c r="A130" t="s">
        <v>53</v>
      </c>
      <c r="E130" s="35" t="s">
        <v>205</v>
      </c>
    </row>
    <row r="131" spans="1:16" ht="12.75">
      <c r="A131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252</v>
      </c>
      <c s="32">
        <v>205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38.25">
      <c r="A133" s="36" t="s">
        <v>51</v>
      </c>
      <c r="E133" s="37" t="s">
        <v>253</v>
      </c>
    </row>
    <row r="134" spans="1:5" ht="102">
      <c r="A134" t="s">
        <v>53</v>
      </c>
      <c r="E134" s="35" t="s">
        <v>254</v>
      </c>
    </row>
    <row r="135" spans="1:16" ht="12.75">
      <c r="A135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252</v>
      </c>
      <c s="32">
        <v>205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47</v>
      </c>
    </row>
    <row r="137" spans="1:5" ht="38.25">
      <c r="A137" s="36" t="s">
        <v>51</v>
      </c>
      <c r="E137" s="37" t="s">
        <v>253</v>
      </c>
    </row>
    <row r="138" spans="1:5" ht="63.75">
      <c r="A138" t="s">
        <v>53</v>
      </c>
      <c r="E138" s="35" t="s">
        <v>258</v>
      </c>
    </row>
    <row r="139" spans="1:16" ht="12.75">
      <c r="A139" s="25" t="s">
        <v>45</v>
      </c>
      <c s="29" t="s">
        <v>259</v>
      </c>
      <c s="29" t="s">
        <v>260</v>
      </c>
      <c s="25" t="s">
        <v>47</v>
      </c>
      <c s="30" t="s">
        <v>261</v>
      </c>
      <c s="31" t="s">
        <v>262</v>
      </c>
      <c s="32">
        <v>9770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38.25">
      <c r="A141" s="36" t="s">
        <v>51</v>
      </c>
      <c r="E141" s="37" t="s">
        <v>263</v>
      </c>
    </row>
    <row r="142" spans="1:5" ht="63.75">
      <c r="A142" t="s">
        <v>53</v>
      </c>
      <c r="E142" s="35" t="s">
        <v>264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0+O8+O85+O154+O175+O204+O261+O282+O307+O332+O357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265</v>
      </c>
      <c s="41">
        <f>0+I8+I85+I154+I175+I204+I261+I282+I307+I332+I357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265</v>
      </c>
      <c s="6"/>
      <c s="18" t="s">
        <v>266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</f>
      </c>
      <c>
        <f>0+O9+O13+O17+O21+O25+O29+O33+O37+O41+O45+O49+O53+O57+O61+O65+O69+O73+O77+O81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1011.618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40.25">
      <c r="A11" s="36" t="s">
        <v>51</v>
      </c>
      <c r="E11" s="37" t="s">
        <v>267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36.739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268</v>
      </c>
    </row>
    <row r="15" spans="1:5" ht="38.25">
      <c r="A15" s="36" t="s">
        <v>51</v>
      </c>
      <c r="E15" s="37" t="s">
        <v>269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22</v>
      </c>
      <c s="29" t="s">
        <v>270</v>
      </c>
      <c s="25" t="s">
        <v>47</v>
      </c>
      <c s="30" t="s">
        <v>271</v>
      </c>
      <c s="31" t="s">
        <v>49</v>
      </c>
      <c s="32">
        <v>364.348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14.75">
      <c r="A19" s="36" t="s">
        <v>51</v>
      </c>
      <c r="E19" s="37" t="s">
        <v>272</v>
      </c>
    </row>
    <row r="20" spans="1:5" ht="140.25">
      <c r="A20" t="s">
        <v>53</v>
      </c>
      <c r="E20" s="35" t="s">
        <v>54</v>
      </c>
    </row>
    <row r="21" spans="1:16" ht="25.5">
      <c r="A21" s="25" t="s">
        <v>45</v>
      </c>
      <c s="29" t="s">
        <v>33</v>
      </c>
      <c s="29" t="s">
        <v>273</v>
      </c>
      <c s="25" t="s">
        <v>47</v>
      </c>
      <c s="30" t="s">
        <v>274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275</v>
      </c>
    </row>
    <row r="24" spans="1:5" ht="140.25">
      <c r="A24" t="s">
        <v>53</v>
      </c>
      <c r="E24" s="35" t="s">
        <v>54</v>
      </c>
    </row>
    <row r="25" spans="1:16" ht="25.5">
      <c r="A25" s="25" t="s">
        <v>45</v>
      </c>
      <c s="29" t="s">
        <v>35</v>
      </c>
      <c s="29" t="s">
        <v>276</v>
      </c>
      <c s="25" t="s">
        <v>47</v>
      </c>
      <c s="30" t="s">
        <v>277</v>
      </c>
      <c s="31" t="s">
        <v>49</v>
      </c>
      <c s="32">
        <v>27.77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51</v>
      </c>
      <c r="E27" s="37" t="s">
        <v>278</v>
      </c>
    </row>
    <row r="28" spans="1:5" ht="140.25">
      <c r="A28" t="s">
        <v>53</v>
      </c>
      <c r="E28" s="35" t="s">
        <v>54</v>
      </c>
    </row>
    <row r="29" spans="1:16" ht="25.5">
      <c r="A29" s="25" t="s">
        <v>45</v>
      </c>
      <c s="29" t="s">
        <v>37</v>
      </c>
      <c s="29" t="s">
        <v>59</v>
      </c>
      <c s="25" t="s">
        <v>60</v>
      </c>
      <c s="30" t="s">
        <v>61</v>
      </c>
      <c s="31" t="s">
        <v>49</v>
      </c>
      <c s="32">
        <v>146.957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279</v>
      </c>
    </row>
    <row r="31" spans="1:5" ht="38.25">
      <c r="A31" s="36" t="s">
        <v>51</v>
      </c>
      <c r="E31" s="37" t="s">
        <v>280</v>
      </c>
    </row>
    <row r="32" spans="1:5" ht="140.25">
      <c r="A32" t="s">
        <v>53</v>
      </c>
      <c r="E32" s="35" t="s">
        <v>54</v>
      </c>
    </row>
    <row r="33" spans="1:16" ht="12.75">
      <c r="A33" s="25" t="s">
        <v>45</v>
      </c>
      <c s="29" t="s">
        <v>80</v>
      </c>
      <c s="29" t="s">
        <v>281</v>
      </c>
      <c s="25" t="s">
        <v>47</v>
      </c>
      <c s="30" t="s">
        <v>282</v>
      </c>
      <c s="31" t="s">
        <v>148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47</v>
      </c>
    </row>
    <row r="36" spans="1:5" ht="12.75">
      <c r="A36" t="s">
        <v>53</v>
      </c>
      <c r="E36" s="35" t="s">
        <v>283</v>
      </c>
    </row>
    <row r="37" spans="1:16" ht="12.75">
      <c r="A37" s="25" t="s">
        <v>45</v>
      </c>
      <c s="29" t="s">
        <v>86</v>
      </c>
      <c s="29" t="s">
        <v>284</v>
      </c>
      <c s="25" t="s">
        <v>285</v>
      </c>
      <c s="30" t="s">
        <v>286</v>
      </c>
      <c s="31" t="s">
        <v>148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287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283</v>
      </c>
    </row>
    <row r="41" spans="1:16" ht="12.75">
      <c r="A41" s="25" t="s">
        <v>45</v>
      </c>
      <c s="29" t="s">
        <v>40</v>
      </c>
      <c s="29" t="s">
        <v>284</v>
      </c>
      <c s="25" t="s">
        <v>288</v>
      </c>
      <c s="30" t="s">
        <v>286</v>
      </c>
      <c s="31" t="s">
        <v>148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289</v>
      </c>
    </row>
    <row r="43" spans="1:5" ht="12.75">
      <c r="A43" s="36" t="s">
        <v>51</v>
      </c>
      <c r="E43" s="37" t="s">
        <v>47</v>
      </c>
    </row>
    <row r="44" spans="1:5" ht="12.75">
      <c r="A44" t="s">
        <v>53</v>
      </c>
      <c r="E44" s="35" t="s">
        <v>283</v>
      </c>
    </row>
    <row r="45" spans="1:16" ht="12.75">
      <c r="A45" s="25" t="s">
        <v>45</v>
      </c>
      <c s="29" t="s">
        <v>42</v>
      </c>
      <c s="29" t="s">
        <v>290</v>
      </c>
      <c s="25" t="s">
        <v>291</v>
      </c>
      <c s="30" t="s">
        <v>292</v>
      </c>
      <c s="31" t="s">
        <v>148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293</v>
      </c>
    </row>
    <row r="47" spans="1:5" ht="12.75">
      <c r="A47" s="36" t="s">
        <v>51</v>
      </c>
      <c r="E47" s="37" t="s">
        <v>150</v>
      </c>
    </row>
    <row r="48" spans="1:5" ht="12.75">
      <c r="A48" t="s">
        <v>53</v>
      </c>
      <c r="E48" s="35" t="s">
        <v>151</v>
      </c>
    </row>
    <row r="49" spans="1:16" ht="12.75">
      <c r="A49" s="25" t="s">
        <v>45</v>
      </c>
      <c s="29" t="s">
        <v>100</v>
      </c>
      <c s="29" t="s">
        <v>290</v>
      </c>
      <c s="25" t="s">
        <v>294</v>
      </c>
      <c s="30" t="s">
        <v>292</v>
      </c>
      <c s="31" t="s">
        <v>148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295</v>
      </c>
    </row>
    <row r="51" spans="1:5" ht="12.75">
      <c r="A51" s="36" t="s">
        <v>51</v>
      </c>
      <c r="E51" s="37" t="s">
        <v>150</v>
      </c>
    </row>
    <row r="52" spans="1:5" ht="12.75">
      <c r="A52" t="s">
        <v>53</v>
      </c>
      <c r="E52" s="35" t="s">
        <v>151</v>
      </c>
    </row>
    <row r="53" spans="1:16" ht="12.75">
      <c r="A53" s="25" t="s">
        <v>45</v>
      </c>
      <c s="29" t="s">
        <v>104</v>
      </c>
      <c s="29" t="s">
        <v>290</v>
      </c>
      <c s="25" t="s">
        <v>296</v>
      </c>
      <c s="30" t="s">
        <v>292</v>
      </c>
      <c s="31" t="s">
        <v>148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297</v>
      </c>
    </row>
    <row r="55" spans="1:5" ht="12.75">
      <c r="A55" s="36" t="s">
        <v>51</v>
      </c>
      <c r="E55" s="37" t="s">
        <v>150</v>
      </c>
    </row>
    <row r="56" spans="1:5" ht="12.75">
      <c r="A56" t="s">
        <v>53</v>
      </c>
      <c r="E56" s="35" t="s">
        <v>151</v>
      </c>
    </row>
    <row r="57" spans="1:16" ht="12.75">
      <c r="A57" s="25" t="s">
        <v>45</v>
      </c>
      <c s="29" t="s">
        <v>109</v>
      </c>
      <c s="29" t="s">
        <v>298</v>
      </c>
      <c s="25" t="s">
        <v>47</v>
      </c>
      <c s="30" t="s">
        <v>299</v>
      </c>
      <c s="31" t="s">
        <v>164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300</v>
      </c>
    </row>
    <row r="59" spans="1:5" ht="12.75">
      <c r="A59" s="36" t="s">
        <v>51</v>
      </c>
      <c r="E59" s="37" t="s">
        <v>301</v>
      </c>
    </row>
    <row r="60" spans="1:5" ht="12.75">
      <c r="A60" t="s">
        <v>53</v>
      </c>
      <c r="E60" s="35" t="s">
        <v>151</v>
      </c>
    </row>
    <row r="61" spans="1:16" ht="12.75">
      <c r="A61" s="25" t="s">
        <v>45</v>
      </c>
      <c s="29" t="s">
        <v>113</v>
      </c>
      <c s="29" t="s">
        <v>152</v>
      </c>
      <c s="25" t="s">
        <v>47</v>
      </c>
      <c s="30" t="s">
        <v>153</v>
      </c>
      <c s="31" t="s">
        <v>148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302</v>
      </c>
    </row>
    <row r="63" spans="1:5" ht="12.75">
      <c r="A63" s="36" t="s">
        <v>51</v>
      </c>
      <c r="E63" s="37" t="s">
        <v>150</v>
      </c>
    </row>
    <row r="64" spans="1:5" ht="12.75">
      <c r="A64" t="s">
        <v>53</v>
      </c>
      <c r="E64" s="35" t="s">
        <v>151</v>
      </c>
    </row>
    <row r="65" spans="1:16" ht="12.75">
      <c r="A65" s="25" t="s">
        <v>45</v>
      </c>
      <c s="29" t="s">
        <v>117</v>
      </c>
      <c s="29" t="s">
        <v>303</v>
      </c>
      <c s="25" t="s">
        <v>47</v>
      </c>
      <c s="30" t="s">
        <v>304</v>
      </c>
      <c s="31" t="s">
        <v>148</v>
      </c>
      <c s="32">
        <v>1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38.25">
      <c r="A66" s="34" t="s">
        <v>50</v>
      </c>
      <c r="E66" s="35" t="s">
        <v>305</v>
      </c>
    </row>
    <row r="67" spans="1:5" ht="12.75">
      <c r="A67" s="36" t="s">
        <v>51</v>
      </c>
      <c r="E67" s="37" t="s">
        <v>150</v>
      </c>
    </row>
    <row r="68" spans="1:5" ht="12.75">
      <c r="A68" t="s">
        <v>53</v>
      </c>
      <c r="E68" s="35" t="s">
        <v>151</v>
      </c>
    </row>
    <row r="69" spans="1:16" ht="12.75">
      <c r="A69" s="25" t="s">
        <v>45</v>
      </c>
      <c s="29" t="s">
        <v>118</v>
      </c>
      <c s="29" t="s">
        <v>306</v>
      </c>
      <c s="25" t="s">
        <v>47</v>
      </c>
      <c s="30" t="s">
        <v>307</v>
      </c>
      <c s="31" t="s">
        <v>164</v>
      </c>
      <c s="32">
        <v>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308</v>
      </c>
    </row>
    <row r="71" spans="1:5" ht="12.75">
      <c r="A71" s="36" t="s">
        <v>51</v>
      </c>
      <c r="E71" s="37" t="s">
        <v>150</v>
      </c>
    </row>
    <row r="72" spans="1:5" ht="76.5">
      <c r="A72" t="s">
        <v>53</v>
      </c>
      <c r="E72" s="35" t="s">
        <v>309</v>
      </c>
    </row>
    <row r="73" spans="1:16" ht="12.75">
      <c r="A73" s="25" t="s">
        <v>45</v>
      </c>
      <c s="29" t="s">
        <v>122</v>
      </c>
      <c s="29" t="s">
        <v>310</v>
      </c>
      <c s="25" t="s">
        <v>47</v>
      </c>
      <c s="30" t="s">
        <v>311</v>
      </c>
      <c s="31" t="s">
        <v>148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312</v>
      </c>
    </row>
    <row r="75" spans="1:5" ht="12.75">
      <c r="A75" s="36" t="s">
        <v>51</v>
      </c>
      <c r="E75" s="37" t="s">
        <v>150</v>
      </c>
    </row>
    <row r="76" spans="1:5" ht="63.75">
      <c r="A76" t="s">
        <v>53</v>
      </c>
      <c r="E76" s="35" t="s">
        <v>313</v>
      </c>
    </row>
    <row r="77" spans="1:16" ht="12.75">
      <c r="A77" s="25" t="s">
        <v>45</v>
      </c>
      <c s="29" t="s">
        <v>125</v>
      </c>
      <c s="29" t="s">
        <v>314</v>
      </c>
      <c s="25" t="s">
        <v>47</v>
      </c>
      <c s="30" t="s">
        <v>315</v>
      </c>
      <c s="31" t="s">
        <v>164</v>
      </c>
      <c s="32">
        <v>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316</v>
      </c>
    </row>
    <row r="79" spans="1:5" ht="12.75">
      <c r="A79" s="36" t="s">
        <v>51</v>
      </c>
      <c r="E79" s="37" t="s">
        <v>317</v>
      </c>
    </row>
    <row r="80" spans="1:5" ht="51">
      <c r="A80" t="s">
        <v>53</v>
      </c>
      <c r="E80" s="35" t="s">
        <v>318</v>
      </c>
    </row>
    <row r="81" spans="1:16" ht="12.75">
      <c r="A81" s="25" t="s">
        <v>45</v>
      </c>
      <c s="29" t="s">
        <v>128</v>
      </c>
      <c s="29" t="s">
        <v>319</v>
      </c>
      <c s="25" t="s">
        <v>60</v>
      </c>
      <c s="30" t="s">
        <v>320</v>
      </c>
      <c s="31" t="s">
        <v>148</v>
      </c>
      <c s="32">
        <v>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6" t="s">
        <v>51</v>
      </c>
      <c r="E83" s="37" t="s">
        <v>150</v>
      </c>
    </row>
    <row r="84" spans="1:5" ht="25.5">
      <c r="A84" t="s">
        <v>53</v>
      </c>
      <c r="E84" s="35" t="s">
        <v>321</v>
      </c>
    </row>
    <row r="85" spans="1:18" ht="12.75" customHeight="1">
      <c r="A85" s="6" t="s">
        <v>43</v>
      </c>
      <c s="6"/>
      <c s="39" t="s">
        <v>29</v>
      </c>
      <c s="6"/>
      <c s="27" t="s">
        <v>64</v>
      </c>
      <c s="6"/>
      <c s="6"/>
      <c s="6"/>
      <c s="40">
        <f>0+Q85</f>
      </c>
      <c r="O85">
        <f>0+R85</f>
      </c>
      <c r="Q85">
        <f>0+I86+I90+I94+I98+I102+I106+I110+I114+I118+I122+I126+I130+I134+I138+I142+I146+I150</f>
      </c>
      <c>
        <f>0+O86+O90+O94+O98+O102+O106+O110+O114+O118+O122+O126+O130+O134+O138+O142+O146+O150</f>
      </c>
    </row>
    <row r="86" spans="1:16" ht="12.75">
      <c r="A86" s="25" t="s">
        <v>45</v>
      </c>
      <c s="29" t="s">
        <v>131</v>
      </c>
      <c s="29" t="s">
        <v>65</v>
      </c>
      <c s="25" t="s">
        <v>47</v>
      </c>
      <c s="30" t="s">
        <v>66</v>
      </c>
      <c s="31" t="s">
        <v>67</v>
      </c>
      <c s="32">
        <v>76.54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12.75">
      <c r="A88" s="36" t="s">
        <v>51</v>
      </c>
      <c r="E88" s="37" t="s">
        <v>322</v>
      </c>
    </row>
    <row r="89" spans="1:5" ht="63.75">
      <c r="A89" t="s">
        <v>53</v>
      </c>
      <c r="E89" s="35" t="s">
        <v>69</v>
      </c>
    </row>
    <row r="90" spans="1:16" ht="12.75">
      <c r="A90" s="25" t="s">
        <v>45</v>
      </c>
      <c s="29" t="s">
        <v>211</v>
      </c>
      <c s="29" t="s">
        <v>70</v>
      </c>
      <c s="25" t="s">
        <v>47</v>
      </c>
      <c s="30" t="s">
        <v>71</v>
      </c>
      <c s="31" t="s">
        <v>72</v>
      </c>
      <c s="32">
        <v>1836.96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73</v>
      </c>
    </row>
    <row r="92" spans="1:5" ht="38.25">
      <c r="A92" s="36" t="s">
        <v>51</v>
      </c>
      <c r="E92" s="37" t="s">
        <v>323</v>
      </c>
    </row>
    <row r="93" spans="1:5" ht="25.5">
      <c r="A93" t="s">
        <v>53</v>
      </c>
      <c r="E93" s="35" t="s">
        <v>75</v>
      </c>
    </row>
    <row r="94" spans="1:16" ht="12.75">
      <c r="A94" s="25" t="s">
        <v>45</v>
      </c>
      <c s="29" t="s">
        <v>215</v>
      </c>
      <c s="29" t="s">
        <v>324</v>
      </c>
      <c s="25" t="s">
        <v>47</v>
      </c>
      <c s="30" t="s">
        <v>325</v>
      </c>
      <c s="31" t="s">
        <v>67</v>
      </c>
      <c s="32">
        <v>100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326</v>
      </c>
    </row>
    <row r="96" spans="1:5" ht="12.75">
      <c r="A96" s="36" t="s">
        <v>51</v>
      </c>
      <c r="E96" s="37" t="s">
        <v>327</v>
      </c>
    </row>
    <row r="97" spans="1:5" ht="38.25">
      <c r="A97" t="s">
        <v>53</v>
      </c>
      <c r="E97" s="35" t="s">
        <v>328</v>
      </c>
    </row>
    <row r="98" spans="1:16" ht="12.75">
      <c r="A98" s="25" t="s">
        <v>45</v>
      </c>
      <c s="29" t="s">
        <v>219</v>
      </c>
      <c s="29" t="s">
        <v>76</v>
      </c>
      <c s="25" t="s">
        <v>47</v>
      </c>
      <c s="30" t="s">
        <v>77</v>
      </c>
      <c s="31" t="s">
        <v>67</v>
      </c>
      <c s="32">
        <v>486.88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02">
      <c r="A100" s="36" t="s">
        <v>51</v>
      </c>
      <c r="E100" s="37" t="s">
        <v>329</v>
      </c>
    </row>
    <row r="101" spans="1:5" ht="369.75">
      <c r="A101" t="s">
        <v>53</v>
      </c>
      <c r="E101" s="35" t="s">
        <v>79</v>
      </c>
    </row>
    <row r="102" spans="1:16" ht="12.75">
      <c r="A102" s="25" t="s">
        <v>45</v>
      </c>
      <c s="29" t="s">
        <v>222</v>
      </c>
      <c s="29" t="s">
        <v>81</v>
      </c>
      <c s="25" t="s">
        <v>47</v>
      </c>
      <c s="30" t="s">
        <v>82</v>
      </c>
      <c s="31" t="s">
        <v>83</v>
      </c>
      <c s="32">
        <v>4868.8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73</v>
      </c>
    </row>
    <row r="104" spans="1:5" ht="114.75">
      <c r="A104" s="36" t="s">
        <v>51</v>
      </c>
      <c r="E104" s="37" t="s">
        <v>330</v>
      </c>
    </row>
    <row r="105" spans="1:5" ht="25.5">
      <c r="A105" t="s">
        <v>53</v>
      </c>
      <c r="E105" s="35" t="s">
        <v>85</v>
      </c>
    </row>
    <row r="106" spans="1:16" ht="12.75">
      <c r="A106" s="25" t="s">
        <v>45</v>
      </c>
      <c s="29" t="s">
        <v>226</v>
      </c>
      <c s="29" t="s">
        <v>331</v>
      </c>
      <c s="25" t="s">
        <v>47</v>
      </c>
      <c s="30" t="s">
        <v>332</v>
      </c>
      <c s="31" t="s">
        <v>67</v>
      </c>
      <c s="32">
        <v>100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333</v>
      </c>
    </row>
    <row r="108" spans="1:5" ht="12.75">
      <c r="A108" s="36" t="s">
        <v>51</v>
      </c>
      <c r="E108" s="37" t="s">
        <v>334</v>
      </c>
    </row>
    <row r="109" spans="1:5" ht="306">
      <c r="A109" t="s">
        <v>53</v>
      </c>
      <c r="E109" s="35" t="s">
        <v>335</v>
      </c>
    </row>
    <row r="110" spans="1:16" ht="12.75">
      <c r="A110" s="25" t="s">
        <v>45</v>
      </c>
      <c s="29" t="s">
        <v>231</v>
      </c>
      <c s="29" t="s">
        <v>336</v>
      </c>
      <c s="25" t="s">
        <v>47</v>
      </c>
      <c s="30" t="s">
        <v>337</v>
      </c>
      <c s="31" t="s">
        <v>252</v>
      </c>
      <c s="32">
        <v>22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6" t="s">
        <v>51</v>
      </c>
      <c r="E112" s="37" t="s">
        <v>338</v>
      </c>
    </row>
    <row r="113" spans="1:5" ht="63.75">
      <c r="A113" t="s">
        <v>53</v>
      </c>
      <c r="E113" s="35" t="s">
        <v>339</v>
      </c>
    </row>
    <row r="114" spans="1:16" ht="12.75">
      <c r="A114" s="25" t="s">
        <v>45</v>
      </c>
      <c s="29" t="s">
        <v>234</v>
      </c>
      <c s="29" t="s">
        <v>340</v>
      </c>
      <c s="25" t="s">
        <v>47</v>
      </c>
      <c s="30" t="s">
        <v>341</v>
      </c>
      <c s="31" t="s">
        <v>67</v>
      </c>
      <c s="32">
        <v>10.665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6" t="s">
        <v>51</v>
      </c>
      <c r="E116" s="37" t="s">
        <v>342</v>
      </c>
    </row>
    <row r="117" spans="1:5" ht="318.75">
      <c r="A117" t="s">
        <v>53</v>
      </c>
      <c r="E117" s="35" t="s">
        <v>343</v>
      </c>
    </row>
    <row r="118" spans="1:16" ht="12.75">
      <c r="A118" s="25" t="s">
        <v>45</v>
      </c>
      <c s="29" t="s">
        <v>238</v>
      </c>
      <c s="29" t="s">
        <v>344</v>
      </c>
      <c s="25" t="s">
        <v>47</v>
      </c>
      <c s="30" t="s">
        <v>345</v>
      </c>
      <c s="31" t="s">
        <v>67</v>
      </c>
      <c s="32">
        <v>20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346</v>
      </c>
    </row>
    <row r="120" spans="1:5" ht="12.75">
      <c r="A120" s="36" t="s">
        <v>51</v>
      </c>
      <c r="E120" s="37" t="s">
        <v>347</v>
      </c>
    </row>
    <row r="121" spans="1:5" ht="267.75">
      <c r="A121" t="s">
        <v>53</v>
      </c>
      <c r="E121" s="35" t="s">
        <v>348</v>
      </c>
    </row>
    <row r="122" spans="1:16" ht="12.75">
      <c r="A122" s="25" t="s">
        <v>45</v>
      </c>
      <c s="29" t="s">
        <v>242</v>
      </c>
      <c s="29" t="s">
        <v>87</v>
      </c>
      <c s="25" t="s">
        <v>47</v>
      </c>
      <c s="30" t="s">
        <v>88</v>
      </c>
      <c s="31" t="s">
        <v>67</v>
      </c>
      <c s="32">
        <v>605.809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89</v>
      </c>
    </row>
    <row r="124" spans="1:5" ht="140.25">
      <c r="A124" s="36" t="s">
        <v>51</v>
      </c>
      <c r="E124" s="37" t="s">
        <v>349</v>
      </c>
    </row>
    <row r="125" spans="1:5" ht="191.25">
      <c r="A125" t="s">
        <v>53</v>
      </c>
      <c r="E125" s="35" t="s">
        <v>90</v>
      </c>
    </row>
    <row r="126" spans="1:16" ht="12.75">
      <c r="A126" s="25" t="s">
        <v>45</v>
      </c>
      <c s="29" t="s">
        <v>245</v>
      </c>
      <c s="29" t="s">
        <v>350</v>
      </c>
      <c s="25" t="s">
        <v>47</v>
      </c>
      <c s="30" t="s">
        <v>351</v>
      </c>
      <c s="31" t="s">
        <v>67</v>
      </c>
      <c s="32">
        <v>10.665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352</v>
      </c>
    </row>
    <row r="128" spans="1:5" ht="12.75">
      <c r="A128" s="36" t="s">
        <v>51</v>
      </c>
      <c r="E128" s="37" t="s">
        <v>353</v>
      </c>
    </row>
    <row r="129" spans="1:5" ht="229.5">
      <c r="A129" t="s">
        <v>53</v>
      </c>
      <c r="E129" s="35" t="s">
        <v>354</v>
      </c>
    </row>
    <row r="130" spans="1:16" ht="12.75">
      <c r="A130" s="25" t="s">
        <v>45</v>
      </c>
      <c s="29" t="s">
        <v>249</v>
      </c>
      <c s="29" t="s">
        <v>355</v>
      </c>
      <c s="25" t="s">
        <v>47</v>
      </c>
      <c s="30" t="s">
        <v>356</v>
      </c>
      <c s="31" t="s">
        <v>67</v>
      </c>
      <c s="32">
        <v>100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47</v>
      </c>
    </row>
    <row r="132" spans="1:5" ht="12.75">
      <c r="A132" s="36" t="s">
        <v>51</v>
      </c>
      <c r="E132" s="37" t="s">
        <v>334</v>
      </c>
    </row>
    <row r="133" spans="1:5" ht="38.25">
      <c r="A133" t="s">
        <v>53</v>
      </c>
      <c r="E133" s="35" t="s">
        <v>357</v>
      </c>
    </row>
    <row r="134" spans="1:16" ht="12.75">
      <c r="A134" s="25" t="s">
        <v>45</v>
      </c>
      <c s="29" t="s">
        <v>255</v>
      </c>
      <c s="29" t="s">
        <v>358</v>
      </c>
      <c s="25" t="s">
        <v>47</v>
      </c>
      <c s="30" t="s">
        <v>359</v>
      </c>
      <c s="31" t="s">
        <v>94</v>
      </c>
      <c s="32">
        <v>300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47</v>
      </c>
    </row>
    <row r="136" spans="1:5" ht="12.75">
      <c r="A136" s="36" t="s">
        <v>51</v>
      </c>
      <c r="E136" s="37" t="s">
        <v>360</v>
      </c>
    </row>
    <row r="137" spans="1:5" ht="25.5">
      <c r="A137" t="s">
        <v>53</v>
      </c>
      <c r="E137" s="35" t="s">
        <v>361</v>
      </c>
    </row>
    <row r="138" spans="1:16" ht="12.75">
      <c r="A138" s="25" t="s">
        <v>45</v>
      </c>
      <c s="29" t="s">
        <v>259</v>
      </c>
      <c s="29" t="s">
        <v>362</v>
      </c>
      <c s="25" t="s">
        <v>47</v>
      </c>
      <c s="30" t="s">
        <v>363</v>
      </c>
      <c s="31" t="s">
        <v>94</v>
      </c>
      <c s="32">
        <v>1500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364</v>
      </c>
    </row>
    <row r="140" spans="1:5" ht="25.5">
      <c r="A140" s="36" t="s">
        <v>51</v>
      </c>
      <c r="E140" s="37" t="s">
        <v>365</v>
      </c>
    </row>
    <row r="141" spans="1:5" ht="38.25">
      <c r="A141" t="s">
        <v>53</v>
      </c>
      <c r="E141" s="35" t="s">
        <v>366</v>
      </c>
    </row>
    <row r="142" spans="1:16" ht="12.75">
      <c r="A142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94</v>
      </c>
      <c s="32">
        <v>500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370</v>
      </c>
    </row>
    <row r="144" spans="1:5" ht="12.75">
      <c r="A144" s="36" t="s">
        <v>51</v>
      </c>
      <c r="E144" s="37" t="s">
        <v>371</v>
      </c>
    </row>
    <row r="145" spans="1:5" ht="25.5">
      <c r="A145" t="s">
        <v>53</v>
      </c>
      <c r="E145" s="35" t="s">
        <v>372</v>
      </c>
    </row>
    <row r="146" spans="1:16" ht="12.75">
      <c r="A146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67</v>
      </c>
      <c s="32">
        <v>6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376</v>
      </c>
    </row>
    <row r="148" spans="1:5" ht="38.25">
      <c r="A148" s="36" t="s">
        <v>51</v>
      </c>
      <c r="E148" s="37" t="s">
        <v>377</v>
      </c>
    </row>
    <row r="149" spans="1:5" ht="38.25">
      <c r="A149" t="s">
        <v>53</v>
      </c>
      <c r="E149" s="35" t="s">
        <v>378</v>
      </c>
    </row>
    <row r="150" spans="1:16" ht="12.75">
      <c r="A150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67</v>
      </c>
      <c s="32">
        <v>100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382</v>
      </c>
    </row>
    <row r="152" spans="1:5" ht="12.75">
      <c r="A152" s="36" t="s">
        <v>51</v>
      </c>
      <c r="E152" s="37" t="s">
        <v>327</v>
      </c>
    </row>
    <row r="153" spans="1:5" ht="51">
      <c r="A153" t="s">
        <v>53</v>
      </c>
      <c r="E153" s="35" t="s">
        <v>383</v>
      </c>
    </row>
    <row r="154" spans="1:18" ht="12.75" customHeight="1">
      <c r="A154" s="6" t="s">
        <v>43</v>
      </c>
      <c s="6"/>
      <c s="39" t="s">
        <v>23</v>
      </c>
      <c s="6"/>
      <c s="27" t="s">
        <v>384</v>
      </c>
      <c s="6"/>
      <c s="6"/>
      <c s="6"/>
      <c s="40">
        <f>0+Q154</f>
      </c>
      <c r="O154">
        <f>0+R154</f>
      </c>
      <c r="Q154">
        <f>0+I155+I159+I163+I167+I171</f>
      </c>
      <c>
        <f>0+O155+O159+O163+O167+O171</f>
      </c>
    </row>
    <row r="155" spans="1:16" ht="12.75">
      <c r="A155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67</v>
      </c>
      <c s="32">
        <v>0.367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25.5">
      <c r="A156" s="34" t="s">
        <v>50</v>
      </c>
      <c r="E156" s="35" t="s">
        <v>388</v>
      </c>
    </row>
    <row r="157" spans="1:5" ht="12.75">
      <c r="A157" s="36" t="s">
        <v>51</v>
      </c>
      <c r="E157" s="37" t="s">
        <v>389</v>
      </c>
    </row>
    <row r="158" spans="1:5" ht="51">
      <c r="A158" t="s">
        <v>53</v>
      </c>
      <c r="E158" s="35" t="s">
        <v>390</v>
      </c>
    </row>
    <row r="159" spans="1:16" ht="12.75">
      <c r="A159" s="25" t="s">
        <v>45</v>
      </c>
      <c s="29" t="s">
        <v>391</v>
      </c>
      <c s="29" t="s">
        <v>392</v>
      </c>
      <c s="25" t="s">
        <v>47</v>
      </c>
      <c s="30" t="s">
        <v>393</v>
      </c>
      <c s="31" t="s">
        <v>49</v>
      </c>
      <c s="32">
        <v>6.364</v>
      </c>
      <c s="33">
        <v>0</v>
      </c>
      <c s="33">
        <f>ROUND(ROUND(H159,2)*ROUND(G159,3),2)</f>
      </c>
      <c r="O159">
        <f>(I159*0)/100</f>
      </c>
      <c t="s">
        <v>27</v>
      </c>
    </row>
    <row r="160" spans="1:5" ht="12.75">
      <c r="A160" s="34" t="s">
        <v>50</v>
      </c>
      <c r="E160" s="35" t="s">
        <v>394</v>
      </c>
    </row>
    <row r="161" spans="1:5" ht="12.75">
      <c r="A161" s="36" t="s">
        <v>51</v>
      </c>
      <c r="E161" s="37" t="s">
        <v>395</v>
      </c>
    </row>
    <row r="162" spans="1:5" ht="38.25">
      <c r="A162" t="s">
        <v>53</v>
      </c>
      <c r="E162" s="35" t="s">
        <v>396</v>
      </c>
    </row>
    <row r="163" spans="1:16" ht="12.75">
      <c r="A163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94</v>
      </c>
      <c s="32">
        <v>28</v>
      </c>
      <c s="33">
        <v>0</v>
      </c>
      <c s="33">
        <f>ROUND(ROUND(H163,2)*ROUND(G163,3),2)</f>
      </c>
      <c r="O163">
        <f>(I163*0)/100</f>
      </c>
      <c t="s">
        <v>27</v>
      </c>
    </row>
    <row r="164" spans="1:5" ht="12.75">
      <c r="A164" s="34" t="s">
        <v>50</v>
      </c>
      <c r="E164" s="35" t="s">
        <v>400</v>
      </c>
    </row>
    <row r="165" spans="1:5" ht="12.75">
      <c r="A165" s="36" t="s">
        <v>51</v>
      </c>
      <c r="E165" s="37" t="s">
        <v>401</v>
      </c>
    </row>
    <row r="166" spans="1:5" ht="25.5">
      <c r="A166" t="s">
        <v>53</v>
      </c>
      <c r="E166" s="35" t="s">
        <v>402</v>
      </c>
    </row>
    <row r="167" spans="1:16" ht="12.75">
      <c r="A167" s="25" t="s">
        <v>45</v>
      </c>
      <c s="29" t="s">
        <v>403</v>
      </c>
      <c s="29" t="s">
        <v>404</v>
      </c>
      <c s="25" t="s">
        <v>47</v>
      </c>
      <c s="30" t="s">
        <v>405</v>
      </c>
      <c s="31" t="s">
        <v>252</v>
      </c>
      <c s="32">
        <v>89</v>
      </c>
      <c s="33">
        <v>0</v>
      </c>
      <c s="33">
        <f>ROUND(ROUND(H167,2)*ROUND(G167,3),2)</f>
      </c>
      <c r="O167">
        <f>(I167*0)/100</f>
      </c>
      <c t="s">
        <v>27</v>
      </c>
    </row>
    <row r="168" spans="1:5" ht="12.75">
      <c r="A168" s="34" t="s">
        <v>50</v>
      </c>
      <c r="E168" s="35" t="s">
        <v>406</v>
      </c>
    </row>
    <row r="169" spans="1:5" ht="12.75">
      <c r="A169" s="36" t="s">
        <v>51</v>
      </c>
      <c r="E169" s="37" t="s">
        <v>407</v>
      </c>
    </row>
    <row r="170" spans="1:5" ht="63.75">
      <c r="A170" t="s">
        <v>53</v>
      </c>
      <c r="E170" s="35" t="s">
        <v>408</v>
      </c>
    </row>
    <row r="171" spans="1:16" ht="25.5">
      <c r="A171" s="25" t="s">
        <v>45</v>
      </c>
      <c s="29" t="s">
        <v>409</v>
      </c>
      <c s="29" t="s">
        <v>410</v>
      </c>
      <c s="25" t="s">
        <v>411</v>
      </c>
      <c s="30" t="s">
        <v>412</v>
      </c>
      <c s="31" t="s">
        <v>164</v>
      </c>
      <c s="32">
        <v>10590</v>
      </c>
      <c s="33">
        <v>0</v>
      </c>
      <c s="33">
        <f>ROUND(ROUND(H171,2)*ROUND(G171,3),2)</f>
      </c>
      <c r="O171">
        <f>(I171*21)/100</f>
      </c>
      <c t="s">
        <v>23</v>
      </c>
    </row>
    <row r="172" spans="1:5" ht="12.75">
      <c r="A172" s="34" t="s">
        <v>50</v>
      </c>
      <c r="E172" s="35" t="s">
        <v>413</v>
      </c>
    </row>
    <row r="173" spans="1:5" ht="63.75">
      <c r="A173" s="36" t="s">
        <v>51</v>
      </c>
      <c r="E173" s="37" t="s">
        <v>414</v>
      </c>
    </row>
    <row r="174" spans="1:5" ht="63.75">
      <c r="A174" t="s">
        <v>53</v>
      </c>
      <c r="E174" s="35" t="s">
        <v>415</v>
      </c>
    </row>
    <row r="175" spans="1:18" ht="12.75" customHeight="1">
      <c r="A175" s="6" t="s">
        <v>43</v>
      </c>
      <c s="6"/>
      <c s="39" t="s">
        <v>22</v>
      </c>
      <c s="6"/>
      <c s="27" t="s">
        <v>416</v>
      </c>
      <c s="6"/>
      <c s="6"/>
      <c s="6"/>
      <c s="40">
        <f>0+Q175</f>
      </c>
      <c r="O175">
        <f>0+R175</f>
      </c>
      <c r="Q175">
        <f>0+I176+I180+I184+I188+I192+I196+I200</f>
      </c>
      <c>
        <f>0+O176+O180+O184+O188+O192+O196+O200</f>
      </c>
    </row>
    <row r="176" spans="1:16" ht="12.75">
      <c r="A176" s="25" t="s">
        <v>45</v>
      </c>
      <c s="29" t="s">
        <v>417</v>
      </c>
      <c s="29" t="s">
        <v>418</v>
      </c>
      <c s="25" t="s">
        <v>47</v>
      </c>
      <c s="30" t="s">
        <v>419</v>
      </c>
      <c s="31" t="s">
        <v>420</v>
      </c>
      <c s="32">
        <v>966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25.5">
      <c r="A177" s="34" t="s">
        <v>50</v>
      </c>
      <c r="E177" s="35" t="s">
        <v>421</v>
      </c>
    </row>
    <row r="178" spans="1:5" ht="12.75">
      <c r="A178" s="36" t="s">
        <v>51</v>
      </c>
      <c r="E178" s="37" t="s">
        <v>422</v>
      </c>
    </row>
    <row r="179" spans="1:5" ht="25.5">
      <c r="A179" t="s">
        <v>53</v>
      </c>
      <c r="E179" s="35" t="s">
        <v>423</v>
      </c>
    </row>
    <row r="180" spans="1:16" ht="12.75">
      <c r="A180" s="25" t="s">
        <v>45</v>
      </c>
      <c s="29" t="s">
        <v>424</v>
      </c>
      <c s="29" t="s">
        <v>425</v>
      </c>
      <c s="25" t="s">
        <v>47</v>
      </c>
      <c s="30" t="s">
        <v>426</v>
      </c>
      <c s="31" t="s">
        <v>67</v>
      </c>
      <c s="32">
        <v>69.48</v>
      </c>
      <c s="33">
        <v>0</v>
      </c>
      <c s="33">
        <f>ROUND(ROUND(H180,2)*ROUND(G180,3),2)</f>
      </c>
      <c r="O180">
        <f>(I180*21)/100</f>
      </c>
      <c t="s">
        <v>23</v>
      </c>
    </row>
    <row r="181" spans="1:5" ht="12.75">
      <c r="A181" s="34" t="s">
        <v>50</v>
      </c>
      <c r="E181" s="35" t="s">
        <v>47</v>
      </c>
    </row>
    <row r="182" spans="1:5" ht="38.25">
      <c r="A182" s="36" t="s">
        <v>51</v>
      </c>
      <c r="E182" s="37" t="s">
        <v>427</v>
      </c>
    </row>
    <row r="183" spans="1:5" ht="382.5">
      <c r="A183" t="s">
        <v>53</v>
      </c>
      <c r="E183" s="35" t="s">
        <v>428</v>
      </c>
    </row>
    <row r="184" spans="1:16" ht="12.75">
      <c r="A184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49</v>
      </c>
      <c s="32">
        <v>6.537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47</v>
      </c>
    </row>
    <row r="186" spans="1:5" ht="12.75">
      <c r="A186" s="36" t="s">
        <v>51</v>
      </c>
      <c r="E186" s="37" t="s">
        <v>432</v>
      </c>
    </row>
    <row r="187" spans="1:5" ht="242.25">
      <c r="A187" t="s">
        <v>53</v>
      </c>
      <c r="E187" s="35" t="s">
        <v>433</v>
      </c>
    </row>
    <row r="188" spans="1:16" ht="12.75">
      <c r="A188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67</v>
      </c>
      <c s="32">
        <v>82.749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437</v>
      </c>
    </row>
    <row r="190" spans="1:5" ht="63.75">
      <c r="A190" s="36" t="s">
        <v>51</v>
      </c>
      <c r="E190" s="37" t="s">
        <v>438</v>
      </c>
    </row>
    <row r="191" spans="1:5" ht="369.75">
      <c r="A191" t="s">
        <v>53</v>
      </c>
      <c r="E191" s="35" t="s">
        <v>439</v>
      </c>
    </row>
    <row r="192" spans="1:16" ht="12.75">
      <c r="A192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49</v>
      </c>
      <c s="32">
        <v>11.622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443</v>
      </c>
    </row>
    <row r="194" spans="1:5" ht="38.25">
      <c r="A194" s="36" t="s">
        <v>51</v>
      </c>
      <c r="E194" s="37" t="s">
        <v>444</v>
      </c>
    </row>
    <row r="195" spans="1:5" ht="267.75">
      <c r="A195" t="s">
        <v>53</v>
      </c>
      <c r="E195" s="35" t="s">
        <v>445</v>
      </c>
    </row>
    <row r="196" spans="1:16" ht="12.75">
      <c r="A196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67</v>
      </c>
      <c s="32">
        <v>46.416</v>
      </c>
      <c s="33">
        <v>0</v>
      </c>
      <c s="33">
        <f>ROUND(ROUND(H196,2)*ROUND(G196,3),2)</f>
      </c>
      <c r="O196">
        <f>(I196*21)/100</f>
      </c>
      <c t="s">
        <v>23</v>
      </c>
    </row>
    <row r="197" spans="1:5" ht="12.75">
      <c r="A197" s="34" t="s">
        <v>50</v>
      </c>
      <c r="E197" s="35" t="s">
        <v>449</v>
      </c>
    </row>
    <row r="198" spans="1:5" ht="38.25">
      <c r="A198" s="36" t="s">
        <v>51</v>
      </c>
      <c r="E198" s="37" t="s">
        <v>450</v>
      </c>
    </row>
    <row r="199" spans="1:5" ht="369.75">
      <c r="A199" t="s">
        <v>53</v>
      </c>
      <c r="E199" s="35" t="s">
        <v>439</v>
      </c>
    </row>
    <row r="200" spans="1:16" ht="12.75">
      <c r="A200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49</v>
      </c>
      <c s="32">
        <v>2.267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454</v>
      </c>
    </row>
    <row r="202" spans="1:5" ht="12.75">
      <c r="A202" s="36" t="s">
        <v>51</v>
      </c>
      <c r="E202" s="37" t="s">
        <v>455</v>
      </c>
    </row>
    <row r="203" spans="1:5" ht="267.75">
      <c r="A203" t="s">
        <v>53</v>
      </c>
      <c r="E203" s="35" t="s">
        <v>445</v>
      </c>
    </row>
    <row r="204" spans="1:18" ht="12.75" customHeight="1">
      <c r="A204" s="6" t="s">
        <v>43</v>
      </c>
      <c s="6"/>
      <c s="39" t="s">
        <v>33</v>
      </c>
      <c s="6"/>
      <c s="27" t="s">
        <v>456</v>
      </c>
      <c s="6"/>
      <c s="6"/>
      <c s="6"/>
      <c s="40">
        <f>0+Q204</f>
      </c>
      <c r="O204">
        <f>0+R204</f>
      </c>
      <c r="Q204">
        <f>0+I205+I209+I213+I217+I221+I225+I229+I233+I237+I241+I245+I249+I253+I257</f>
      </c>
      <c>
        <f>0+O205+O209+O213+O217+O221+O225+O229+O233+O237+O241+O245+O249+O253+O257</f>
      </c>
    </row>
    <row r="205" spans="1:16" ht="12.75">
      <c r="A205" s="25" t="s">
        <v>45</v>
      </c>
      <c s="29" t="s">
        <v>457</v>
      </c>
      <c s="29" t="s">
        <v>458</v>
      </c>
      <c s="25" t="s">
        <v>47</v>
      </c>
      <c s="30" t="s">
        <v>459</v>
      </c>
      <c s="31" t="s">
        <v>67</v>
      </c>
      <c s="32">
        <v>21.72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38.25">
      <c r="A207" s="36" t="s">
        <v>51</v>
      </c>
      <c r="E207" s="37" t="s">
        <v>460</v>
      </c>
    </row>
    <row r="208" spans="1:5" ht="369.75">
      <c r="A208" t="s">
        <v>53</v>
      </c>
      <c r="E208" s="35" t="s">
        <v>461</v>
      </c>
    </row>
    <row r="209" spans="1:16" ht="12.75">
      <c r="A209" s="25" t="s">
        <v>45</v>
      </c>
      <c s="29" t="s">
        <v>462</v>
      </c>
      <c s="29" t="s">
        <v>463</v>
      </c>
      <c s="25" t="s">
        <v>47</v>
      </c>
      <c s="30" t="s">
        <v>464</v>
      </c>
      <c s="31" t="s">
        <v>49</v>
      </c>
      <c s="32">
        <v>4.3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47</v>
      </c>
    </row>
    <row r="211" spans="1:5" ht="38.25">
      <c r="A211" s="36" t="s">
        <v>51</v>
      </c>
      <c r="E211" s="37" t="s">
        <v>465</v>
      </c>
    </row>
    <row r="212" spans="1:5" ht="267.75">
      <c r="A212" t="s">
        <v>53</v>
      </c>
      <c r="E212" s="35" t="s">
        <v>445</v>
      </c>
    </row>
    <row r="213" spans="1:16" ht="12.75">
      <c r="A213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67</v>
      </c>
      <c s="32">
        <v>87.596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47</v>
      </c>
    </row>
    <row r="215" spans="1:5" ht="38.25">
      <c r="A215" s="36" t="s">
        <v>51</v>
      </c>
      <c r="E215" s="37" t="s">
        <v>469</v>
      </c>
    </row>
    <row r="216" spans="1:5" ht="369.75">
      <c r="A216" t="s">
        <v>53</v>
      </c>
      <c r="E216" s="35" t="s">
        <v>461</v>
      </c>
    </row>
    <row r="217" spans="1:16" ht="12.75">
      <c r="A217" s="25" t="s">
        <v>45</v>
      </c>
      <c s="29" t="s">
        <v>470</v>
      </c>
      <c s="29" t="s">
        <v>471</v>
      </c>
      <c s="25" t="s">
        <v>47</v>
      </c>
      <c s="30" t="s">
        <v>472</v>
      </c>
      <c s="31" t="s">
        <v>49</v>
      </c>
      <c s="32">
        <v>10.77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6" t="s">
        <v>51</v>
      </c>
      <c r="E219" s="37" t="s">
        <v>473</v>
      </c>
    </row>
    <row r="220" spans="1:5" ht="267.75">
      <c r="A220" t="s">
        <v>53</v>
      </c>
      <c r="E220" s="35" t="s">
        <v>474</v>
      </c>
    </row>
    <row r="221" spans="1:16" ht="12.75">
      <c r="A221" s="25" t="s">
        <v>45</v>
      </c>
      <c s="29" t="s">
        <v>475</v>
      </c>
      <c s="29" t="s">
        <v>476</v>
      </c>
      <c s="25" t="s">
        <v>60</v>
      </c>
      <c s="30" t="s">
        <v>477</v>
      </c>
      <c s="31" t="s">
        <v>148</v>
      </c>
      <c s="32">
        <v>1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478</v>
      </c>
    </row>
    <row r="223" spans="1:5" ht="12.75">
      <c r="A223" s="36" t="s">
        <v>51</v>
      </c>
      <c r="E223" s="37" t="s">
        <v>47</v>
      </c>
    </row>
    <row r="224" spans="1:5" ht="229.5">
      <c r="A224" t="s">
        <v>53</v>
      </c>
      <c r="E224" s="35" t="s">
        <v>479</v>
      </c>
    </row>
    <row r="225" spans="1:16" ht="12.75">
      <c r="A225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67</v>
      </c>
      <c s="32">
        <v>5.063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12.75">
      <c r="A226" s="34" t="s">
        <v>50</v>
      </c>
      <c r="E226" s="35" t="s">
        <v>47</v>
      </c>
    </row>
    <row r="227" spans="1:5" ht="12.75">
      <c r="A227" s="36" t="s">
        <v>51</v>
      </c>
      <c r="E227" s="37" t="s">
        <v>483</v>
      </c>
    </row>
    <row r="228" spans="1:5" ht="229.5">
      <c r="A228" t="s">
        <v>53</v>
      </c>
      <c r="E228" s="35" t="s">
        <v>484</v>
      </c>
    </row>
    <row r="229" spans="1:16" ht="12.75">
      <c r="A229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67</v>
      </c>
      <c s="32">
        <v>17.517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12.75">
      <c r="A231" s="36" t="s">
        <v>51</v>
      </c>
      <c r="E231" s="37" t="s">
        <v>488</v>
      </c>
    </row>
    <row r="232" spans="1:5" ht="369.75">
      <c r="A232" t="s">
        <v>53</v>
      </c>
      <c r="E232" s="35" t="s">
        <v>461</v>
      </c>
    </row>
    <row r="233" spans="1:16" ht="12.75">
      <c r="A233" s="25" t="s">
        <v>45</v>
      </c>
      <c s="29" t="s">
        <v>489</v>
      </c>
      <c s="29" t="s">
        <v>490</v>
      </c>
      <c s="25" t="s">
        <v>47</v>
      </c>
      <c s="30" t="s">
        <v>491</v>
      </c>
      <c s="31" t="s">
        <v>67</v>
      </c>
      <c s="32">
        <v>17.305</v>
      </c>
      <c s="33">
        <v>0</v>
      </c>
      <c s="33">
        <f>ROUND(ROUND(H233,2)*ROUND(G233,3),2)</f>
      </c>
      <c r="O233">
        <f>(I233*21)/100</f>
      </c>
      <c t="s">
        <v>23</v>
      </c>
    </row>
    <row r="234" spans="1:5" ht="12.75">
      <c r="A234" s="34" t="s">
        <v>50</v>
      </c>
      <c r="E234" s="35" t="s">
        <v>47</v>
      </c>
    </row>
    <row r="235" spans="1:5" ht="12.75">
      <c r="A235" s="36" t="s">
        <v>51</v>
      </c>
      <c r="E235" s="37" t="s">
        <v>492</v>
      </c>
    </row>
    <row r="236" spans="1:5" ht="369.75">
      <c r="A236" t="s">
        <v>53</v>
      </c>
      <c r="E236" s="35" t="s">
        <v>461</v>
      </c>
    </row>
    <row r="237" spans="1:16" ht="12.75">
      <c r="A237" s="25" t="s">
        <v>45</v>
      </c>
      <c s="29" t="s">
        <v>493</v>
      </c>
      <c s="29" t="s">
        <v>494</v>
      </c>
      <c s="25" t="s">
        <v>29</v>
      </c>
      <c s="30" t="s">
        <v>495</v>
      </c>
      <c s="31" t="s">
        <v>67</v>
      </c>
      <c s="32">
        <v>8.164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12.75">
      <c r="A238" s="34" t="s">
        <v>50</v>
      </c>
      <c r="E238" s="35" t="s">
        <v>47</v>
      </c>
    </row>
    <row r="239" spans="1:5" ht="51">
      <c r="A239" s="36" t="s">
        <v>51</v>
      </c>
      <c r="E239" s="37" t="s">
        <v>496</v>
      </c>
    </row>
    <row r="240" spans="1:5" ht="369.75">
      <c r="A240" t="s">
        <v>53</v>
      </c>
      <c r="E240" s="35" t="s">
        <v>461</v>
      </c>
    </row>
    <row r="241" spans="1:16" ht="12.75">
      <c r="A241" s="25" t="s">
        <v>45</v>
      </c>
      <c s="29" t="s">
        <v>497</v>
      </c>
      <c s="29" t="s">
        <v>494</v>
      </c>
      <c s="25" t="s">
        <v>23</v>
      </c>
      <c s="30" t="s">
        <v>495</v>
      </c>
      <c s="31" t="s">
        <v>67</v>
      </c>
      <c s="32">
        <v>17.075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38.25">
      <c r="A243" s="36" t="s">
        <v>51</v>
      </c>
      <c r="E243" s="37" t="s">
        <v>498</v>
      </c>
    </row>
    <row r="244" spans="1:5" ht="369.75">
      <c r="A244" t="s">
        <v>53</v>
      </c>
      <c r="E244" s="35" t="s">
        <v>461</v>
      </c>
    </row>
    <row r="245" spans="1:16" ht="12.75">
      <c r="A245" s="25" t="s">
        <v>45</v>
      </c>
      <c s="29" t="s">
        <v>499</v>
      </c>
      <c s="29" t="s">
        <v>500</v>
      </c>
      <c s="25" t="s">
        <v>47</v>
      </c>
      <c s="30" t="s">
        <v>501</v>
      </c>
      <c s="31" t="s">
        <v>67</v>
      </c>
      <c s="32">
        <v>12.012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12.75">
      <c r="A247" s="36" t="s">
        <v>51</v>
      </c>
      <c r="E247" s="37" t="s">
        <v>502</v>
      </c>
    </row>
    <row r="248" spans="1:5" ht="38.25">
      <c r="A248" t="s">
        <v>53</v>
      </c>
      <c r="E248" s="35" t="s">
        <v>503</v>
      </c>
    </row>
    <row r="249" spans="1:16" ht="12.75">
      <c r="A249" s="25" t="s">
        <v>45</v>
      </c>
      <c s="29" t="s">
        <v>504</v>
      </c>
      <c s="29" t="s">
        <v>505</v>
      </c>
      <c s="25" t="s">
        <v>29</v>
      </c>
      <c s="30" t="s">
        <v>506</v>
      </c>
      <c s="31" t="s">
        <v>67</v>
      </c>
      <c s="32">
        <v>179.697</v>
      </c>
      <c s="33">
        <v>0</v>
      </c>
      <c s="33">
        <f>ROUND(ROUND(H249,2)*ROUND(G249,3),2)</f>
      </c>
      <c r="O249">
        <f>(I249*21)/100</f>
      </c>
      <c t="s">
        <v>23</v>
      </c>
    </row>
    <row r="250" spans="1:5" ht="12.75">
      <c r="A250" s="34" t="s">
        <v>50</v>
      </c>
      <c r="E250" s="35" t="s">
        <v>507</v>
      </c>
    </row>
    <row r="251" spans="1:5" ht="38.25">
      <c r="A251" s="36" t="s">
        <v>51</v>
      </c>
      <c r="E251" s="37" t="s">
        <v>508</v>
      </c>
    </row>
    <row r="252" spans="1:5" ht="38.25">
      <c r="A252" t="s">
        <v>53</v>
      </c>
      <c r="E252" s="35" t="s">
        <v>503</v>
      </c>
    </row>
    <row r="253" spans="1:16" ht="12.75">
      <c r="A253" s="25" t="s">
        <v>45</v>
      </c>
      <c s="29" t="s">
        <v>509</v>
      </c>
      <c s="29" t="s">
        <v>505</v>
      </c>
      <c s="25" t="s">
        <v>23</v>
      </c>
      <c s="30" t="s">
        <v>506</v>
      </c>
      <c s="31" t="s">
        <v>67</v>
      </c>
      <c s="32">
        <v>34.292</v>
      </c>
      <c s="33">
        <v>0</v>
      </c>
      <c s="33">
        <f>ROUND(ROUND(H253,2)*ROUND(G253,3),2)</f>
      </c>
      <c r="O253">
        <f>(I253*21)/100</f>
      </c>
      <c t="s">
        <v>23</v>
      </c>
    </row>
    <row r="254" spans="1:5" ht="12.75">
      <c r="A254" s="34" t="s">
        <v>50</v>
      </c>
      <c r="E254" s="35" t="s">
        <v>510</v>
      </c>
    </row>
    <row r="255" spans="1:5" ht="38.25">
      <c r="A255" s="36" t="s">
        <v>51</v>
      </c>
      <c r="E255" s="37" t="s">
        <v>511</v>
      </c>
    </row>
    <row r="256" spans="1:5" ht="38.25">
      <c r="A256" t="s">
        <v>53</v>
      </c>
      <c r="E256" s="35" t="s">
        <v>503</v>
      </c>
    </row>
    <row r="257" spans="1:16" ht="12.75">
      <c r="A257" s="25" t="s">
        <v>45</v>
      </c>
      <c s="29" t="s">
        <v>512</v>
      </c>
      <c s="29" t="s">
        <v>513</v>
      </c>
      <c s="25" t="s">
        <v>47</v>
      </c>
      <c s="30" t="s">
        <v>514</v>
      </c>
      <c s="31" t="s">
        <v>67</v>
      </c>
      <c s="32">
        <v>24.024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47</v>
      </c>
    </row>
    <row r="259" spans="1:5" ht="12.75">
      <c r="A259" s="36" t="s">
        <v>51</v>
      </c>
      <c r="E259" s="37" t="s">
        <v>515</v>
      </c>
    </row>
    <row r="260" spans="1:5" ht="102">
      <c r="A260" t="s">
        <v>53</v>
      </c>
      <c r="E260" s="35" t="s">
        <v>516</v>
      </c>
    </row>
    <row r="261" spans="1:18" ht="12.75" customHeight="1">
      <c r="A261" s="6" t="s">
        <v>43</v>
      </c>
      <c s="6"/>
      <c s="39" t="s">
        <v>35</v>
      </c>
      <c s="6"/>
      <c s="27" t="s">
        <v>91</v>
      </c>
      <c s="6"/>
      <c s="6"/>
      <c s="6"/>
      <c s="40">
        <f>0+Q261</f>
      </c>
      <c r="O261">
        <f>0+R261</f>
      </c>
      <c r="Q261">
        <f>0+I262+I266+I270+I274+I278</f>
      </c>
      <c>
        <f>0+O262+O266+O270+O274+O278</f>
      </c>
    </row>
    <row r="262" spans="1:16" ht="12.75">
      <c r="A262" s="25" t="s">
        <v>45</v>
      </c>
      <c s="29" t="s">
        <v>517</v>
      </c>
      <c s="29" t="s">
        <v>114</v>
      </c>
      <c s="25" t="s">
        <v>22</v>
      </c>
      <c s="30" t="s">
        <v>115</v>
      </c>
      <c s="31" t="s">
        <v>94</v>
      </c>
      <c s="32">
        <v>1109.88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6" t="s">
        <v>51</v>
      </c>
      <c r="E264" s="37" t="s">
        <v>518</v>
      </c>
    </row>
    <row r="265" spans="1:5" ht="51">
      <c r="A265" t="s">
        <v>53</v>
      </c>
      <c r="E265" s="35" t="s">
        <v>112</v>
      </c>
    </row>
    <row r="266" spans="1:16" ht="12.75">
      <c r="A266" s="25" t="s">
        <v>45</v>
      </c>
      <c s="29" t="s">
        <v>519</v>
      </c>
      <c s="29" t="s">
        <v>123</v>
      </c>
      <c s="25" t="s">
        <v>23</v>
      </c>
      <c s="30" t="s">
        <v>124</v>
      </c>
      <c s="31" t="s">
        <v>94</v>
      </c>
      <c s="32">
        <v>554.94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12.75">
      <c r="A268" s="36" t="s">
        <v>51</v>
      </c>
      <c r="E268" s="37" t="s">
        <v>520</v>
      </c>
    </row>
    <row r="269" spans="1:5" ht="140.25">
      <c r="A269" t="s">
        <v>53</v>
      </c>
      <c r="E269" s="35" t="s">
        <v>121</v>
      </c>
    </row>
    <row r="270" spans="1:16" ht="12.75">
      <c r="A270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94</v>
      </c>
      <c s="32">
        <v>554.94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47</v>
      </c>
    </row>
    <row r="272" spans="1:5" ht="12.75">
      <c r="A272" s="36" t="s">
        <v>51</v>
      </c>
      <c r="E272" s="37" t="s">
        <v>520</v>
      </c>
    </row>
    <row r="273" spans="1:5" ht="140.25">
      <c r="A273" t="s">
        <v>53</v>
      </c>
      <c r="E273" s="35" t="s">
        <v>121</v>
      </c>
    </row>
    <row r="274" spans="1:16" ht="12.75">
      <c r="A274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94</v>
      </c>
      <c s="32">
        <v>554.94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12.75">
      <c r="A276" s="36" t="s">
        <v>51</v>
      </c>
      <c r="E276" s="37" t="s">
        <v>520</v>
      </c>
    </row>
    <row r="277" spans="1:5" ht="140.25">
      <c r="A277" t="s">
        <v>53</v>
      </c>
      <c r="E277" s="35" t="s">
        <v>121</v>
      </c>
    </row>
    <row r="278" spans="1:16" ht="12.75">
      <c r="A278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94</v>
      </c>
      <c s="32">
        <v>554.94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12.75">
      <c r="A279" s="34" t="s">
        <v>50</v>
      </c>
      <c r="E279" s="35" t="s">
        <v>530</v>
      </c>
    </row>
    <row r="280" spans="1:5" ht="12.75">
      <c r="A280" s="36" t="s">
        <v>51</v>
      </c>
      <c r="E280" s="37" t="s">
        <v>520</v>
      </c>
    </row>
    <row r="281" spans="1:5" ht="25.5">
      <c r="A281" t="s">
        <v>53</v>
      </c>
      <c r="E281" s="35" t="s">
        <v>531</v>
      </c>
    </row>
    <row r="282" spans="1:18" ht="12.75" customHeight="1">
      <c r="A282" s="6" t="s">
        <v>43</v>
      </c>
      <c s="6"/>
      <c s="39" t="s">
        <v>37</v>
      </c>
      <c s="6"/>
      <c s="27" t="s">
        <v>532</v>
      </c>
      <c s="6"/>
      <c s="6"/>
      <c s="6"/>
      <c s="40">
        <f>0+Q282</f>
      </c>
      <c r="O282">
        <f>0+R282</f>
      </c>
      <c r="Q282">
        <f>0+I283+I287+I291+I295+I299+I303</f>
      </c>
      <c>
        <f>0+O283+O287+O291+O295+O299+O303</f>
      </c>
    </row>
    <row r="283" spans="1:16" ht="25.5">
      <c r="A283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94</v>
      </c>
      <c s="32">
        <v>75.93</v>
      </c>
      <c s="33">
        <v>0</v>
      </c>
      <c s="33">
        <f>ROUND(ROUND(H283,2)*ROUND(G283,3),2)</f>
      </c>
      <c r="O283">
        <f>(I283*21)/100</f>
      </c>
      <c t="s">
        <v>23</v>
      </c>
    </row>
    <row r="284" spans="1:5" ht="12.75">
      <c r="A284" s="34" t="s">
        <v>50</v>
      </c>
      <c r="E284" s="35" t="s">
        <v>47</v>
      </c>
    </row>
    <row r="285" spans="1:5" ht="38.25">
      <c r="A285" s="36" t="s">
        <v>51</v>
      </c>
      <c r="E285" s="37" t="s">
        <v>536</v>
      </c>
    </row>
    <row r="286" spans="1:5" ht="76.5">
      <c r="A286" t="s">
        <v>53</v>
      </c>
      <c r="E286" s="35" t="s">
        <v>537</v>
      </c>
    </row>
    <row r="287" spans="1:16" ht="25.5">
      <c r="A287" s="25" t="s">
        <v>45</v>
      </c>
      <c s="29" t="s">
        <v>538</v>
      </c>
      <c s="29" t="s">
        <v>539</v>
      </c>
      <c s="25" t="s">
        <v>47</v>
      </c>
      <c s="30" t="s">
        <v>540</v>
      </c>
      <c s="31" t="s">
        <v>94</v>
      </c>
      <c s="32">
        <v>24.42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12.75">
      <c r="A288" s="34" t="s">
        <v>50</v>
      </c>
      <c r="E288" s="35" t="s">
        <v>47</v>
      </c>
    </row>
    <row r="289" spans="1:5" ht="12.75">
      <c r="A289" s="36" t="s">
        <v>51</v>
      </c>
      <c r="E289" s="37" t="s">
        <v>541</v>
      </c>
    </row>
    <row r="290" spans="1:5" ht="76.5">
      <c r="A290" t="s">
        <v>53</v>
      </c>
      <c r="E290" s="35" t="s">
        <v>537</v>
      </c>
    </row>
    <row r="291" spans="1:16" ht="12.75">
      <c r="A291" s="25" t="s">
        <v>45</v>
      </c>
      <c s="29" t="s">
        <v>542</v>
      </c>
      <c s="29" t="s">
        <v>543</v>
      </c>
      <c s="25" t="s">
        <v>47</v>
      </c>
      <c s="30" t="s">
        <v>544</v>
      </c>
      <c s="31" t="s">
        <v>94</v>
      </c>
      <c s="32">
        <v>637.2</v>
      </c>
      <c s="33">
        <v>0</v>
      </c>
      <c s="33">
        <f>ROUND(ROUND(H291,2)*ROUND(G291,3),2)</f>
      </c>
      <c r="O291">
        <f>(I291*21)/100</f>
      </c>
      <c t="s">
        <v>23</v>
      </c>
    </row>
    <row r="292" spans="1:5" ht="12.75">
      <c r="A292" s="34" t="s">
        <v>50</v>
      </c>
      <c r="E292" s="35" t="s">
        <v>47</v>
      </c>
    </row>
    <row r="293" spans="1:5" ht="38.25">
      <c r="A293" s="36" t="s">
        <v>51</v>
      </c>
      <c r="E293" s="37" t="s">
        <v>545</v>
      </c>
    </row>
    <row r="294" spans="1:5" ht="76.5">
      <c r="A294" t="s">
        <v>53</v>
      </c>
      <c r="E294" s="35" t="s">
        <v>537</v>
      </c>
    </row>
    <row r="295" spans="1:16" ht="12.75">
      <c r="A295" s="25" t="s">
        <v>45</v>
      </c>
      <c s="29" t="s">
        <v>546</v>
      </c>
      <c s="29" t="s">
        <v>547</v>
      </c>
      <c s="25" t="s">
        <v>47</v>
      </c>
      <c s="30" t="s">
        <v>548</v>
      </c>
      <c s="31" t="s">
        <v>94</v>
      </c>
      <c s="32">
        <v>637.2</v>
      </c>
      <c s="33">
        <v>0</v>
      </c>
      <c s="33">
        <f>ROUND(ROUND(H295,2)*ROUND(G295,3),2)</f>
      </c>
      <c r="O295">
        <f>(I295*21)/100</f>
      </c>
      <c t="s">
        <v>23</v>
      </c>
    </row>
    <row r="296" spans="1:5" ht="12.75">
      <c r="A296" s="34" t="s">
        <v>50</v>
      </c>
      <c r="E296" s="35" t="s">
        <v>47</v>
      </c>
    </row>
    <row r="297" spans="1:5" ht="38.25">
      <c r="A297" s="36" t="s">
        <v>51</v>
      </c>
      <c r="E297" s="37" t="s">
        <v>545</v>
      </c>
    </row>
    <row r="298" spans="1:5" ht="76.5">
      <c r="A298" t="s">
        <v>53</v>
      </c>
      <c r="E298" s="35" t="s">
        <v>537</v>
      </c>
    </row>
    <row r="299" spans="1:16" ht="12.75">
      <c r="A299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94</v>
      </c>
      <c s="32">
        <v>1.221</v>
      </c>
      <c s="33">
        <v>0</v>
      </c>
      <c s="33">
        <f>ROUND(ROUND(H299,2)*ROUND(G299,3),2)</f>
      </c>
      <c r="O299">
        <f>(I299*21)/100</f>
      </c>
      <c t="s">
        <v>23</v>
      </c>
    </row>
    <row r="300" spans="1:5" ht="12.75">
      <c r="A300" s="34" t="s">
        <v>50</v>
      </c>
      <c r="E300" s="35" t="s">
        <v>47</v>
      </c>
    </row>
    <row r="301" spans="1:5" ht="12.75">
      <c r="A301" s="36" t="s">
        <v>51</v>
      </c>
      <c r="E301" s="37" t="s">
        <v>552</v>
      </c>
    </row>
    <row r="302" spans="1:5" ht="63.75">
      <c r="A302" t="s">
        <v>53</v>
      </c>
      <c r="E302" s="35" t="s">
        <v>553</v>
      </c>
    </row>
    <row r="303" spans="1:16" ht="12.75">
      <c r="A303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252</v>
      </c>
      <c s="32">
        <v>116</v>
      </c>
      <c s="33">
        <v>0</v>
      </c>
      <c s="33">
        <f>ROUND(ROUND(H303,2)*ROUND(G303,3),2)</f>
      </c>
      <c r="O303">
        <f>(I303*21)/100</f>
      </c>
      <c t="s">
        <v>23</v>
      </c>
    </row>
    <row r="304" spans="1:5" ht="12.75">
      <c r="A304" s="34" t="s">
        <v>50</v>
      </c>
      <c r="E304" s="35" t="s">
        <v>47</v>
      </c>
    </row>
    <row r="305" spans="1:5" ht="12.75">
      <c r="A305" s="36" t="s">
        <v>51</v>
      </c>
      <c r="E305" s="37" t="s">
        <v>557</v>
      </c>
    </row>
    <row r="306" spans="1:5" ht="76.5">
      <c r="A306" t="s">
        <v>53</v>
      </c>
      <c r="E306" s="35" t="s">
        <v>558</v>
      </c>
    </row>
    <row r="307" spans="1:18" ht="12.75" customHeight="1">
      <c r="A307" s="6" t="s">
        <v>43</v>
      </c>
      <c s="6"/>
      <c s="39" t="s">
        <v>80</v>
      </c>
      <c s="6"/>
      <c s="27" t="s">
        <v>559</v>
      </c>
      <c s="6"/>
      <c s="6"/>
      <c s="6"/>
      <c s="40">
        <f>0+Q307</f>
      </c>
      <c r="O307">
        <f>0+R307</f>
      </c>
      <c r="Q307">
        <f>0+I308+I312+I316+I320+I324+I328</f>
      </c>
      <c>
        <f>0+O308+O312+O316+O320+O324+O328</f>
      </c>
    </row>
    <row r="308" spans="1:16" ht="12.75">
      <c r="A308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94</v>
      </c>
      <c s="32">
        <v>184.967</v>
      </c>
      <c s="33">
        <v>0</v>
      </c>
      <c s="33">
        <f>ROUND(ROUND(H308,2)*ROUND(G308,3),2)</f>
      </c>
      <c r="O308">
        <f>(I308*21)/100</f>
      </c>
      <c t="s">
        <v>23</v>
      </c>
    </row>
    <row r="309" spans="1:5" ht="12.75">
      <c r="A309" s="34" t="s">
        <v>50</v>
      </c>
      <c r="E309" s="35" t="s">
        <v>563</v>
      </c>
    </row>
    <row r="310" spans="1:5" ht="38.25">
      <c r="A310" s="36" t="s">
        <v>51</v>
      </c>
      <c r="E310" s="37" t="s">
        <v>564</v>
      </c>
    </row>
    <row r="311" spans="1:5" ht="191.25">
      <c r="A311" t="s">
        <v>53</v>
      </c>
      <c r="E311" s="35" t="s">
        <v>565</v>
      </c>
    </row>
    <row r="312" spans="1:16" ht="25.5">
      <c r="A312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94</v>
      </c>
      <c s="32">
        <v>578.46</v>
      </c>
      <c s="33">
        <v>0</v>
      </c>
      <c s="33">
        <f>ROUND(ROUND(H312,2)*ROUND(G312,3),2)</f>
      </c>
      <c r="O312">
        <f>(I312*21)/100</f>
      </c>
      <c t="s">
        <v>23</v>
      </c>
    </row>
    <row r="313" spans="1:5" ht="12.75">
      <c r="A313" s="34" t="s">
        <v>50</v>
      </c>
      <c r="E313" s="35" t="s">
        <v>47</v>
      </c>
    </row>
    <row r="314" spans="1:5" ht="38.25">
      <c r="A314" s="36" t="s">
        <v>51</v>
      </c>
      <c r="E314" s="37" t="s">
        <v>569</v>
      </c>
    </row>
    <row r="315" spans="1:5" ht="204">
      <c r="A315" t="s">
        <v>53</v>
      </c>
      <c r="E315" s="35" t="s">
        <v>570</v>
      </c>
    </row>
    <row r="316" spans="1:16" ht="12.75">
      <c r="A316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94</v>
      </c>
      <c s="32">
        <v>144.37</v>
      </c>
      <c s="33">
        <v>0</v>
      </c>
      <c s="33">
        <f>ROUND(ROUND(H316,2)*ROUND(G316,3),2)</f>
      </c>
      <c r="O316">
        <f>(I316*21)/100</f>
      </c>
      <c t="s">
        <v>23</v>
      </c>
    </row>
    <row r="317" spans="1:5" ht="12.75">
      <c r="A317" s="34" t="s">
        <v>50</v>
      </c>
      <c r="E317" s="35" t="s">
        <v>47</v>
      </c>
    </row>
    <row r="318" spans="1:5" ht="51">
      <c r="A318" s="36" t="s">
        <v>51</v>
      </c>
      <c r="E318" s="37" t="s">
        <v>574</v>
      </c>
    </row>
    <row r="319" spans="1:5" ht="38.25">
      <c r="A319" t="s">
        <v>53</v>
      </c>
      <c r="E319" s="35" t="s">
        <v>575</v>
      </c>
    </row>
    <row r="320" spans="1:16" ht="12.75">
      <c r="A320" s="25" t="s">
        <v>45</v>
      </c>
      <c s="29" t="s">
        <v>576</v>
      </c>
      <c s="29" t="s">
        <v>577</v>
      </c>
      <c s="25" t="s">
        <v>60</v>
      </c>
      <c s="30" t="s">
        <v>578</v>
      </c>
      <c s="31" t="s">
        <v>94</v>
      </c>
      <c s="32">
        <v>754.22</v>
      </c>
      <c s="33">
        <v>0</v>
      </c>
      <c s="33">
        <f>ROUND(ROUND(H320,2)*ROUND(G320,3),2)</f>
      </c>
      <c r="O320">
        <f>(I320*21)/100</f>
      </c>
      <c t="s">
        <v>23</v>
      </c>
    </row>
    <row r="321" spans="1:5" ht="12.75">
      <c r="A321" s="34" t="s">
        <v>50</v>
      </c>
      <c r="E321" s="35" t="s">
        <v>579</v>
      </c>
    </row>
    <row r="322" spans="1:5" ht="63.75">
      <c r="A322" s="36" t="s">
        <v>51</v>
      </c>
      <c r="E322" s="37" t="s">
        <v>580</v>
      </c>
    </row>
    <row r="323" spans="1:5" ht="12.75">
      <c r="A323" t="s">
        <v>53</v>
      </c>
      <c r="E323" s="35" t="s">
        <v>151</v>
      </c>
    </row>
    <row r="324" spans="1:16" ht="12.75">
      <c r="A324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94</v>
      </c>
      <c s="32">
        <v>206.875</v>
      </c>
      <c s="33">
        <v>0</v>
      </c>
      <c s="33">
        <f>ROUND(ROUND(H324,2)*ROUND(G324,3),2)</f>
      </c>
      <c r="O324">
        <f>(I324*21)/100</f>
      </c>
      <c t="s">
        <v>23</v>
      </c>
    </row>
    <row r="325" spans="1:5" ht="12.75">
      <c r="A325" s="34" t="s">
        <v>50</v>
      </c>
      <c r="E325" s="35" t="s">
        <v>584</v>
      </c>
    </row>
    <row r="326" spans="1:5" ht="38.25">
      <c r="A326" s="36" t="s">
        <v>51</v>
      </c>
      <c r="E326" s="37" t="s">
        <v>585</v>
      </c>
    </row>
    <row r="327" spans="1:5" ht="51">
      <c r="A327" t="s">
        <v>53</v>
      </c>
      <c r="E327" s="35" t="s">
        <v>586</v>
      </c>
    </row>
    <row r="328" spans="1:16" ht="12.75">
      <c r="A328" s="25" t="s">
        <v>45</v>
      </c>
      <c s="29" t="s">
        <v>587</v>
      </c>
      <c s="29" t="s">
        <v>588</v>
      </c>
      <c s="25" t="s">
        <v>47</v>
      </c>
      <c s="30" t="s">
        <v>589</v>
      </c>
      <c s="31" t="s">
        <v>94</v>
      </c>
      <c s="32">
        <v>28.102</v>
      </c>
      <c s="33">
        <v>0</v>
      </c>
      <c s="33">
        <f>ROUND(ROUND(H328,2)*ROUND(G328,3),2)</f>
      </c>
      <c r="O328">
        <f>(I328*21)/100</f>
      </c>
      <c t="s">
        <v>23</v>
      </c>
    </row>
    <row r="329" spans="1:5" ht="12.75">
      <c r="A329" s="34" t="s">
        <v>50</v>
      </c>
      <c r="E329" s="35" t="s">
        <v>590</v>
      </c>
    </row>
    <row r="330" spans="1:5" ht="12.75">
      <c r="A330" s="36" t="s">
        <v>51</v>
      </c>
      <c r="E330" s="37" t="s">
        <v>591</v>
      </c>
    </row>
    <row r="331" spans="1:5" ht="51">
      <c r="A331" t="s">
        <v>53</v>
      </c>
      <c r="E331" s="35" t="s">
        <v>586</v>
      </c>
    </row>
    <row r="332" spans="1:18" ht="12.75" customHeight="1">
      <c r="A332" s="6" t="s">
        <v>43</v>
      </c>
      <c s="6"/>
      <c s="39" t="s">
        <v>86</v>
      </c>
      <c s="6"/>
      <c s="27" t="s">
        <v>592</v>
      </c>
      <c s="6"/>
      <c s="6"/>
      <c s="6"/>
      <c s="40">
        <f>0+Q332</f>
      </c>
      <c r="O332">
        <f>0+R332</f>
      </c>
      <c r="Q332">
        <f>0+I333+I337+I341+I345+I349+I353</f>
      </c>
      <c>
        <f>0+O333+O337+O341+O345+O349+O353</f>
      </c>
    </row>
    <row r="333" spans="1:16" ht="12.75">
      <c r="A333" s="25" t="s">
        <v>45</v>
      </c>
      <c s="29" t="s">
        <v>593</v>
      </c>
      <c s="29" t="s">
        <v>594</v>
      </c>
      <c s="25" t="s">
        <v>47</v>
      </c>
      <c s="30" t="s">
        <v>595</v>
      </c>
      <c s="31" t="s">
        <v>252</v>
      </c>
      <c s="32">
        <v>2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50</v>
      </c>
      <c r="E334" s="35" t="s">
        <v>596</v>
      </c>
    </row>
    <row r="335" spans="1:5" ht="25.5">
      <c r="A335" s="36" t="s">
        <v>51</v>
      </c>
      <c r="E335" s="37" t="s">
        <v>597</v>
      </c>
    </row>
    <row r="336" spans="1:5" ht="242.25">
      <c r="A336" t="s">
        <v>53</v>
      </c>
      <c r="E336" s="35" t="s">
        <v>598</v>
      </c>
    </row>
    <row r="337" spans="1:16" ht="12.75">
      <c r="A337" s="25" t="s">
        <v>45</v>
      </c>
      <c s="29" t="s">
        <v>599</v>
      </c>
      <c s="29" t="s">
        <v>600</v>
      </c>
      <c s="25" t="s">
        <v>47</v>
      </c>
      <c s="30" t="s">
        <v>601</v>
      </c>
      <c s="31" t="s">
        <v>252</v>
      </c>
      <c s="32">
        <v>31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50</v>
      </c>
      <c r="E338" s="35" t="s">
        <v>47</v>
      </c>
    </row>
    <row r="339" spans="1:5" ht="38.25">
      <c r="A339" s="36" t="s">
        <v>51</v>
      </c>
      <c r="E339" s="37" t="s">
        <v>602</v>
      </c>
    </row>
    <row r="340" spans="1:5" ht="242.25">
      <c r="A340" t="s">
        <v>53</v>
      </c>
      <c r="E340" s="35" t="s">
        <v>598</v>
      </c>
    </row>
    <row r="341" spans="1:16" ht="12.75">
      <c r="A341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252</v>
      </c>
      <c s="32">
        <v>207</v>
      </c>
      <c s="33">
        <v>0</v>
      </c>
      <c s="33">
        <f>ROUND(ROUND(H341,2)*ROUND(G341,3),2)</f>
      </c>
      <c r="O341">
        <f>(I341*0)/100</f>
      </c>
      <c t="s">
        <v>27</v>
      </c>
    </row>
    <row r="342" spans="1:5" ht="12.75">
      <c r="A342" s="34" t="s">
        <v>50</v>
      </c>
      <c r="E342" s="35" t="s">
        <v>606</v>
      </c>
    </row>
    <row r="343" spans="1:5" ht="25.5">
      <c r="A343" s="36" t="s">
        <v>51</v>
      </c>
      <c r="E343" s="37" t="s">
        <v>607</v>
      </c>
    </row>
    <row r="344" spans="1:5" ht="242.25">
      <c r="A344" t="s">
        <v>53</v>
      </c>
      <c r="E344" s="35" t="s">
        <v>608</v>
      </c>
    </row>
    <row r="345" spans="1:16" ht="12.75">
      <c r="A345" s="25" t="s">
        <v>45</v>
      </c>
      <c s="29" t="s">
        <v>609</v>
      </c>
      <c s="29" t="s">
        <v>610</v>
      </c>
      <c s="25" t="s">
        <v>47</v>
      </c>
      <c s="30" t="s">
        <v>611</v>
      </c>
      <c s="31" t="s">
        <v>252</v>
      </c>
      <c s="32">
        <v>1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12.75">
      <c r="A346" s="34" t="s">
        <v>50</v>
      </c>
      <c r="E346" s="35" t="s">
        <v>47</v>
      </c>
    </row>
    <row r="347" spans="1:5" ht="12.75">
      <c r="A347" s="36" t="s">
        <v>51</v>
      </c>
      <c r="E347" s="37" t="s">
        <v>612</v>
      </c>
    </row>
    <row r="348" spans="1:5" ht="242.25">
      <c r="A348" t="s">
        <v>53</v>
      </c>
      <c r="E348" s="35" t="s">
        <v>608</v>
      </c>
    </row>
    <row r="349" spans="1:16" ht="12.75">
      <c r="A349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252</v>
      </c>
      <c s="32">
        <v>60.06</v>
      </c>
      <c s="33">
        <v>0</v>
      </c>
      <c s="33">
        <f>ROUND(ROUND(H349,2)*ROUND(G349,3),2)</f>
      </c>
      <c r="O349">
        <f>(I349*21)/100</f>
      </c>
      <c t="s">
        <v>23</v>
      </c>
    </row>
    <row r="350" spans="1:5" ht="12.75">
      <c r="A350" s="34" t="s">
        <v>50</v>
      </c>
      <c r="E350" s="35" t="s">
        <v>47</v>
      </c>
    </row>
    <row r="351" spans="1:5" ht="12.75">
      <c r="A351" s="36" t="s">
        <v>51</v>
      </c>
      <c r="E351" s="37" t="s">
        <v>616</v>
      </c>
    </row>
    <row r="352" spans="1:5" ht="178.5">
      <c r="A352" t="s">
        <v>53</v>
      </c>
      <c r="E352" s="35" t="s">
        <v>617</v>
      </c>
    </row>
    <row r="353" spans="1:16" ht="12.75">
      <c r="A353" s="25" t="s">
        <v>45</v>
      </c>
      <c s="29" t="s">
        <v>618</v>
      </c>
      <c s="29" t="s">
        <v>619</v>
      </c>
      <c s="25" t="s">
        <v>47</v>
      </c>
      <c s="30" t="s">
        <v>620</v>
      </c>
      <c s="31" t="s">
        <v>164</v>
      </c>
      <c s="32">
        <v>2</v>
      </c>
      <c s="33">
        <v>0</v>
      </c>
      <c s="33">
        <f>ROUND(ROUND(H353,2)*ROUND(G353,3),2)</f>
      </c>
      <c r="O353">
        <f>(I353*21)/100</f>
      </c>
      <c t="s">
        <v>23</v>
      </c>
    </row>
    <row r="354" spans="1:5" ht="12.75">
      <c r="A354" s="34" t="s">
        <v>50</v>
      </c>
      <c r="E354" s="35" t="s">
        <v>47</v>
      </c>
    </row>
    <row r="355" spans="1:5" ht="12.75">
      <c r="A355" s="36" t="s">
        <v>51</v>
      </c>
      <c r="E355" s="37" t="s">
        <v>621</v>
      </c>
    </row>
    <row r="356" spans="1:5" ht="242.25">
      <c r="A356" t="s">
        <v>53</v>
      </c>
      <c r="E356" s="35" t="s">
        <v>622</v>
      </c>
    </row>
    <row r="357" spans="1:18" ht="12.75" customHeight="1">
      <c r="A357" s="6" t="s">
        <v>43</v>
      </c>
      <c s="6"/>
      <c s="39" t="s">
        <v>40</v>
      </c>
      <c s="6"/>
      <c s="27" t="s">
        <v>161</v>
      </c>
      <c s="6"/>
      <c s="6"/>
      <c s="6"/>
      <c s="40">
        <f>0+Q357</f>
      </c>
      <c r="O357">
        <f>0+R357</f>
      </c>
      <c r="Q357">
        <f>0+I358+I362+I366+I370+I374+I378+I382+I386+I390+I394+I398+I402+I406+I410+I414+I418+I422+I426+I430+I434+I438+I442+I446+I450+I454+I458+I462+I466</f>
      </c>
      <c>
        <f>0+O358+O362+O366+O370+O374+O378+O382+O386+O390+O394+O398+O402+O406+O410+O414+O418+O422+O426+O430+O434+O438+O442+O446+O450+O454+O458+O462+O466</f>
      </c>
    </row>
    <row r="358" spans="1:16" ht="12.75">
      <c r="A358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252</v>
      </c>
      <c s="32">
        <v>54.31</v>
      </c>
      <c s="33">
        <v>0</v>
      </c>
      <c s="33">
        <f>ROUND(ROUND(H358,2)*ROUND(G358,3),2)</f>
      </c>
      <c r="O358">
        <f>(I358*21)/100</f>
      </c>
      <c t="s">
        <v>23</v>
      </c>
    </row>
    <row r="359" spans="1:5" ht="12.75">
      <c r="A359" s="34" t="s">
        <v>50</v>
      </c>
      <c r="E359" s="35" t="s">
        <v>47</v>
      </c>
    </row>
    <row r="360" spans="1:5" ht="12.75">
      <c r="A360" s="36" t="s">
        <v>51</v>
      </c>
      <c r="E360" s="37" t="s">
        <v>626</v>
      </c>
    </row>
    <row r="361" spans="1:5" ht="63.75">
      <c r="A361" t="s">
        <v>53</v>
      </c>
      <c r="E361" s="35" t="s">
        <v>627</v>
      </c>
    </row>
    <row r="362" spans="1:16" ht="12.75">
      <c r="A362" s="25" t="s">
        <v>45</v>
      </c>
      <c s="29" t="s">
        <v>628</v>
      </c>
      <c s="29" t="s">
        <v>629</v>
      </c>
      <c s="25" t="s">
        <v>47</v>
      </c>
      <c s="30" t="s">
        <v>630</v>
      </c>
      <c s="31" t="s">
        <v>252</v>
      </c>
      <c s="32">
        <v>62</v>
      </c>
      <c s="33">
        <v>0</v>
      </c>
      <c s="33">
        <f>ROUND(ROUND(H362,2)*ROUND(G362,3),2)</f>
      </c>
      <c r="O362">
        <f>(I362*21)/100</f>
      </c>
      <c t="s">
        <v>23</v>
      </c>
    </row>
    <row r="363" spans="1:5" ht="12.75">
      <c r="A363" s="34" t="s">
        <v>50</v>
      </c>
      <c r="E363" s="35" t="s">
        <v>631</v>
      </c>
    </row>
    <row r="364" spans="1:5" ht="12.75">
      <c r="A364" s="36" t="s">
        <v>51</v>
      </c>
      <c r="E364" s="37" t="s">
        <v>632</v>
      </c>
    </row>
    <row r="365" spans="1:5" ht="38.25">
      <c r="A365" t="s">
        <v>53</v>
      </c>
      <c r="E365" s="35" t="s">
        <v>633</v>
      </c>
    </row>
    <row r="366" spans="1:16" ht="25.5">
      <c r="A366" s="25" t="s">
        <v>45</v>
      </c>
      <c s="29" t="s">
        <v>634</v>
      </c>
      <c s="29" t="s">
        <v>635</v>
      </c>
      <c s="25" t="s">
        <v>47</v>
      </c>
      <c s="30" t="s">
        <v>636</v>
      </c>
      <c s="31" t="s">
        <v>252</v>
      </c>
      <c s="32">
        <v>30.15</v>
      </c>
      <c s="33">
        <v>0</v>
      </c>
      <c s="33">
        <f>ROUND(ROUND(H366,2)*ROUND(G366,3),2)</f>
      </c>
      <c r="O366">
        <f>(I366*21)/100</f>
      </c>
      <c t="s">
        <v>23</v>
      </c>
    </row>
    <row r="367" spans="1:5" ht="12.75">
      <c r="A367" s="34" t="s">
        <v>50</v>
      </c>
      <c r="E367" s="35" t="s">
        <v>47</v>
      </c>
    </row>
    <row r="368" spans="1:5" ht="12.75">
      <c r="A368" s="36" t="s">
        <v>51</v>
      </c>
      <c r="E368" s="37" t="s">
        <v>637</v>
      </c>
    </row>
    <row r="369" spans="1:5" ht="127.5">
      <c r="A369" t="s">
        <v>53</v>
      </c>
      <c r="E369" s="35" t="s">
        <v>638</v>
      </c>
    </row>
    <row r="370" spans="1:16" ht="25.5">
      <c r="A370" s="25" t="s">
        <v>45</v>
      </c>
      <c s="29" t="s">
        <v>639</v>
      </c>
      <c s="29" t="s">
        <v>640</v>
      </c>
      <c s="25" t="s">
        <v>47</v>
      </c>
      <c s="30" t="s">
        <v>641</v>
      </c>
      <c s="31" t="s">
        <v>252</v>
      </c>
      <c s="32">
        <v>30.5</v>
      </c>
      <c s="33">
        <v>0</v>
      </c>
      <c s="33">
        <f>ROUND(ROUND(H370,2)*ROUND(G370,3),2)</f>
      </c>
      <c r="O370">
        <f>(I370*21)/100</f>
      </c>
      <c t="s">
        <v>23</v>
      </c>
    </row>
    <row r="371" spans="1:5" ht="25.5">
      <c r="A371" s="34" t="s">
        <v>50</v>
      </c>
      <c r="E371" s="35" t="s">
        <v>642</v>
      </c>
    </row>
    <row r="372" spans="1:5" ht="12.75">
      <c r="A372" s="36" t="s">
        <v>51</v>
      </c>
      <c r="E372" s="37" t="s">
        <v>643</v>
      </c>
    </row>
    <row r="373" spans="1:5" ht="38.25">
      <c r="A373" t="s">
        <v>53</v>
      </c>
      <c r="E373" s="35" t="s">
        <v>633</v>
      </c>
    </row>
    <row r="374" spans="1:16" ht="12.75">
      <c r="A374" s="25" t="s">
        <v>45</v>
      </c>
      <c s="29" t="s">
        <v>644</v>
      </c>
      <c s="29" t="s">
        <v>645</v>
      </c>
      <c s="25" t="s">
        <v>47</v>
      </c>
      <c s="30" t="s">
        <v>646</v>
      </c>
      <c s="31" t="s">
        <v>252</v>
      </c>
      <c s="32">
        <v>52</v>
      </c>
      <c s="33">
        <v>0</v>
      </c>
      <c s="33">
        <f>ROUND(ROUND(H374,2)*ROUND(G374,3),2)</f>
      </c>
      <c r="O374">
        <f>(I374*21)/100</f>
      </c>
      <c t="s">
        <v>23</v>
      </c>
    </row>
    <row r="375" spans="1:5" ht="12.75">
      <c r="A375" s="34" t="s">
        <v>50</v>
      </c>
      <c r="E375" s="35" t="s">
        <v>47</v>
      </c>
    </row>
    <row r="376" spans="1:5" ht="12.75">
      <c r="A376" s="36" t="s">
        <v>51</v>
      </c>
      <c r="E376" s="37" t="s">
        <v>647</v>
      </c>
    </row>
    <row r="377" spans="1:5" ht="114.75">
      <c r="A377" t="s">
        <v>53</v>
      </c>
      <c r="E377" s="35" t="s">
        <v>648</v>
      </c>
    </row>
    <row r="378" spans="1:16" ht="12.75">
      <c r="A378" s="25" t="s">
        <v>45</v>
      </c>
      <c s="29" t="s">
        <v>649</v>
      </c>
      <c s="29" t="s">
        <v>650</v>
      </c>
      <c s="25" t="s">
        <v>47</v>
      </c>
      <c s="30" t="s">
        <v>651</v>
      </c>
      <c s="31" t="s">
        <v>252</v>
      </c>
      <c s="32">
        <v>52</v>
      </c>
      <c s="33">
        <v>0</v>
      </c>
      <c s="33">
        <f>ROUND(ROUND(H378,2)*ROUND(G378,3),2)</f>
      </c>
      <c r="O378">
        <f>(I378*21)/100</f>
      </c>
      <c t="s">
        <v>23</v>
      </c>
    </row>
    <row r="379" spans="1:5" ht="25.5">
      <c r="A379" s="34" t="s">
        <v>50</v>
      </c>
      <c r="E379" s="35" t="s">
        <v>652</v>
      </c>
    </row>
    <row r="380" spans="1:5" ht="12.75">
      <c r="A380" s="36" t="s">
        <v>51</v>
      </c>
      <c r="E380" s="37" t="s">
        <v>647</v>
      </c>
    </row>
    <row r="381" spans="1:5" ht="38.25">
      <c r="A381" t="s">
        <v>53</v>
      </c>
      <c r="E381" s="35" t="s">
        <v>633</v>
      </c>
    </row>
    <row r="382" spans="1:16" ht="12.75">
      <c r="A382" s="25" t="s">
        <v>45</v>
      </c>
      <c s="29" t="s">
        <v>653</v>
      </c>
      <c s="29" t="s">
        <v>654</v>
      </c>
      <c s="25" t="s">
        <v>47</v>
      </c>
      <c s="30" t="s">
        <v>655</v>
      </c>
      <c s="31" t="s">
        <v>164</v>
      </c>
      <c s="32">
        <v>2</v>
      </c>
      <c s="33">
        <v>0</v>
      </c>
      <c s="33">
        <f>ROUND(ROUND(H382,2)*ROUND(G382,3),2)</f>
      </c>
      <c r="O382">
        <f>(I382*21)/100</f>
      </c>
      <c t="s">
        <v>23</v>
      </c>
    </row>
    <row r="383" spans="1:5" ht="12.75">
      <c r="A383" s="34" t="s">
        <v>50</v>
      </c>
      <c r="E383" s="35" t="s">
        <v>656</v>
      </c>
    </row>
    <row r="384" spans="1:5" ht="12.75">
      <c r="A384" s="36" t="s">
        <v>51</v>
      </c>
      <c r="E384" s="37" t="s">
        <v>657</v>
      </c>
    </row>
    <row r="385" spans="1:5" ht="25.5">
      <c r="A385" t="s">
        <v>53</v>
      </c>
      <c r="E385" s="35" t="s">
        <v>658</v>
      </c>
    </row>
    <row r="386" spans="1:16" ht="25.5">
      <c r="A386" s="25" t="s">
        <v>45</v>
      </c>
      <c s="29" t="s">
        <v>659</v>
      </c>
      <c s="29" t="s">
        <v>660</v>
      </c>
      <c s="25" t="s">
        <v>47</v>
      </c>
      <c s="30" t="s">
        <v>661</v>
      </c>
      <c s="31" t="s">
        <v>94</v>
      </c>
      <c s="32">
        <v>74.375</v>
      </c>
      <c s="33">
        <v>0</v>
      </c>
      <c s="33">
        <f>ROUND(ROUND(H386,2)*ROUND(G386,3),2)</f>
      </c>
      <c r="O386">
        <f>(I386*21)/100</f>
      </c>
      <c t="s">
        <v>23</v>
      </c>
    </row>
    <row r="387" spans="1:5" ht="38.25">
      <c r="A387" s="34" t="s">
        <v>50</v>
      </c>
      <c r="E387" s="35" t="s">
        <v>662</v>
      </c>
    </row>
    <row r="388" spans="1:5" ht="12.75">
      <c r="A388" s="36" t="s">
        <v>51</v>
      </c>
      <c r="E388" s="37" t="s">
        <v>663</v>
      </c>
    </row>
    <row r="389" spans="1:5" ht="38.25">
      <c r="A389" t="s">
        <v>53</v>
      </c>
      <c r="E389" s="35" t="s">
        <v>664</v>
      </c>
    </row>
    <row r="390" spans="1:16" ht="25.5">
      <c r="A390" s="25" t="s">
        <v>45</v>
      </c>
      <c s="29" t="s">
        <v>665</v>
      </c>
      <c s="29" t="s">
        <v>666</v>
      </c>
      <c s="25" t="s">
        <v>47</v>
      </c>
      <c s="30" t="s">
        <v>667</v>
      </c>
      <c s="31" t="s">
        <v>94</v>
      </c>
      <c s="32">
        <v>74.375</v>
      </c>
      <c s="33">
        <v>0</v>
      </c>
      <c s="33">
        <f>ROUND(ROUND(H390,2)*ROUND(G390,3),2)</f>
      </c>
      <c r="O390">
        <f>(I390*21)/100</f>
      </c>
      <c t="s">
        <v>23</v>
      </c>
    </row>
    <row r="391" spans="1:5" ht="38.25">
      <c r="A391" s="34" t="s">
        <v>50</v>
      </c>
      <c r="E391" s="35" t="s">
        <v>662</v>
      </c>
    </row>
    <row r="392" spans="1:5" ht="12.75">
      <c r="A392" s="36" t="s">
        <v>51</v>
      </c>
      <c r="E392" s="37" t="s">
        <v>663</v>
      </c>
    </row>
    <row r="393" spans="1:5" ht="38.25">
      <c r="A393" t="s">
        <v>53</v>
      </c>
      <c r="E393" s="35" t="s">
        <v>664</v>
      </c>
    </row>
    <row r="394" spans="1:16" ht="12.75">
      <c r="A394" s="25" t="s">
        <v>45</v>
      </c>
      <c s="29" t="s">
        <v>668</v>
      </c>
      <c s="29" t="s">
        <v>669</v>
      </c>
      <c s="25" t="s">
        <v>47</v>
      </c>
      <c s="30" t="s">
        <v>670</v>
      </c>
      <c s="31" t="s">
        <v>252</v>
      </c>
      <c s="32">
        <v>168.2</v>
      </c>
      <c s="33">
        <v>0</v>
      </c>
      <c s="33">
        <f>ROUND(ROUND(H394,2)*ROUND(G394,3),2)</f>
      </c>
      <c r="O394">
        <f>(I394*21)/100</f>
      </c>
      <c t="s">
        <v>23</v>
      </c>
    </row>
    <row r="395" spans="1:5" ht="12.75">
      <c r="A395" s="34" t="s">
        <v>50</v>
      </c>
      <c r="E395" s="35" t="s">
        <v>671</v>
      </c>
    </row>
    <row r="396" spans="1:5" ht="12.75">
      <c r="A396" s="36" t="s">
        <v>51</v>
      </c>
      <c r="E396" s="37" t="s">
        <v>672</v>
      </c>
    </row>
    <row r="397" spans="1:5" ht="51">
      <c r="A397" t="s">
        <v>53</v>
      </c>
      <c r="E397" s="35" t="s">
        <v>673</v>
      </c>
    </row>
    <row r="398" spans="1:16" ht="12.75">
      <c r="A398" s="25" t="s">
        <v>45</v>
      </c>
      <c s="29" t="s">
        <v>674</v>
      </c>
      <c s="29" t="s">
        <v>675</v>
      </c>
      <c s="25" t="s">
        <v>47</v>
      </c>
      <c s="30" t="s">
        <v>676</v>
      </c>
      <c s="31" t="s">
        <v>252</v>
      </c>
      <c s="32">
        <v>82.6</v>
      </c>
      <c s="33">
        <v>0</v>
      </c>
      <c s="33">
        <f>ROUND(ROUND(H398,2)*ROUND(G398,3),2)</f>
      </c>
      <c r="O398">
        <f>(I398*21)/100</f>
      </c>
      <c t="s">
        <v>23</v>
      </c>
    </row>
    <row r="399" spans="1:5" ht="12.75">
      <c r="A399" s="34" t="s">
        <v>50</v>
      </c>
      <c r="E399" s="35" t="s">
        <v>47</v>
      </c>
    </row>
    <row r="400" spans="1:5" ht="12.75">
      <c r="A400" s="36" t="s">
        <v>51</v>
      </c>
      <c r="E400" s="37" t="s">
        <v>677</v>
      </c>
    </row>
    <row r="401" spans="1:5" ht="51">
      <c r="A401" t="s">
        <v>53</v>
      </c>
      <c r="E401" s="35" t="s">
        <v>678</v>
      </c>
    </row>
    <row r="402" spans="1:16" ht="12.75">
      <c r="A402" s="25" t="s">
        <v>45</v>
      </c>
      <c s="29" t="s">
        <v>679</v>
      </c>
      <c s="29" t="s">
        <v>680</v>
      </c>
      <c s="25" t="s">
        <v>47</v>
      </c>
      <c s="30" t="s">
        <v>681</v>
      </c>
      <c s="31" t="s">
        <v>252</v>
      </c>
      <c s="32">
        <v>135.98</v>
      </c>
      <c s="33">
        <v>0</v>
      </c>
      <c s="33">
        <f>ROUND(ROUND(H402,2)*ROUND(G402,3),2)</f>
      </c>
      <c r="O402">
        <f>(I402*21)/100</f>
      </c>
      <c t="s">
        <v>23</v>
      </c>
    </row>
    <row r="403" spans="1:5" ht="12.75">
      <c r="A403" s="34" t="s">
        <v>50</v>
      </c>
      <c r="E403" s="35" t="s">
        <v>682</v>
      </c>
    </row>
    <row r="404" spans="1:5" ht="38.25">
      <c r="A404" s="36" t="s">
        <v>51</v>
      </c>
      <c r="E404" s="37" t="s">
        <v>683</v>
      </c>
    </row>
    <row r="405" spans="1:5" ht="25.5">
      <c r="A405" t="s">
        <v>53</v>
      </c>
      <c r="E405" s="35" t="s">
        <v>684</v>
      </c>
    </row>
    <row r="406" spans="1:16" ht="12.75">
      <c r="A406" s="25" t="s">
        <v>45</v>
      </c>
      <c s="29" t="s">
        <v>685</v>
      </c>
      <c s="29" t="s">
        <v>686</v>
      </c>
      <c s="25" t="s">
        <v>47</v>
      </c>
      <c s="30" t="s">
        <v>687</v>
      </c>
      <c s="31" t="s">
        <v>252</v>
      </c>
      <c s="32">
        <v>48.16</v>
      </c>
      <c s="33">
        <v>0</v>
      </c>
      <c s="33">
        <f>ROUND(ROUND(H406,2)*ROUND(G406,3),2)</f>
      </c>
      <c r="O406">
        <f>(I406*21)/100</f>
      </c>
      <c t="s">
        <v>23</v>
      </c>
    </row>
    <row r="407" spans="1:5" ht="12.75">
      <c r="A407" s="34" t="s">
        <v>50</v>
      </c>
      <c r="E407" s="35" t="s">
        <v>47</v>
      </c>
    </row>
    <row r="408" spans="1:5" ht="12.75">
      <c r="A408" s="36" t="s">
        <v>51</v>
      </c>
      <c r="E408" s="37" t="s">
        <v>688</v>
      </c>
    </row>
    <row r="409" spans="1:5" ht="38.25">
      <c r="A409" t="s">
        <v>53</v>
      </c>
      <c r="E409" s="35" t="s">
        <v>689</v>
      </c>
    </row>
    <row r="410" spans="1:16" ht="12.75">
      <c r="A410" s="25" t="s">
        <v>45</v>
      </c>
      <c s="29" t="s">
        <v>690</v>
      </c>
      <c s="29" t="s">
        <v>691</v>
      </c>
      <c s="25" t="s">
        <v>47</v>
      </c>
      <c s="30" t="s">
        <v>692</v>
      </c>
      <c s="31" t="s">
        <v>252</v>
      </c>
      <c s="32">
        <v>87.82</v>
      </c>
      <c s="33">
        <v>0</v>
      </c>
      <c s="33">
        <f>ROUND(ROUND(H410,2)*ROUND(G410,3),2)</f>
      </c>
      <c r="O410">
        <f>(I410*21)/100</f>
      </c>
      <c t="s">
        <v>23</v>
      </c>
    </row>
    <row r="411" spans="1:5" ht="12.75">
      <c r="A411" s="34" t="s">
        <v>50</v>
      </c>
      <c r="E411" s="35" t="s">
        <v>47</v>
      </c>
    </row>
    <row r="412" spans="1:5" ht="12.75">
      <c r="A412" s="36" t="s">
        <v>51</v>
      </c>
      <c r="E412" s="37" t="s">
        <v>693</v>
      </c>
    </row>
    <row r="413" spans="1:5" ht="38.25">
      <c r="A413" t="s">
        <v>53</v>
      </c>
      <c r="E413" s="35" t="s">
        <v>689</v>
      </c>
    </row>
    <row r="414" spans="1:16" ht="12.75">
      <c r="A414" s="25" t="s">
        <v>45</v>
      </c>
      <c s="29" t="s">
        <v>694</v>
      </c>
      <c s="29" t="s">
        <v>695</v>
      </c>
      <c s="25" t="s">
        <v>411</v>
      </c>
      <c s="30" t="s">
        <v>696</v>
      </c>
      <c s="31" t="s">
        <v>252</v>
      </c>
      <c s="32">
        <v>32.55</v>
      </c>
      <c s="33">
        <v>0</v>
      </c>
      <c s="33">
        <f>ROUND(ROUND(H414,2)*ROUND(G414,3),2)</f>
      </c>
      <c r="O414">
        <f>(I414*21)/100</f>
      </c>
      <c t="s">
        <v>23</v>
      </c>
    </row>
    <row r="415" spans="1:5" ht="12.75">
      <c r="A415" s="34" t="s">
        <v>50</v>
      </c>
      <c r="E415" s="35" t="s">
        <v>697</v>
      </c>
    </row>
    <row r="416" spans="1:5" ht="38.25">
      <c r="A416" s="36" t="s">
        <v>51</v>
      </c>
      <c r="E416" s="37" t="s">
        <v>698</v>
      </c>
    </row>
    <row r="417" spans="1:5" ht="280.5">
      <c r="A417" t="s">
        <v>53</v>
      </c>
      <c r="E417" s="35" t="s">
        <v>699</v>
      </c>
    </row>
    <row r="418" spans="1:16" ht="12.75">
      <c r="A418" s="25" t="s">
        <v>45</v>
      </c>
      <c s="29" t="s">
        <v>700</v>
      </c>
      <c s="29" t="s">
        <v>701</v>
      </c>
      <c s="25" t="s">
        <v>411</v>
      </c>
      <c s="30" t="s">
        <v>702</v>
      </c>
      <c s="31" t="s">
        <v>164</v>
      </c>
      <c s="32">
        <v>2</v>
      </c>
      <c s="33">
        <v>0</v>
      </c>
      <c s="33">
        <f>ROUND(ROUND(H418,2)*ROUND(G418,3),2)</f>
      </c>
      <c r="O418">
        <f>(I418*21)/100</f>
      </c>
      <c t="s">
        <v>23</v>
      </c>
    </row>
    <row r="419" spans="1:5" ht="12.75">
      <c r="A419" s="34" t="s">
        <v>50</v>
      </c>
      <c r="E419" s="35" t="s">
        <v>703</v>
      </c>
    </row>
    <row r="420" spans="1:5" ht="12.75">
      <c r="A420" s="36" t="s">
        <v>51</v>
      </c>
      <c r="E420" s="37" t="s">
        <v>704</v>
      </c>
    </row>
    <row r="421" spans="1:5" ht="38.25">
      <c r="A421" t="s">
        <v>53</v>
      </c>
      <c r="E421" s="35" t="s">
        <v>705</v>
      </c>
    </row>
    <row r="422" spans="1:16" ht="12.75">
      <c r="A422" s="25" t="s">
        <v>45</v>
      </c>
      <c s="29" t="s">
        <v>706</v>
      </c>
      <c s="29" t="s">
        <v>707</v>
      </c>
      <c s="25" t="s">
        <v>47</v>
      </c>
      <c s="30" t="s">
        <v>708</v>
      </c>
      <c s="31" t="s">
        <v>164</v>
      </c>
      <c s="32">
        <v>3</v>
      </c>
      <c s="33">
        <v>0</v>
      </c>
      <c s="33">
        <f>ROUND(ROUND(H422,2)*ROUND(G422,3),2)</f>
      </c>
      <c r="O422">
        <f>(I422*21)/100</f>
      </c>
      <c t="s">
        <v>23</v>
      </c>
    </row>
    <row r="423" spans="1:5" ht="12.75">
      <c r="A423" s="34" t="s">
        <v>50</v>
      </c>
      <c r="E423" s="35" t="s">
        <v>47</v>
      </c>
    </row>
    <row r="424" spans="1:5" ht="12.75">
      <c r="A424" s="36" t="s">
        <v>51</v>
      </c>
      <c r="E424" s="37" t="s">
        <v>709</v>
      </c>
    </row>
    <row r="425" spans="1:5" ht="267.75">
      <c r="A425" t="s">
        <v>53</v>
      </c>
      <c r="E425" s="35" t="s">
        <v>710</v>
      </c>
    </row>
    <row r="426" spans="1:16" ht="12.75">
      <c r="A426" s="25" t="s">
        <v>45</v>
      </c>
      <c s="29" t="s">
        <v>711</v>
      </c>
      <c s="29" t="s">
        <v>712</v>
      </c>
      <c s="25" t="s">
        <v>47</v>
      </c>
      <c s="30" t="s">
        <v>713</v>
      </c>
      <c s="31" t="s">
        <v>94</v>
      </c>
      <c s="32">
        <v>1650.48</v>
      </c>
      <c s="33">
        <v>0</v>
      </c>
      <c s="33">
        <f>ROUND(ROUND(H426,2)*ROUND(G426,3),2)</f>
      </c>
      <c r="O426">
        <f>(I426*21)/100</f>
      </c>
      <c t="s">
        <v>23</v>
      </c>
    </row>
    <row r="427" spans="1:5" ht="12.75">
      <c r="A427" s="34" t="s">
        <v>50</v>
      </c>
      <c r="E427" s="35" t="s">
        <v>714</v>
      </c>
    </row>
    <row r="428" spans="1:5" ht="102">
      <c r="A428" s="36" t="s">
        <v>51</v>
      </c>
      <c r="E428" s="37" t="s">
        <v>715</v>
      </c>
    </row>
    <row r="429" spans="1:5" ht="25.5">
      <c r="A429" t="s">
        <v>53</v>
      </c>
      <c r="E429" s="35" t="s">
        <v>716</v>
      </c>
    </row>
    <row r="430" spans="1:16" ht="12.75">
      <c r="A430" s="25" t="s">
        <v>45</v>
      </c>
      <c s="29" t="s">
        <v>717</v>
      </c>
      <c s="29" t="s">
        <v>718</v>
      </c>
      <c s="25" t="s">
        <v>47</v>
      </c>
      <c s="30" t="s">
        <v>719</v>
      </c>
      <c s="31" t="s">
        <v>94</v>
      </c>
      <c s="32">
        <v>1.221</v>
      </c>
      <c s="33">
        <v>0</v>
      </c>
      <c s="33">
        <f>ROUND(ROUND(H430,2)*ROUND(G430,3),2)</f>
      </c>
      <c r="O430">
        <f>(I430*21)/100</f>
      </c>
      <c t="s">
        <v>23</v>
      </c>
    </row>
    <row r="431" spans="1:5" ht="12.75">
      <c r="A431" s="34" t="s">
        <v>50</v>
      </c>
      <c r="E431" s="35" t="s">
        <v>720</v>
      </c>
    </row>
    <row r="432" spans="1:5" ht="12.75">
      <c r="A432" s="36" t="s">
        <v>51</v>
      </c>
      <c r="E432" s="37" t="s">
        <v>552</v>
      </c>
    </row>
    <row r="433" spans="1:5" ht="25.5">
      <c r="A433" t="s">
        <v>53</v>
      </c>
      <c r="E433" s="35" t="s">
        <v>716</v>
      </c>
    </row>
    <row r="434" spans="1:16" ht="12.75">
      <c r="A434" s="25" t="s">
        <v>45</v>
      </c>
      <c s="29" t="s">
        <v>721</v>
      </c>
      <c s="29" t="s">
        <v>722</v>
      </c>
      <c s="25" t="s">
        <v>47</v>
      </c>
      <c s="30" t="s">
        <v>723</v>
      </c>
      <c s="31" t="s">
        <v>94</v>
      </c>
      <c s="32">
        <v>400</v>
      </c>
      <c s="33">
        <v>0</v>
      </c>
      <c s="33">
        <f>ROUND(ROUND(H434,2)*ROUND(G434,3),2)</f>
      </c>
      <c r="O434">
        <f>(I434*21)/100</f>
      </c>
      <c t="s">
        <v>23</v>
      </c>
    </row>
    <row r="435" spans="1:5" ht="12.75">
      <c r="A435" s="34" t="s">
        <v>50</v>
      </c>
      <c r="E435" s="35" t="s">
        <v>47</v>
      </c>
    </row>
    <row r="436" spans="1:5" ht="12.75">
      <c r="A436" s="36" t="s">
        <v>51</v>
      </c>
      <c r="E436" s="37" t="s">
        <v>724</v>
      </c>
    </row>
    <row r="437" spans="1:5" ht="25.5">
      <c r="A437" t="s">
        <v>53</v>
      </c>
      <c r="E437" s="35" t="s">
        <v>725</v>
      </c>
    </row>
    <row r="438" spans="1:16" ht="12.75">
      <c r="A438" s="25" t="s">
        <v>45</v>
      </c>
      <c s="29" t="s">
        <v>726</v>
      </c>
      <c s="29" t="s">
        <v>727</v>
      </c>
      <c s="25" t="s">
        <v>47</v>
      </c>
      <c s="30" t="s">
        <v>728</v>
      </c>
      <c s="31" t="s">
        <v>67</v>
      </c>
      <c s="32">
        <v>10.769</v>
      </c>
      <c s="33">
        <v>0</v>
      </c>
      <c s="33">
        <f>ROUND(ROUND(H438,2)*ROUND(G438,3),2)</f>
      </c>
      <c r="O438">
        <f>(I438*21)/100</f>
      </c>
      <c t="s">
        <v>23</v>
      </c>
    </row>
    <row r="439" spans="1:5" ht="12.75">
      <c r="A439" s="34" t="s">
        <v>50</v>
      </c>
      <c r="E439" s="35" t="s">
        <v>47</v>
      </c>
    </row>
    <row r="440" spans="1:5" ht="12.75">
      <c r="A440" s="36" t="s">
        <v>51</v>
      </c>
      <c r="E440" s="37" t="s">
        <v>729</v>
      </c>
    </row>
    <row r="441" spans="1:5" ht="114.75">
      <c r="A441" t="s">
        <v>53</v>
      </c>
      <c r="E441" s="35" t="s">
        <v>730</v>
      </c>
    </row>
    <row r="442" spans="1:16" ht="12.75">
      <c r="A442" s="25" t="s">
        <v>45</v>
      </c>
      <c s="29" t="s">
        <v>731</v>
      </c>
      <c s="29" t="s">
        <v>732</v>
      </c>
      <c s="25" t="s">
        <v>47</v>
      </c>
      <c s="30" t="s">
        <v>733</v>
      </c>
      <c s="31" t="s">
        <v>72</v>
      </c>
      <c s="32">
        <v>107.69</v>
      </c>
      <c s="33">
        <v>0</v>
      </c>
      <c s="33">
        <f>ROUND(ROUND(H442,2)*ROUND(G442,3),2)</f>
      </c>
      <c r="O442">
        <f>(I442*21)/100</f>
      </c>
      <c t="s">
        <v>23</v>
      </c>
    </row>
    <row r="443" spans="1:5" ht="12.75">
      <c r="A443" s="34" t="s">
        <v>50</v>
      </c>
      <c r="E443" s="35" t="s">
        <v>73</v>
      </c>
    </row>
    <row r="444" spans="1:5" ht="25.5">
      <c r="A444" s="36" t="s">
        <v>51</v>
      </c>
      <c r="E444" s="37" t="s">
        <v>734</v>
      </c>
    </row>
    <row r="445" spans="1:5" ht="25.5">
      <c r="A445" t="s">
        <v>53</v>
      </c>
      <c r="E445" s="35" t="s">
        <v>75</v>
      </c>
    </row>
    <row r="446" spans="1:16" ht="12.75">
      <c r="A446" s="25" t="s">
        <v>45</v>
      </c>
      <c s="29" t="s">
        <v>735</v>
      </c>
      <c s="29" t="s">
        <v>736</v>
      </c>
      <c s="25" t="s">
        <v>47</v>
      </c>
      <c s="30" t="s">
        <v>737</v>
      </c>
      <c s="31" t="s">
        <v>67</v>
      </c>
      <c s="32">
        <v>134.97</v>
      </c>
      <c s="33">
        <v>0</v>
      </c>
      <c s="33">
        <f>ROUND(ROUND(H446,2)*ROUND(G446,3),2)</f>
      </c>
      <c r="O446">
        <f>(I446*21)/100</f>
      </c>
      <c t="s">
        <v>23</v>
      </c>
    </row>
    <row r="447" spans="1:5" ht="12.75">
      <c r="A447" s="34" t="s">
        <v>50</v>
      </c>
      <c r="E447" s="35" t="s">
        <v>47</v>
      </c>
    </row>
    <row r="448" spans="1:5" ht="89.25">
      <c r="A448" s="36" t="s">
        <v>51</v>
      </c>
      <c r="E448" s="37" t="s">
        <v>738</v>
      </c>
    </row>
    <row r="449" spans="1:5" ht="114.75">
      <c r="A449" t="s">
        <v>53</v>
      </c>
      <c r="E449" s="35" t="s">
        <v>730</v>
      </c>
    </row>
    <row r="450" spans="1:16" ht="12.75">
      <c r="A450" s="25" t="s">
        <v>45</v>
      </c>
      <c s="29" t="s">
        <v>739</v>
      </c>
      <c s="29" t="s">
        <v>740</v>
      </c>
      <c s="25" t="s">
        <v>47</v>
      </c>
      <c s="30" t="s">
        <v>741</v>
      </c>
      <c s="31" t="s">
        <v>72</v>
      </c>
      <c s="32">
        <v>1349.7</v>
      </c>
      <c s="33">
        <v>0</v>
      </c>
      <c s="33">
        <f>ROUND(ROUND(H450,2)*ROUND(G450,3),2)</f>
      </c>
      <c r="O450">
        <f>(I450*21)/100</f>
      </c>
      <c t="s">
        <v>23</v>
      </c>
    </row>
    <row r="451" spans="1:5" ht="12.75">
      <c r="A451" s="34" t="s">
        <v>50</v>
      </c>
      <c r="E451" s="35" t="s">
        <v>73</v>
      </c>
    </row>
    <row r="452" spans="1:5" ht="102">
      <c r="A452" s="36" t="s">
        <v>51</v>
      </c>
      <c r="E452" s="37" t="s">
        <v>742</v>
      </c>
    </row>
    <row r="453" spans="1:5" ht="25.5">
      <c r="A453" t="s">
        <v>53</v>
      </c>
      <c r="E453" s="35" t="s">
        <v>75</v>
      </c>
    </row>
    <row r="454" spans="1:16" ht="12.75">
      <c r="A454" s="25" t="s">
        <v>45</v>
      </c>
      <c s="29" t="s">
        <v>743</v>
      </c>
      <c s="29" t="s">
        <v>744</v>
      </c>
      <c s="25" t="s">
        <v>47</v>
      </c>
      <c s="30" t="s">
        <v>745</v>
      </c>
      <c s="31" t="s">
        <v>49</v>
      </c>
      <c s="32">
        <v>0.5</v>
      </c>
      <c s="33">
        <v>0</v>
      </c>
      <c s="33">
        <f>ROUND(ROUND(H454,2)*ROUND(G454,3),2)</f>
      </c>
      <c r="O454">
        <f>(I454*21)/100</f>
      </c>
      <c t="s">
        <v>23</v>
      </c>
    </row>
    <row r="455" spans="1:5" ht="12.75">
      <c r="A455" s="34" t="s">
        <v>50</v>
      </c>
      <c r="E455" s="35" t="s">
        <v>746</v>
      </c>
    </row>
    <row r="456" spans="1:5" ht="12.75">
      <c r="A456" s="36" t="s">
        <v>51</v>
      </c>
      <c r="E456" s="37" t="s">
        <v>747</v>
      </c>
    </row>
    <row r="457" spans="1:5" ht="114.75">
      <c r="A457" t="s">
        <v>53</v>
      </c>
      <c r="E457" s="35" t="s">
        <v>748</v>
      </c>
    </row>
    <row r="458" spans="1:16" ht="12.75">
      <c r="A458" s="25" t="s">
        <v>45</v>
      </c>
      <c s="29" t="s">
        <v>749</v>
      </c>
      <c s="29" t="s">
        <v>750</v>
      </c>
      <c s="25" t="s">
        <v>47</v>
      </c>
      <c s="30" t="s">
        <v>751</v>
      </c>
      <c s="31" t="s">
        <v>72</v>
      </c>
      <c s="32">
        <v>5</v>
      </c>
      <c s="33">
        <v>0</v>
      </c>
      <c s="33">
        <f>ROUND(ROUND(H458,2)*ROUND(G458,3),2)</f>
      </c>
      <c r="O458">
        <f>(I458*21)/100</f>
      </c>
      <c t="s">
        <v>23</v>
      </c>
    </row>
    <row r="459" spans="1:5" ht="12.75">
      <c r="A459" s="34" t="s">
        <v>50</v>
      </c>
      <c r="E459" s="35" t="s">
        <v>73</v>
      </c>
    </row>
    <row r="460" spans="1:5" ht="25.5">
      <c r="A460" s="36" t="s">
        <v>51</v>
      </c>
      <c r="E460" s="37" t="s">
        <v>752</v>
      </c>
    </row>
    <row r="461" spans="1:5" ht="25.5">
      <c r="A461" t="s">
        <v>53</v>
      </c>
      <c r="E461" s="35" t="s">
        <v>75</v>
      </c>
    </row>
    <row r="462" spans="1:16" ht="12.75">
      <c r="A462" s="25" t="s">
        <v>45</v>
      </c>
      <c s="29" t="s">
        <v>753</v>
      </c>
      <c s="29" t="s">
        <v>754</v>
      </c>
      <c s="25" t="s">
        <v>47</v>
      </c>
      <c s="30" t="s">
        <v>755</v>
      </c>
      <c s="31" t="s">
        <v>252</v>
      </c>
      <c s="32">
        <v>32.55</v>
      </c>
      <c s="33">
        <v>0</v>
      </c>
      <c s="33">
        <f>ROUND(ROUND(H462,2)*ROUND(G462,3),2)</f>
      </c>
      <c r="O462">
        <f>(I462*21)/100</f>
      </c>
      <c t="s">
        <v>23</v>
      </c>
    </row>
    <row r="463" spans="1:5" ht="12.75">
      <c r="A463" s="34" t="s">
        <v>50</v>
      </c>
      <c r="E463" s="35" t="s">
        <v>756</v>
      </c>
    </row>
    <row r="464" spans="1:5" ht="38.25">
      <c r="A464" s="36" t="s">
        <v>51</v>
      </c>
      <c r="E464" s="37" t="s">
        <v>698</v>
      </c>
    </row>
    <row r="465" spans="1:5" ht="89.25">
      <c r="A465" t="s">
        <v>53</v>
      </c>
      <c r="E465" s="35" t="s">
        <v>757</v>
      </c>
    </row>
    <row r="466" spans="1:16" ht="12.75">
      <c r="A466" s="25" t="s">
        <v>45</v>
      </c>
      <c s="29" t="s">
        <v>758</v>
      </c>
      <c s="29" t="s">
        <v>759</v>
      </c>
      <c s="25" t="s">
        <v>47</v>
      </c>
      <c s="30" t="s">
        <v>760</v>
      </c>
      <c s="31" t="s">
        <v>94</v>
      </c>
      <c s="32">
        <v>578.54</v>
      </c>
      <c s="33">
        <v>0</v>
      </c>
      <c s="33">
        <f>ROUND(ROUND(H466,2)*ROUND(G466,3),2)</f>
      </c>
      <c r="O466">
        <f>(I466*21)/100</f>
      </c>
      <c t="s">
        <v>23</v>
      </c>
    </row>
    <row r="467" spans="1:5" ht="12.75">
      <c r="A467" s="34" t="s">
        <v>50</v>
      </c>
      <c r="E467" s="35" t="s">
        <v>761</v>
      </c>
    </row>
    <row r="468" spans="1:5" ht="38.25">
      <c r="A468" s="36" t="s">
        <v>51</v>
      </c>
      <c r="E468" s="37" t="s">
        <v>762</v>
      </c>
    </row>
    <row r="469" spans="1:5" ht="76.5">
      <c r="A469" t="s">
        <v>53</v>
      </c>
      <c r="E469" s="35" t="s">
        <v>763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