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DO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181_SO 181" sheetId="3" r:id="rId3"/>
    <sheet name="SO 201_SO 201" sheetId="4" r:id="rId4"/>
  </sheets>
  <definedNames/>
  <calcPr/>
  <webPublishing/>
</workbook>
</file>

<file path=xl/sharedStrings.xml><?xml version="1.0" encoding="utf-8"?>
<sst xmlns="http://schemas.openxmlformats.org/spreadsheetml/2006/main" count="1276" uniqueCount="432">
  <si>
    <t>Firma: Pontex, spol. s r.o.</t>
  </si>
  <si>
    <t>Rekapitulace ceny</t>
  </si>
  <si>
    <t>Stavba: 1907200Otvovice - III/24010 Otvovice, provozní oprava mostu ev. c. 24010-3 přes Zákolanský potok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</si>
  <si>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</si>
  <si>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</si>
  <si>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</si>
  <si>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</si>
  <si>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</si>
  <si>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</si>
  <si>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</si>
  <si>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</si>
  <si>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</si>
  <si>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</si>
  <si>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</si>
  <si>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</si>
  <si>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1907200Otvovice</t>
  </si>
  <si>
    <t>III/24010 Otvovice, provozní oprava mostu ev. c. 24010-3 přes Zákolanský potok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</si>
  <si>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</si>
  <si>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</si>
  <si>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</si>
  <si>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</si>
  <si>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</si>
  <si>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</si>
  <si>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</si>
  <si>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</si>
  <si>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</si>
  <si>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</si>
  <si>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</si>
  <si>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</si>
  <si>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</si>
  <si>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</si>
  <si>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</si>
  <si>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</si>
  <si>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</si>
  <si>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</si>
  <si>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</si>
  <si>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</si>
  <si>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</si>
  <si>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</si>
  <si>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</si>
  <si>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</si>
  <si>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</si>
  <si>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</si>
  <si>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</si>
  <si>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</si>
  <si>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</si>
  <si>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</si>
  <si>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</si>
  <si>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</si>
  <si>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</si>
  <si>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</si>
  <si>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</si>
  <si>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</si>
  <si>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</si>
  <si>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</si>
  <si>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</si>
  <si>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</si>
  <si>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</si>
  <si>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</si>
  <si>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</si>
  <si>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</si>
  <si>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</si>
  <si>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2019_OTSKP</t>
  </si>
  <si>
    <t>dle TKP, ZTKP včetně zkoušení obsahu aromatických uhlovodíků a zatřídění dle vyhlášky č. 130/2019 sb. v aktuálním znění</t>
  </si>
  <si>
    <t>02710R</t>
  </si>
  <si>
    <t>PASPORTIZACE OBJEKTŮ V OKOLÍ STAVBY</t>
  </si>
  <si>
    <t>02730</t>
  </si>
  <si>
    <t>POMOC PRÁCE ZŘÍZ NEBO ZAJIŠŤ OCHRANU INŽENÝRSKÝCH SÍTÍ</t>
  </si>
  <si>
    <t>zajištění ochrany všech stávajících vedení sítí po dobu stavby - plyn a voda</t>
  </si>
  <si>
    <t>02910</t>
  </si>
  <si>
    <t>A</t>
  </si>
  <si>
    <t>OSTATNÍ POŽADAVKY - ZEMĚMĚŘIČSKÁ MĚŘENÍ</t>
  </si>
  <si>
    <t>vytyčení stávajících IS</t>
  </si>
  <si>
    <t>7</t>
  </si>
  <si>
    <t>B</t>
  </si>
  <si>
    <t>vytyčení hranice staveniště, vč.vyhotovení vytyčovacího protokolu stavby</t>
  </si>
  <si>
    <t>8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</si>
  <si>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</si>
  <si>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</si>
  <si>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</si>
  <si>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</si>
  <si>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</si>
  <si>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</si>
  <si>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technické předpisy (betonáž, izolace, PKO, tryskání apod.)</t>
  </si>
  <si>
    <t>VTD prefabrikátů</t>
  </si>
  <si>
    <t>1=1,000 [A]</t>
  </si>
  <si>
    <t>02943</t>
  </si>
  <si>
    <t>OSTATNÍ POŽADAVKY - VYPRACOVÁNÍ RDS</t>
  </si>
  <si>
    <t>RDS-Z-PDS - pro celou stavbu</t>
  </si>
  <si>
    <t>12</t>
  </si>
  <si>
    <t>02944</t>
  </si>
  <si>
    <t>OSTAT POŽADAVKY - DOKUMENTACE SKUTEČ PROVEDENÍ V DIGIT FORMĚ</t>
  </si>
  <si>
    <t>skutečného provedení stavby - v dogitální i tištěné podobě  (4 paré)</t>
  </si>
  <si>
    <t>13</t>
  </si>
  <si>
    <t>02945</t>
  </si>
  <si>
    <t>OSTAT POŽADAVKY - GEOMETRICKÝ PLÁN</t>
  </si>
  <si>
    <t>Ve 12-ti vyhotoveních</t>
  </si>
  <si>
    <t>14</t>
  </si>
  <si>
    <t>02946</t>
  </si>
  <si>
    <t>OSTAT POŽADAVKY - FOTODOKUMENTACE</t>
  </si>
  <si>
    <t>Včetně zdokumentování stávajícího stavu během demolice a pasportizace 
přilehlých ploch, okolí a konstrukcí</t>
  </si>
  <si>
    <t>15</t>
  </si>
  <si>
    <t>02950</t>
  </si>
  <si>
    <t>OSTATNÍ POŽADAVKY - POSUDKY, KONTROLY, REVIZNÍ ZPRÁVY</t>
  </si>
  <si>
    <t>Povodňový a havarijní plán</t>
  </si>
  <si>
    <t>16</t>
  </si>
  <si>
    <t>02950R</t>
  </si>
  <si>
    <t>OSTATNÍ POŽADAVKY - TECHNICKO INŽENÝRSKÁ ČINNOST PROJEKTANTA</t>
  </si>
  <si>
    <t>17</t>
  </si>
  <si>
    <t>02960</t>
  </si>
  <si>
    <t>OSTATNÍ POŽADAVKY - ODBORNÝ DOZOR</t>
  </si>
  <si>
    <t>Geotechnický dohled</t>
  </si>
  <si>
    <t>18</t>
  </si>
  <si>
    <t>02991</t>
  </si>
  <si>
    <t>OSTATNÍ POŽADAVKY - INFORMAČNÍ TABULE</t>
  </si>
  <si>
    <t>Označení stavby dle směrnic investora</t>
  </si>
  <si>
    <t>19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</si>
  <si>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</si>
  <si>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</si>
  <si>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</si>
  <si>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181</t>
  </si>
  <si>
    <t>Dopravně inženýrská opatření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</si>
  <si>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</si>
  <si>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</si>
  <si>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stavby Součástí položky je i údržba a péče o dopravně inženýrská opatření v 
průběhu celé stavby. 
vč.případné pasportizace v okolí stavby, objízdných tras či dopravního značení 
Součástí položky je vyřízení DIR včetně jeho projednání.</t>
  </si>
  <si>
    <t>Komunikace</t>
  </si>
  <si>
    <t>57792B</t>
  </si>
  <si>
    <t>VÝSPRAVA VÝTLUKŮ SMĚSÍ ACO MODIFIK TL. DO 50MM</t>
  </si>
  <si>
    <t>M2</t>
  </si>
  <si>
    <t>- odfrézování nebo jiné odstranění poškozených vozovkových vrstev 
- zaříznutí hran 
- vyčištění 
- nátěr 
- dodání a výplň předepsanou zhutněnou balenou asfaltovou směsí 
- asfaltová zálivka</t>
  </si>
  <si>
    <t>oprava objízdných tras - odhad  1000,0=1 000,000 [A]</t>
  </si>
  <si>
    <t>SO 201</t>
  </si>
  <si>
    <t>Most přes Zákolanský potok v Otvovicích</t>
  </si>
  <si>
    <t>015111</t>
  </si>
  <si>
    <t>POPLATKY ZA LIKVIDACŮ ODPADŮ NEKONTAMINOVANÝCH - 17 05 04 VYTĚŽENÉ ZEMINY A HORNINY - I. TŘÍDA TĚŽITELNOSTI</t>
  </si>
  <si>
    <t>T</t>
  </si>
  <si>
    <t>zemina. kámen, kamenivo</t>
  </si>
  <si>
    <t>pol.131738  21,0*2,0=42,000 [A] 
pol.113328  62,44*2,0=124,880 [B] 
Celkem: A+B=166,880 [C]</t>
  </si>
  <si>
    <t>015140</t>
  </si>
  <si>
    <t>POPLATKY ZA LIKVIDACŮ ODPADŮ NEKONTAMINOVANÝCH - 17 01 01 BETON Z DEMOLIC OBJEKTŮ, ZÁKLADŮ TV</t>
  </si>
  <si>
    <t>beton prostý</t>
  </si>
  <si>
    <t>pol.966158  25,92*2,3=59,616 [A] 
pol.966168 72,34*2,5=180,850 [B] 
pol.97816  12,21*2,3=28,083 [C] 
pol.113524  96,0*0,15*0,3*2,3=9,936 [D] 
Celkem: A+B+C+D=278,485 [E]</t>
  </si>
  <si>
    <t>015330</t>
  </si>
  <si>
    <t>POPLATKY ZA LIKVIDACŮ ODPADŮ NEKONTAMINOVANÝCH - 17 05 04 KAMENNÁ SUŤ</t>
  </si>
  <si>
    <t>pol.11415  11,55*2,6=30,030 [A]</t>
  </si>
  <si>
    <t>015420</t>
  </si>
  <si>
    <t>POPLATKY ZA LIKVIDACŮ ODPADŮ NEKONTAMINOVANÝCH - 17 06 04 ZBYTKY IZOLAČNÍCH MATERIÁLŮ</t>
  </si>
  <si>
    <t>pol.97817  188,7*0,01*2,4=4,529 [A]</t>
  </si>
  <si>
    <t>015790R</t>
  </si>
  <si>
    <t>POPLATKY ZA LIKVIDACŮ ODPADŮ NEBEZPEČNÝCH - ASFALTOVÝ BETON OBSAHUJÍCÍ NEBEZPEČNÉ LÁTKY</t>
  </si>
  <si>
    <t>pol.113728  0,55*2,4=1,320 [A]</t>
  </si>
  <si>
    <t>plán sledování a údržby mostu</t>
  </si>
  <si>
    <t>029412</t>
  </si>
  <si>
    <t>OSTATNÍ POŽADAVKY - VYPRACOVÁNÍ MOSTNÍHO LISTU</t>
  </si>
  <si>
    <t>výpočet zatížitelnosti vč.vyhodnocení</t>
  </si>
  <si>
    <t>02953</t>
  </si>
  <si>
    <t>OSTATNÍ POŽADAVKY - HLAVNÍ MOSTNÍ PROHLÍDKA</t>
  </si>
  <si>
    <t>1. HMP vč.zpřístupnění</t>
  </si>
  <si>
    <t>Zemní práce</t>
  </si>
  <si>
    <t>113178</t>
  </si>
  <si>
    <t>ODSTRAN KRYTU ZPEVNĚNÝCH PLOCH Z DLAŽEB KOSTEK, ODVOZ DO 20KM</t>
  </si>
  <si>
    <t>M3</t>
  </si>
  <si>
    <t>vč.odvozu na místo určené investorem</t>
  </si>
  <si>
    <t>5,5*48,0*0,16=42,240 [A]</t>
  </si>
  <si>
    <t>113328</t>
  </si>
  <si>
    <t>ODSTRAN PODKL ZPEVNĚNÝCH PLOCH Z KAMENIVA NESTMEL, ODVOZ DO 20KM</t>
  </si>
  <si>
    <t>vč.odvozu a uložení na skládku</t>
  </si>
  <si>
    <t>5,5*(48,0-14,8-7,4)*0,44=62,436 [A]</t>
  </si>
  <si>
    <t>113524</t>
  </si>
  <si>
    <t>ODSTRANĚNÍ CHODNÍKOVÝCH A SILNIČNÍCH OBRUBNÍKŮ BETONOVÝCH, ODVOZ DO 5KM</t>
  </si>
  <si>
    <t>M</t>
  </si>
  <si>
    <t>48,0*2=96,000 [A]</t>
  </si>
  <si>
    <t>113728</t>
  </si>
  <si>
    <t>FRÉZOVÁNÍ ZPEVNĚNÝCH PLOCH ASFALTOVÝCH, ODVOZ DO 20KM</t>
  </si>
  <si>
    <t>Vč.odvozu a uložení na skládku kontaminovaného materiálu</t>
  </si>
  <si>
    <t>napojení v dl. 2,0m  5,5*2,0*0,05=0,550 [A]</t>
  </si>
  <si>
    <t>113766</t>
  </si>
  <si>
    <t>FRÉZOVÁNÍ DRÁŽKY PRŮŘEZU DO 800MM2 V ASFALTOVÉ VOZOVCE</t>
  </si>
  <si>
    <t>napojení</t>
  </si>
  <si>
    <t>5,5=5,500 [A]</t>
  </si>
  <si>
    <t>11415</t>
  </si>
  <si>
    <t>ODSTRAN DLAŽEB VODNÍCH KORYT Z LOM KAM NA MC VČET PODKL</t>
  </si>
  <si>
    <t>inundační  3,5*11,0*0,3=11,550 [A]</t>
  </si>
  <si>
    <t>12960</t>
  </si>
  <si>
    <t>ČIŠTĚNÍ VODOTEČÍ A MELIORAČ KANÁLŮ OD NÁNOSŮ</t>
  </si>
  <si>
    <t>inundační  3,5*11,0*0,4=15,400 [A]</t>
  </si>
  <si>
    <t>131738</t>
  </si>
  <si>
    <t>HLOUBENÍ JAM ZAPAŽ I NEPAŽ TŘ. I, ODVOZ DO 20KM</t>
  </si>
  <si>
    <t>vč.odvozu na skládku</t>
  </si>
  <si>
    <t>inund.pole  1,0*1,5*7,0*2=21,000 [A]</t>
  </si>
  <si>
    <t>17120</t>
  </si>
  <si>
    <t>ULOŽENÍ SYPANINY DO NÁSYPŮ A NA SKLÁDKY BEZ ZHUTNĚNÍ</t>
  </si>
  <si>
    <t>21,0=21,000 [A]</t>
  </si>
  <si>
    <t>Základy</t>
  </si>
  <si>
    <t>21341</t>
  </si>
  <si>
    <t>DRENÁŽNÍ VRSTVY Z PLASTBETONU (PLASTMALTY)</t>
  </si>
  <si>
    <t>podélné žebro  0,15*0,04*14,8=0,089 [A]</t>
  </si>
  <si>
    <t>20</t>
  </si>
  <si>
    <t>285391</t>
  </si>
  <si>
    <t>DODATEČNÉ KOTVENÍ VLEPENÍM BETONÁŘSKÉ VÝZTUŽE D DO 10MM DO VRTŮ</t>
  </si>
  <si>
    <t>horní povrch NK - 4 ks/m2  8,5*14,8*4=503,200 [A] 
dozdívka inund.pole - 4 ks/m   7,0*4=28,000 [B] 
Celkem: A+B=531,200 [C]</t>
  </si>
  <si>
    <t>Svislé konstrukce</t>
  </si>
  <si>
    <t>21</t>
  </si>
  <si>
    <t>317125</t>
  </si>
  <si>
    <t>ŘÍMSY Z DÍLCŮ ŽELEZOBETONOVÝCH DO C30/37</t>
  </si>
  <si>
    <t>kompletní  vč. veškeré výztuže a kotvení 
vč. přípravků pro uchycení potrubí plynu a vody</t>
  </si>
  <si>
    <t>0,6*0,12*(16,5*2+12,0)=3,240 [A]</t>
  </si>
  <si>
    <t>22</t>
  </si>
  <si>
    <t>31717</t>
  </si>
  <si>
    <t>KOVOVÉ KONSTRUKCE PRO KOTVENÍ ŘÍMSY</t>
  </si>
  <si>
    <t>KG</t>
  </si>
  <si>
    <t>kompletní vč.vrtání a vlepení, 2 ks po 1m na NK, vč.PKO</t>
  </si>
  <si>
    <t>odhad 6 kg/kus  (17*2*2+12*2)*6,0=552,000 [A]</t>
  </si>
  <si>
    <t>23</t>
  </si>
  <si>
    <t>317325</t>
  </si>
  <si>
    <t>ŘÍMSY ZE ŽELEZOBETONU DO C30/37</t>
  </si>
  <si>
    <t>C30/37 XF4 vč.bednění, vč.výplně a těsnění prac.,smršť. a dilat. spar, vč.ztraceného bednění a letopočtu vlysem</t>
  </si>
  <si>
    <t>(1,735-0,12)*0,25*(16,5*2+12,0)=18,169 [A]</t>
  </si>
  <si>
    <t>24</t>
  </si>
  <si>
    <t>317365</t>
  </si>
  <si>
    <t>VÝZTUŽ ŘÍMS Z OCELI 10505, B500B</t>
  </si>
  <si>
    <t>odhad 160 kg/m3</t>
  </si>
  <si>
    <t>18,169*0,160=2,907 [A]</t>
  </si>
  <si>
    <t>25</t>
  </si>
  <si>
    <t>327324</t>
  </si>
  <si>
    <t>ZDI OPĚRNÉ, ZÁRUBNÍ, NÁBŘEŽNÍ ZE ŽELEZOVÉHO BETONU DO C25/30</t>
  </si>
  <si>
    <t>C25/30 XF2</t>
  </si>
  <si>
    <t>inundační pole 
op.zeď  1,2*2,6*12,0=37,440 [A] 
dozdívka  0,5*1,5*7,0=5,250 [B] 
Celkem: A+B=42,690 [C]</t>
  </si>
  <si>
    <t>26</t>
  </si>
  <si>
    <t>327365</t>
  </si>
  <si>
    <t>VÝZTUŽ ZDÍ OPĚRNÝCH, ZÁRUBNÍCH, NÁBŘEŽNÍCH Z OCELI 10505, B500B</t>
  </si>
  <si>
    <t>odhad 150 kg/m3</t>
  </si>
  <si>
    <t>42,69*0,150=6,404 [A]</t>
  </si>
  <si>
    <t>Vodorovné konstrukce</t>
  </si>
  <si>
    <t>27</t>
  </si>
  <si>
    <t>451311</t>
  </si>
  <si>
    <t>PODKL A VÝPLŇ VRSTVY Z PROST BET DO C8/10</t>
  </si>
  <si>
    <t>C8/10 - XO - podkladní beton</t>
  </si>
  <si>
    <t>inund.pole 
op.zeď  2,5*8,0*0,15=3,000 [A] 
pod římsou u vozovky  0,3*0,4*7,0=0,840 [B] 
Celkem: A+B=3,840 [C]</t>
  </si>
  <si>
    <t>28</t>
  </si>
  <si>
    <t>457315</t>
  </si>
  <si>
    <t>VYROVNÁVACÍ A SPÁDOVÝ PROSTÝ BETON C30/37</t>
  </si>
  <si>
    <t>nabetonávka NK</t>
  </si>
  <si>
    <t>odhad 70% plochy horního povrchu NK tl.100 mm   8,5*14,8*0,7*0,1=8,806 [A]</t>
  </si>
  <si>
    <t>29</t>
  </si>
  <si>
    <t>45860</t>
  </si>
  <si>
    <t>VÝPLŇ ZA OPĚRAMI A ZDMI Z MEZEROVITÉHO BETONU</t>
  </si>
  <si>
    <t>(10,0*0,8+3,5*1,5)*7,0=92,750 [A]</t>
  </si>
  <si>
    <t>30</t>
  </si>
  <si>
    <t>465512</t>
  </si>
  <si>
    <t>DLAŽBY Z LOMOVÉHO KAMENE NA MC</t>
  </si>
  <si>
    <t>svah z lomového kamene</t>
  </si>
  <si>
    <t>1,5*0,8*12,0=14,400 [A]</t>
  </si>
  <si>
    <t>31</t>
  </si>
  <si>
    <t>56110</t>
  </si>
  <si>
    <t>PODKLADNÍ BETON</t>
  </si>
  <si>
    <t>výplň chodníku</t>
  </si>
  <si>
    <t>1,0*0,3*(48,0*2-16,2*2-12,0)=15,480 [A]</t>
  </si>
  <si>
    <t>32</t>
  </si>
  <si>
    <t>56334</t>
  </si>
  <si>
    <t>VOZOVKOVÉ VRSTVY ZE ŠTĚRKODRTI TL. DO 200MM</t>
  </si>
  <si>
    <t>ŠDA tl.200 mm</t>
  </si>
  <si>
    <t>mimo most  5,5*(48,0-14,8)=182,600 [A]</t>
  </si>
  <si>
    <t>33</t>
  </si>
  <si>
    <t>56335</t>
  </si>
  <si>
    <t>VOZOVKOVÉ VRSTVY ZE ŠTĚRKODRTI TL. DO 250MM</t>
  </si>
  <si>
    <t>ŠDA tl.230 mm</t>
  </si>
  <si>
    <t>34</t>
  </si>
  <si>
    <t>572111</t>
  </si>
  <si>
    <t>INFILTRAČNÍ POSTŘIK ASFALTOVÝ DO 0,5KG/M2</t>
  </si>
  <si>
    <t>PI-C 0,5 kg/m2</t>
  </si>
  <si>
    <t>182,6=182,600 [A]</t>
  </si>
  <si>
    <t>35</t>
  </si>
  <si>
    <t>572212</t>
  </si>
  <si>
    <t>SPOJOVACÍ POSTŘIK Z MODIFIK ASFALTU DO 0,5KG/M2</t>
  </si>
  <si>
    <t>PS-CP 0,4 kg/m2</t>
  </si>
  <si>
    <t>5,5*48,0-14,8=249,200 [A]</t>
  </si>
  <si>
    <t>36</t>
  </si>
  <si>
    <t>PS-CP 0,5 kg/m2</t>
  </si>
  <si>
    <t>5,5*48,0=264,000 [A]</t>
  </si>
  <si>
    <t>37</t>
  </si>
  <si>
    <t>574B44</t>
  </si>
  <si>
    <t>ASFALTOVÝ BETON PRO OBRUSNÉ VRSTVY MODIFIK ACO 11+, 11S TL. 50MM</t>
  </si>
  <si>
    <t>ACO 11+</t>
  </si>
  <si>
    <t>5,5*48,0=264,000 [A] 
odpočet odvod.proužek  -0,5*14,8*2=-14,800 [B] 
Celkem: A+B=249,200 [C]</t>
  </si>
  <si>
    <t>38</t>
  </si>
  <si>
    <t>574D56</t>
  </si>
  <si>
    <t>ASFALTOVÝ BETON PRO LOŽNÍ VRSTVY MODIFIK ACL 16+, 16S TL. 60MM</t>
  </si>
  <si>
    <t>ACL 16+</t>
  </si>
  <si>
    <t>5,5*48,0=264,000 [A] 
odpočet odvod.proužek  -0,45*14,8*2=-13,320 [B] 
Celkem: A+B=250,680 [C]</t>
  </si>
  <si>
    <t>39</t>
  </si>
  <si>
    <t>574E56</t>
  </si>
  <si>
    <t>ASFALTOVÝ BETON PRO PODKLADNÍ VRSTVY ACP 16+, 16S TL. 60MM</t>
  </si>
  <si>
    <t>ACP 16+</t>
  </si>
  <si>
    <t>40</t>
  </si>
  <si>
    <t>575C55</t>
  </si>
  <si>
    <t>LITÝ ASFALT MA IV (OCHRANA MOSTNÍ IZOLACE) 16 TL. 40MM</t>
  </si>
  <si>
    <t>MA 16+</t>
  </si>
  <si>
    <t>5,5*14,8=81,400 [A]</t>
  </si>
  <si>
    <t>41</t>
  </si>
  <si>
    <t>575E01</t>
  </si>
  <si>
    <t>LITÝ ASFALT MA II (KŘIŽ, PARKOVIŠTĚ, ZASTÁVKY) 8 MODIFIK</t>
  </si>
  <si>
    <t>odvodňovací proužek</t>
  </si>
  <si>
    <t>(0,5*0,04+0,45*0,06)*14,8*2=1,391 [A]</t>
  </si>
  <si>
    <t>42</t>
  </si>
  <si>
    <t>576412</t>
  </si>
  <si>
    <t>POSYP KAMENIVEM OBALOVANÝM 3KG/M2</t>
  </si>
  <si>
    <t>na MA</t>
  </si>
  <si>
    <t>Úpravy povrchů, podlahy, výplně otvorů</t>
  </si>
  <si>
    <t>43</t>
  </si>
  <si>
    <t>626112</t>
  </si>
  <si>
    <t>REPROFILACE PODHLEDŮ, SVISLÝCH PLOCH SANAČNÍ MALTOU JEDNOVRST TL 20MM</t>
  </si>
  <si>
    <t>odhad 30% plochy 
most 
podhled   8,5*10,1=85,850 [A] 
boky NK  0,6*14,8*2=17,760 [B] 
opěry  1,0*15,5*2=31,000 [D] 
Celkem: (A+B+D)*0,3=40,383 [E]</t>
  </si>
  <si>
    <t>44</t>
  </si>
  <si>
    <t>626122</t>
  </si>
  <si>
    <t>REPROFILACE PODHLEDŮ, SVISLÝCH PLOCH SANAČNÍ MALTOU DVOUVRST TL 50MM</t>
  </si>
  <si>
    <t>odhad 10% plochy 
most 
podhled   8,5*10,1=85,850 [A] 
boky NK  0,6*14,8*2=17,760 [B] 
opěry  1,0*15,5*2=31,000 [D] 
Celkem: (A+B+D)*0,1=13,461 [E]</t>
  </si>
  <si>
    <t>45</t>
  </si>
  <si>
    <t>626213</t>
  </si>
  <si>
    <t>REPROFILACE VODOROVNÝCH PLOCH SHORA SANAČNÍ MALTOU JEDNOVRST TL 30MM</t>
  </si>
  <si>
    <t>odhad 30% plochy horního povrchu NK  8,5*14,8*0,3=37,740 [A]</t>
  </si>
  <si>
    <t>46</t>
  </si>
  <si>
    <t>62631</t>
  </si>
  <si>
    <t>SPOJOVACÍ MŮSTEK MEZI STARÝM A NOVÝM BETONEM</t>
  </si>
  <si>
    <t>viz tryskání  260,41=260,410 [A]</t>
  </si>
  <si>
    <t>47</t>
  </si>
  <si>
    <t>62652</t>
  </si>
  <si>
    <t>OCHRANA VÝZTUŽE PŘI NEDOSTATEČNÉM KRYTÍ</t>
  </si>
  <si>
    <t>pasivační nátěr</t>
  </si>
  <si>
    <t>předpoklad 10% tryskané  plochy  260,41*0,1=26,041 [A]</t>
  </si>
  <si>
    <t>Přidružená stavební výroba</t>
  </si>
  <si>
    <t>48</t>
  </si>
  <si>
    <t>711432</t>
  </si>
  <si>
    <t>IZOLACE MOSTOVEK POD ŘÍMSOU ASFALTOVÝMI PÁSY</t>
  </si>
  <si>
    <t>Ochrana izolace pod římsou - s kovovou vložkou</t>
  </si>
  <si>
    <t>1,6*14,8*2=47,360 [A]</t>
  </si>
  <si>
    <t>49</t>
  </si>
  <si>
    <t>711442</t>
  </si>
  <si>
    <t>IZOLACE MOSTOVEK CELOPLOŠNÁ ASFALTOVÝMI PÁSY S PEČETÍCÍ VRSTVOU</t>
  </si>
  <si>
    <t>8,5*(14,8+0,1*2)=127,500 [A]</t>
  </si>
  <si>
    <t>50</t>
  </si>
  <si>
    <t>76790R</t>
  </si>
  <si>
    <t>OBNOVA STÁVAJÍCÍHO OPLOCENÍ</t>
  </si>
  <si>
    <t>7,0=7,000 [A]</t>
  </si>
  <si>
    <t>51</t>
  </si>
  <si>
    <t>78381</t>
  </si>
  <si>
    <t>NÁTĚRY BETON KONSTR TYP S1 (OS-A)</t>
  </si>
  <si>
    <t>sjednocující nátěr</t>
  </si>
  <si>
    <t>most 
podhled   8,5*10,1=85,850 [A] 
boky NK  0,6*14,8*2=17,760 [B] 
opěry  1,0*15,5*2=31,000 [D] 
Celkem: A+B+D=134,610 [E]</t>
  </si>
  <si>
    <t>52</t>
  </si>
  <si>
    <t>78383</t>
  </si>
  <si>
    <t>NÁTĚRY BETON KONSTR TYP S4 (OS-C)</t>
  </si>
  <si>
    <t>kraje říms  (0,15+0,15)*(16,5*2+12,0)=13,500 [A]</t>
  </si>
  <si>
    <t>Potrubí</t>
  </si>
  <si>
    <t>53</t>
  </si>
  <si>
    <t>84158</t>
  </si>
  <si>
    <t>POTRUBÍ TLAKOVÉ Z TRUB SKLOLAMINÁTOVÝCH DN DO 600MM</t>
  </si>
  <si>
    <t>korugovaná truba DN 600 vč.napojení na stávající</t>
  </si>
  <si>
    <t>13,0=13,000 [A]</t>
  </si>
  <si>
    <t>54</t>
  </si>
  <si>
    <t>87627</t>
  </si>
  <si>
    <t>CHRÁNIČKY Z TRUB PLASTOVÝCH DN DO 100MM</t>
  </si>
  <si>
    <t>110/94</t>
  </si>
  <si>
    <t>v římse  (16,5+12,0+2*0,5)*2=59,000 [A] 
odvodnění mezerovitého betonu  skrz zeď  2,5*5=12,500 [B] 
Celkem: A+B=71,500 [C]</t>
  </si>
  <si>
    <t>55</t>
  </si>
  <si>
    <t>89710R</t>
  </si>
  <si>
    <t>ÚPRAVA POLOHY POVRCHOVÝCH ZNAKŮ IS</t>
  </si>
  <si>
    <t>Ostatní konstrukce a práce</t>
  </si>
  <si>
    <t>56</t>
  </si>
  <si>
    <t>9112A3</t>
  </si>
  <si>
    <t>ZÁBRADLÍ MOSTNÍ S VODOR MADLY - DEMONTÁŽ S PŘESUNEM</t>
  </si>
  <si>
    <t>vč.odvozu a uložení na skládku - betonové sloupky a ocelová madla, vč.poplatku za uložení</t>
  </si>
  <si>
    <t>16,5+28,5+7,0=52,000 [A]</t>
  </si>
  <si>
    <t>57</t>
  </si>
  <si>
    <t>9112B1</t>
  </si>
  <si>
    <t>ZÁBRADLÍ MOSTNÍ SE SVISLOU VÝPLNÍ - DODÁVKA A MONTÁŽ</t>
  </si>
  <si>
    <t>Kompletní vč.kotvení do římsy, plastmalty a PKO</t>
  </si>
  <si>
    <t>16,5*2+12,0+10,0=55,000 [A]</t>
  </si>
  <si>
    <t>58</t>
  </si>
  <si>
    <t>91345</t>
  </si>
  <si>
    <t>NIVELAČNÍ ZNAČKY KOVOVÉ</t>
  </si>
  <si>
    <t>kompletní</t>
  </si>
  <si>
    <t>římsy  3*2=6,000 [A]</t>
  </si>
  <si>
    <t>59</t>
  </si>
  <si>
    <t>91355</t>
  </si>
  <si>
    <t>EVIDENČNÍ ČÍSLO MOSTU</t>
  </si>
  <si>
    <t>kompletní vč.uchycení</t>
  </si>
  <si>
    <t>2=2,000 [A]</t>
  </si>
  <si>
    <t>60</t>
  </si>
  <si>
    <t>914131</t>
  </si>
  <si>
    <t>DOPRAVNÍ ZNAČKY ZÁKLADNÍ VELIKOSTI OCELOVÉ FÓLIE TŘ 2 - DODÁVKA A MONTÁŽ</t>
  </si>
  <si>
    <t>nové značky vč.sloupků a zemních prací</t>
  </si>
  <si>
    <t>2+2=4,000 [A]</t>
  </si>
  <si>
    <t>61</t>
  </si>
  <si>
    <t>914133</t>
  </si>
  <si>
    <t>DOPRAVNÍ ZNAČKY ZÁKLADNÍ VELIKOSTI OCELOVÉ FÓLIE TŘ 2 - DEMONTÁŽ</t>
  </si>
  <si>
    <t>vč.odvozu</t>
  </si>
  <si>
    <t>62</t>
  </si>
  <si>
    <t>917224</t>
  </si>
  <si>
    <t>SILNIČNÍ A CHODNÍKOVÉ OBRUBY Z BETONOVÝCH OBRUBNÍKŮ ŠÍŘ 150MM</t>
  </si>
  <si>
    <t>do bet.lože s opěrou</t>
  </si>
  <si>
    <t>7,0+29,0=36,000 [A]</t>
  </si>
  <si>
    <t>63</t>
  </si>
  <si>
    <t>919111</t>
  </si>
  <si>
    <t>ŘEZÁNÍ ASFALTOVÉHO KRYTU VOZOVEK TL DO 50MM</t>
  </si>
  <si>
    <t>64</t>
  </si>
  <si>
    <t>931325</t>
  </si>
  <si>
    <t>TĚSNĚNÍ DILATAČ SPAR ASF ZÁLIVKOU MODIFIK PRŮŘ DO 600MM2</t>
  </si>
  <si>
    <t>podél říms - horní vrstva 16,5*2+12,0=45,000 [A] 
podél odvod.proužku  14,8*2=29,600 [B] 
podél obrubníku  36,0=36,000 [C] 
Celkem: A+B+C=110,600 [D]</t>
  </si>
  <si>
    <t>65</t>
  </si>
  <si>
    <t>931326</t>
  </si>
  <si>
    <t>TĚSNĚNÍ DILATAČ SPAR ASF ZÁLIVKOU MODIFIK PRŮŘ DO 800MM2</t>
  </si>
  <si>
    <t>66</t>
  </si>
  <si>
    <t>938443</t>
  </si>
  <si>
    <t>OČIŠTĚNÍ ZDIVA OTRYSKÁNÍM TLAKOVOU VODOU DO 1000 BARŮ</t>
  </si>
  <si>
    <t>most 
podhled   8,5*10,1=85,850 [A] 
boky NK  0,6*14,8*2=17,760 [B] 
horní povrch NK  8,5*14,8=125,800 [C] 
opěry  1,0*15,5*2=31,000 [D] 
Celkem: A+B+C+D=260,410 [E]</t>
  </si>
  <si>
    <t>67</t>
  </si>
  <si>
    <t>966158</t>
  </si>
  <si>
    <t>BOURÁNÍ KONSTRUKCÍ Z PROST BETONU S ODVOZEM DO 20KM</t>
  </si>
  <si>
    <t>výplň chodníku  0,9*0,3*48,0*2=25,920 [A]</t>
  </si>
  <si>
    <t>68</t>
  </si>
  <si>
    <t>966168</t>
  </si>
  <si>
    <t>BOURÁNÍ KONSTRUKCÍ ZE ŽELEZOBETONU S ODVOZEM DO 20KM</t>
  </si>
  <si>
    <t>inundační  
deska NK  7,4*8,5*0,6=37,740 [A] 
římsa  0,55*0,3*17,0*2=5,610 [B] 
opěry  1,55*1,0*8,5*2=26,350 [C] 
most  
římsy  0,55*0,3*(9,0+7,0)=2,640 [D] 
Celkem: A+B+C+D=72,340 [E]</t>
  </si>
  <si>
    <t>69</t>
  </si>
  <si>
    <t>97816</t>
  </si>
  <si>
    <t>ODSEKÁNÍ VRSTVY VYROVNÁVACÍHO BETONU NA MOSTECH</t>
  </si>
  <si>
    <t>inundační  5,5*14,8*0,1=8,140 [A] 
most  5,5*7,4*0,1=4,070 [B] 
Celkem: A+B=12,210 [C]</t>
  </si>
  <si>
    <t>70</t>
  </si>
  <si>
    <t>97817</t>
  </si>
  <si>
    <t>ODSTRANĚNÍ MOSTNÍ IZOLACE</t>
  </si>
  <si>
    <t>8,5*14,8+8,5*7,4=188,700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</si>
</sst>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'SO 000_SO 000'!I3</f>
      </c>
      <c s="20">
        <f>'SO 000_SO 000'!O2</f>
      </c>
      <c s="20">
        <f>C10+D10</f>
      </c>
    </row>
    <row r="11" spans="1:5" ht="12.75" customHeight="1">
      <c r="A11" s="19" t="s">
        <v>120</v>
      </c>
      <c s="19" t="s">
        <v>121</v>
      </c>
      <c s="20">
        <f>'SO 181_SO 181'!I3</f>
      </c>
      <c s="20">
        <f>'SO 181_SO 181'!O2</f>
      </c>
      <c s="20">
        <f>C11+D11</f>
      </c>
    </row>
    <row r="12" spans="1:5" ht="12.75" customHeight="1">
      <c r="A12" s="19" t="s">
        <v>131</v>
      </c>
      <c s="19" t="s">
        <v>132</v>
      </c>
      <c s="20">
        <f>'SO 201_SO 201'!I3</f>
      </c>
      <c s="20">
        <f>'SO 201_SO 201'!O2</f>
      </c>
      <c s="20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39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0+I10+I13+I16+I19+I22+I25+I28+I31+I34+I37+I40+I43+I46+I49+I52+I55+I58+I61+I64</f>
      </c>
      <c>
        <f>0+O10+O13+O16+O19+O22+O25+O28+O31+O34+O37+O40+O43+O46+O49+O52+O55+O58+O61+O64</f>
      </c>
    </row>
    <row r="10" spans="1:16" ht="12.75">
      <c r="A10" s="24" t="s">
        <v>49</v>
      </c>
      <c s="29" t="s">
        <v>31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s="31"/>
      <c r="O10">
        <f>(I10*21)/100</f>
      </c>
      <c t="s">
        <v>27</v>
      </c>
    </row>
    <row r="11" spans="1:5" ht="178.5">
      <c r="A11" s="34" t="s">
        <v>54</v>
      </c>
      <c r="E11" s="35" t="s">
        <v>55</v>
      </c>
    </row>
    <row r="12" spans="1:5" ht="12.75">
      <c r="A12" s="38" t="s">
        <v>56</v>
      </c>
      <c r="E12" s="37" t="s">
        <v>51</v>
      </c>
    </row>
    <row r="13" spans="1:16" ht="12.75">
      <c r="A13" s="24" t="s">
        <v>49</v>
      </c>
      <c s="29" t="s">
        <v>27</v>
      </c>
      <c s="29" t="s">
        <v>57</v>
      </c>
      <c s="24" t="s">
        <v>51</v>
      </c>
      <c s="30" t="s">
        <v>58</v>
      </c>
      <c s="31" t="s">
        <v>53</v>
      </c>
      <c s="32">
        <v>1</v>
      </c>
      <c s="33">
        <v>0</v>
      </c>
      <c s="33">
        <f>ROUND(ROUND(H13,2)*ROUND(G13,3),2)</f>
      </c>
      <c s="31"/>
      <c r="O13">
        <f>(I13*21)/100</f>
      </c>
      <c t="s">
        <v>27</v>
      </c>
    </row>
    <row r="14" spans="1:5" ht="127.5">
      <c r="A14" s="34" t="s">
        <v>54</v>
      </c>
      <c r="E14" s="35" t="s">
        <v>59</v>
      </c>
    </row>
    <row r="15" spans="1:5" ht="12.75">
      <c r="A15" s="38" t="s">
        <v>56</v>
      </c>
      <c r="E15" s="37" t="s">
        <v>51</v>
      </c>
    </row>
    <row r="16" spans="1:16" ht="12.75">
      <c r="A16" s="24" t="s">
        <v>49</v>
      </c>
      <c s="29" t="s">
        <v>26</v>
      </c>
      <c s="29" t="s">
        <v>60</v>
      </c>
      <c s="24" t="s">
        <v>51</v>
      </c>
      <c s="30" t="s">
        <v>61</v>
      </c>
      <c s="31" t="s">
        <v>53</v>
      </c>
      <c s="32">
        <v>1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25.5">
      <c r="A17" s="34" t="s">
        <v>54</v>
      </c>
      <c r="E17" s="35" t="s">
        <v>63</v>
      </c>
    </row>
    <row r="18" spans="1:5" ht="12.75">
      <c r="A18" s="38" t="s">
        <v>56</v>
      </c>
      <c r="E18" s="37" t="s">
        <v>51</v>
      </c>
    </row>
    <row r="19" spans="1:16" ht="12.75">
      <c r="A19" s="24" t="s">
        <v>49</v>
      </c>
      <c s="29" t="s">
        <v>35</v>
      </c>
      <c s="29" t="s">
        <v>64</v>
      </c>
      <c s="24" t="s">
        <v>51</v>
      </c>
      <c s="30" t="s">
        <v>65</v>
      </c>
      <c s="31" t="s">
        <v>53</v>
      </c>
      <c s="32">
        <v>1</v>
      </c>
      <c s="33">
        <v>0</v>
      </c>
      <c s="33">
        <f>ROUND(ROUND(H19,2)*ROUND(G19,3),2)</f>
      </c>
      <c s="31"/>
      <c r="O19">
        <f>(I19*21)/100</f>
      </c>
      <c t="s">
        <v>27</v>
      </c>
    </row>
    <row r="20" spans="1:5" ht="12.75">
      <c r="A20" s="34" t="s">
        <v>54</v>
      </c>
      <c r="E20" s="35" t="s">
        <v>51</v>
      </c>
    </row>
    <row r="21" spans="1:5" ht="12.75">
      <c r="A21" s="38" t="s">
        <v>56</v>
      </c>
      <c r="E21" s="37" t="s">
        <v>51</v>
      </c>
    </row>
    <row r="22" spans="1:16" ht="12.75">
      <c r="A22" s="24" t="s">
        <v>49</v>
      </c>
      <c s="29" t="s">
        <v>37</v>
      </c>
      <c s="29" t="s">
        <v>66</v>
      </c>
      <c s="24" t="s">
        <v>51</v>
      </c>
      <c s="30" t="s">
        <v>67</v>
      </c>
      <c s="31" t="s">
        <v>53</v>
      </c>
      <c s="32">
        <v>1</v>
      </c>
      <c s="33">
        <v>0</v>
      </c>
      <c s="33">
        <f>ROUND(ROUND(H22,2)*ROUND(G22,3),2)</f>
      </c>
      <c s="31" t="s">
        <v>62</v>
      </c>
      <c r="O22">
        <f>(I22*21)/100</f>
      </c>
      <c t="s">
        <v>27</v>
      </c>
    </row>
    <row r="23" spans="1:5" ht="12.75">
      <c r="A23" s="34" t="s">
        <v>54</v>
      </c>
      <c r="E23" s="35" t="s">
        <v>68</v>
      </c>
    </row>
    <row r="24" spans="1:5" ht="12.75">
      <c r="A24" s="38" t="s">
        <v>56</v>
      </c>
      <c r="E24" s="37" t="s">
        <v>51</v>
      </c>
    </row>
    <row r="25" spans="1:16" ht="12.75">
      <c r="A25" s="24" t="s">
        <v>49</v>
      </c>
      <c s="29" t="s">
        <v>39</v>
      </c>
      <c s="29" t="s">
        <v>69</v>
      </c>
      <c s="24" t="s">
        <v>70</v>
      </c>
      <c s="30" t="s">
        <v>71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72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73</v>
      </c>
      <c s="29" t="s">
        <v>69</v>
      </c>
      <c s="24" t="s">
        <v>74</v>
      </c>
      <c s="30" t="s">
        <v>71</v>
      </c>
      <c s="31" t="s">
        <v>53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75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76</v>
      </c>
      <c s="29" t="s">
        <v>77</v>
      </c>
      <c s="24" t="s">
        <v>51</v>
      </c>
      <c s="30" t="s">
        <v>78</v>
      </c>
      <c s="31" t="s">
        <v>79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25.5">
      <c r="A32" s="34" t="s">
        <v>54</v>
      </c>
      <c r="E32" s="35" t="s">
        <v>80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81</v>
      </c>
      <c s="24" t="s">
        <v>70</v>
      </c>
      <c s="30" t="s">
        <v>82</v>
      </c>
      <c s="31" t="s">
        <v>53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83</v>
      </c>
    </row>
    <row r="36" spans="1:5" ht="12.75">
      <c r="A36" s="38" t="s">
        <v>56</v>
      </c>
      <c r="E36" s="37" t="s">
        <v>51</v>
      </c>
    </row>
    <row r="37" spans="1:16" ht="12.75">
      <c r="A37" s="24" t="s">
        <v>49</v>
      </c>
      <c s="29" t="s">
        <v>44</v>
      </c>
      <c s="29" t="s">
        <v>81</v>
      </c>
      <c s="24" t="s">
        <v>74</v>
      </c>
      <c s="30" t="s">
        <v>82</v>
      </c>
      <c s="31" t="s">
        <v>53</v>
      </c>
      <c s="32">
        <v>1</v>
      </c>
      <c s="33">
        <v>0</v>
      </c>
      <c s="33">
        <f>ROUND(ROUND(H37,2)*ROUND(G37,3),2)</f>
      </c>
      <c s="31" t="s">
        <v>62</v>
      </c>
      <c r="O37">
        <f>(I37*21)/100</f>
      </c>
      <c t="s">
        <v>27</v>
      </c>
    </row>
    <row r="38" spans="1:5" ht="12.75">
      <c r="A38" s="34" t="s">
        <v>54</v>
      </c>
      <c r="E38" s="35" t="s">
        <v>84</v>
      </c>
    </row>
    <row r="39" spans="1:5" ht="12.75">
      <c r="A39" s="38" t="s">
        <v>56</v>
      </c>
      <c r="E39" s="37" t="s">
        <v>85</v>
      </c>
    </row>
    <row r="40" spans="1:16" ht="12.75">
      <c r="A40" s="24" t="s">
        <v>49</v>
      </c>
      <c s="29" t="s">
        <v>46</v>
      </c>
      <c s="29" t="s">
        <v>86</v>
      </c>
      <c s="24" t="s">
        <v>51</v>
      </c>
      <c s="30" t="s">
        <v>87</v>
      </c>
      <c s="31" t="s">
        <v>53</v>
      </c>
      <c s="32">
        <v>1</v>
      </c>
      <c s="33">
        <v>0</v>
      </c>
      <c s="33">
        <f>ROUND(ROUND(H40,2)*ROUND(G40,3),2)</f>
      </c>
      <c s="31" t="s">
        <v>62</v>
      </c>
      <c r="O40">
        <f>(I40*21)/100</f>
      </c>
      <c t="s">
        <v>27</v>
      </c>
    </row>
    <row r="41" spans="1:5" ht="12.75">
      <c r="A41" s="34" t="s">
        <v>54</v>
      </c>
      <c r="E41" s="35" t="s">
        <v>88</v>
      </c>
    </row>
    <row r="42" spans="1:5" ht="12.75">
      <c r="A42" s="38" t="s">
        <v>56</v>
      </c>
      <c r="E42" s="37" t="s">
        <v>51</v>
      </c>
    </row>
    <row r="43" spans="1:16" ht="12.75">
      <c r="A43" s="24" t="s">
        <v>49</v>
      </c>
      <c s="29" t="s">
        <v>89</v>
      </c>
      <c s="29" t="s">
        <v>90</v>
      </c>
      <c s="24" t="s">
        <v>51</v>
      </c>
      <c s="30" t="s">
        <v>91</v>
      </c>
      <c s="31" t="s">
        <v>53</v>
      </c>
      <c s="32">
        <v>1</v>
      </c>
      <c s="33">
        <v>0</v>
      </c>
      <c s="33">
        <f>ROUND(ROUND(H43,2)*ROUND(G43,3),2)</f>
      </c>
      <c s="31" t="s">
        <v>62</v>
      </c>
      <c r="O43">
        <f>(I43*21)/100</f>
      </c>
      <c t="s">
        <v>27</v>
      </c>
    </row>
    <row r="44" spans="1:5" ht="12.75">
      <c r="A44" s="34" t="s">
        <v>54</v>
      </c>
      <c r="E44" s="35" t="s">
        <v>92</v>
      </c>
    </row>
    <row r="45" spans="1:5" ht="12.75">
      <c r="A45" s="38" t="s">
        <v>56</v>
      </c>
      <c r="E45" s="37" t="s">
        <v>51</v>
      </c>
    </row>
    <row r="46" spans="1:16" ht="12.75">
      <c r="A46" s="24" t="s">
        <v>49</v>
      </c>
      <c s="29" t="s">
        <v>93</v>
      </c>
      <c s="29" t="s">
        <v>94</v>
      </c>
      <c s="24" t="s">
        <v>51</v>
      </c>
      <c s="30" t="s">
        <v>95</v>
      </c>
      <c s="31" t="s">
        <v>53</v>
      </c>
      <c s="32">
        <v>1</v>
      </c>
      <c s="33">
        <v>0</v>
      </c>
      <c s="33">
        <f>ROUND(ROUND(H46,2)*ROUND(G46,3),2)</f>
      </c>
      <c s="31" t="s">
        <v>62</v>
      </c>
      <c r="O46">
        <f>(I46*21)/100</f>
      </c>
      <c t="s">
        <v>27</v>
      </c>
    </row>
    <row r="47" spans="1:5" ht="12.75">
      <c r="A47" s="34" t="s">
        <v>54</v>
      </c>
      <c r="E47" s="35" t="s">
        <v>96</v>
      </c>
    </row>
    <row r="48" spans="1:5" ht="12.75">
      <c r="A48" s="38" t="s">
        <v>56</v>
      </c>
      <c r="E48" s="37" t="s">
        <v>51</v>
      </c>
    </row>
    <row r="49" spans="1:16" ht="12.75">
      <c r="A49" s="24" t="s">
        <v>49</v>
      </c>
      <c s="29" t="s">
        <v>97</v>
      </c>
      <c s="29" t="s">
        <v>98</v>
      </c>
      <c s="24" t="s">
        <v>51</v>
      </c>
      <c s="30" t="s">
        <v>99</v>
      </c>
      <c s="31" t="s">
        <v>53</v>
      </c>
      <c s="32">
        <v>1</v>
      </c>
      <c s="33">
        <v>0</v>
      </c>
      <c s="33">
        <f>ROUND(ROUND(H49,2)*ROUND(G49,3),2)</f>
      </c>
      <c s="31" t="s">
        <v>62</v>
      </c>
      <c r="O49">
        <f>(I49*21)/100</f>
      </c>
      <c t="s">
        <v>27</v>
      </c>
    </row>
    <row r="50" spans="1:5" ht="25.5">
      <c r="A50" s="34" t="s">
        <v>54</v>
      </c>
      <c r="E50" s="35" t="s">
        <v>100</v>
      </c>
    </row>
    <row r="51" spans="1:5" ht="12.75">
      <c r="A51" s="38" t="s">
        <v>56</v>
      </c>
      <c r="E51" s="37" t="s">
        <v>51</v>
      </c>
    </row>
    <row r="52" spans="1:16" ht="12.75">
      <c r="A52" s="24" t="s">
        <v>49</v>
      </c>
      <c s="29" t="s">
        <v>101</v>
      </c>
      <c s="29" t="s">
        <v>102</v>
      </c>
      <c s="24" t="s">
        <v>51</v>
      </c>
      <c s="30" t="s">
        <v>103</v>
      </c>
      <c s="31" t="s">
        <v>53</v>
      </c>
      <c s="32">
        <v>1</v>
      </c>
      <c s="33">
        <v>0</v>
      </c>
      <c s="33">
        <f>ROUND(ROUND(H52,2)*ROUND(G52,3),2)</f>
      </c>
      <c s="31" t="s">
        <v>62</v>
      </c>
      <c r="O52">
        <f>(I52*21)/100</f>
      </c>
      <c t="s">
        <v>27</v>
      </c>
    </row>
    <row r="53" spans="1:5" ht="12.75">
      <c r="A53" s="34" t="s">
        <v>54</v>
      </c>
      <c r="E53" s="35" t="s">
        <v>104</v>
      </c>
    </row>
    <row r="54" spans="1:5" ht="12.75">
      <c r="A54" s="38" t="s">
        <v>56</v>
      </c>
      <c r="E54" s="37" t="s">
        <v>51</v>
      </c>
    </row>
    <row r="55" spans="1:16" ht="12.75">
      <c r="A55" s="24" t="s">
        <v>49</v>
      </c>
      <c s="29" t="s">
        <v>105</v>
      </c>
      <c s="29" t="s">
        <v>106</v>
      </c>
      <c s="24" t="s">
        <v>51</v>
      </c>
      <c s="30" t="s">
        <v>107</v>
      </c>
      <c s="31" t="s">
        <v>53</v>
      </c>
      <c s="32">
        <v>1</v>
      </c>
      <c s="33">
        <v>0</v>
      </c>
      <c s="33">
        <f>ROUND(ROUND(H55,2)*ROUND(G55,3),2)</f>
      </c>
      <c s="31"/>
      <c r="O55">
        <f>(I55*21)/100</f>
      </c>
      <c t="s">
        <v>27</v>
      </c>
    </row>
    <row r="56" spans="1:5" ht="12.75">
      <c r="A56" s="34" t="s">
        <v>54</v>
      </c>
      <c r="E56" s="35" t="s">
        <v>51</v>
      </c>
    </row>
    <row r="57" spans="1:5" ht="12.75">
      <c r="A57" s="38" t="s">
        <v>56</v>
      </c>
      <c r="E57" s="37" t="s">
        <v>51</v>
      </c>
    </row>
    <row r="58" spans="1:16" ht="12.75">
      <c r="A58" s="24" t="s">
        <v>49</v>
      </c>
      <c s="29" t="s">
        <v>108</v>
      </c>
      <c s="29" t="s">
        <v>109</v>
      </c>
      <c s="24" t="s">
        <v>51</v>
      </c>
      <c s="30" t="s">
        <v>110</v>
      </c>
      <c s="31" t="s">
        <v>53</v>
      </c>
      <c s="32">
        <v>1</v>
      </c>
      <c s="33">
        <v>0</v>
      </c>
      <c s="33">
        <f>ROUND(ROUND(H58,2)*ROUND(G58,3),2)</f>
      </c>
      <c s="31" t="s">
        <v>62</v>
      </c>
      <c r="O58">
        <f>(I58*21)/100</f>
      </c>
      <c t="s">
        <v>27</v>
      </c>
    </row>
    <row r="59" spans="1:5" ht="12.75">
      <c r="A59" s="34" t="s">
        <v>54</v>
      </c>
      <c r="E59" s="35" t="s">
        <v>111</v>
      </c>
    </row>
    <row r="60" spans="1:5" ht="12.75">
      <c r="A60" s="38" t="s">
        <v>56</v>
      </c>
      <c r="E60" s="37" t="s">
        <v>51</v>
      </c>
    </row>
    <row r="61" spans="1:16" ht="12.75">
      <c r="A61" s="24" t="s">
        <v>49</v>
      </c>
      <c s="29" t="s">
        <v>112</v>
      </c>
      <c s="29" t="s">
        <v>113</v>
      </c>
      <c s="24" t="s">
        <v>51</v>
      </c>
      <c s="30" t="s">
        <v>114</v>
      </c>
      <c s="31" t="s">
        <v>79</v>
      </c>
      <c s="32">
        <v>2</v>
      </c>
      <c s="33">
        <v>0</v>
      </c>
      <c s="33">
        <f>ROUND(ROUND(H61,2)*ROUND(G61,3),2)</f>
      </c>
      <c s="31" t="s">
        <v>62</v>
      </c>
      <c r="O61">
        <f>(I61*21)/100</f>
      </c>
      <c t="s">
        <v>27</v>
      </c>
    </row>
    <row r="62" spans="1:5" ht="12.75">
      <c r="A62" s="34" t="s">
        <v>54</v>
      </c>
      <c r="E62" s="35" t="s">
        <v>115</v>
      </c>
    </row>
    <row r="63" spans="1:5" ht="12.75">
      <c r="A63" s="38" t="s">
        <v>56</v>
      </c>
      <c r="E63" s="37" t="s">
        <v>51</v>
      </c>
    </row>
    <row r="64" spans="1:16" ht="12.75">
      <c r="A64" s="24" t="s">
        <v>49</v>
      </c>
      <c s="29" t="s">
        <v>116</v>
      </c>
      <c s="29" t="s">
        <v>117</v>
      </c>
      <c s="24" t="s">
        <v>51</v>
      </c>
      <c s="30" t="s">
        <v>118</v>
      </c>
      <c s="31" t="s">
        <v>53</v>
      </c>
      <c s="32">
        <v>1</v>
      </c>
      <c s="33">
        <v>0</v>
      </c>
      <c s="33">
        <f>ROUND(ROUND(H64,2)*ROUND(G64,3),2)</f>
      </c>
      <c s="31" t="s">
        <v>62</v>
      </c>
      <c r="O64">
        <f>(I64*21)/100</f>
      </c>
      <c t="s">
        <v>27</v>
      </c>
    </row>
    <row r="65" spans="1:5" ht="51">
      <c r="A65" s="34" t="s">
        <v>54</v>
      </c>
      <c r="E65" s="35" t="s">
        <v>119</v>
      </c>
    </row>
    <row r="66" spans="1:5" ht="12.75">
      <c r="A66" s="36" t="s">
        <v>56</v>
      </c>
      <c r="E66" s="37" t="s">
        <v>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120</v>
      </c>
      <c s="39">
        <f>0+I9+I13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120</v>
      </c>
      <c s="1"/>
      <c s="14" t="s">
        <v>121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120</v>
      </c>
      <c s="6"/>
      <c s="18" t="s">
        <v>121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31</v>
      </c>
      <c s="29" t="s">
        <v>122</v>
      </c>
      <c s="24" t="s">
        <v>51</v>
      </c>
      <c s="30" t="s">
        <v>123</v>
      </c>
      <c s="31" t="s">
        <v>53</v>
      </c>
      <c s="32">
        <v>1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53">
      <c r="A11" s="34" t="s">
        <v>54</v>
      </c>
      <c r="E11" s="35" t="s">
        <v>124</v>
      </c>
    </row>
    <row r="12" spans="1:5" ht="12.75">
      <c r="A12" s="36" t="s">
        <v>56</v>
      </c>
      <c r="E12" s="37" t="s">
        <v>85</v>
      </c>
    </row>
    <row r="13" spans="1:18" ht="12.75" customHeight="1">
      <c r="A13" s="6" t="s">
        <v>47</v>
      </c>
      <c s="6"/>
      <c s="41" t="s">
        <v>37</v>
      </c>
      <c s="6"/>
      <c s="27" t="s">
        <v>125</v>
      </c>
      <c s="6"/>
      <c s="6"/>
      <c s="6"/>
      <c s="42">
        <f>0+Q13</f>
      </c>
      <c s="6"/>
      <c r="O13">
        <f>0+R13</f>
      </c>
      <c r="Q13">
        <f>0+I14</f>
      </c>
      <c>
        <f>0+O14</f>
      </c>
    </row>
    <row r="14" spans="1:16" ht="12.75">
      <c r="A14" s="24" t="s">
        <v>49</v>
      </c>
      <c s="29" t="s">
        <v>27</v>
      </c>
      <c s="29" t="s">
        <v>126</v>
      </c>
      <c s="24" t="s">
        <v>51</v>
      </c>
      <c s="30" t="s">
        <v>127</v>
      </c>
      <c s="31" t="s">
        <v>128</v>
      </c>
      <c s="32">
        <v>1000</v>
      </c>
      <c s="33">
        <v>0</v>
      </c>
      <c s="33">
        <f>ROUND(ROUND(H14,2)*ROUND(G14,3),2)</f>
      </c>
      <c s="31" t="s">
        <v>62</v>
      </c>
      <c r="O14">
        <f>(I14*21)/100</f>
      </c>
      <c t="s">
        <v>27</v>
      </c>
    </row>
    <row r="15" spans="1:5" ht="76.5">
      <c r="A15" s="34" t="s">
        <v>54</v>
      </c>
      <c r="E15" s="35" t="s">
        <v>129</v>
      </c>
    </row>
    <row r="16" spans="1:5" ht="12.75">
      <c r="A16" s="36" t="s">
        <v>56</v>
      </c>
      <c r="E16" s="37" t="s">
        <v>130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0+O9+O37+O65+O72+O91+O104+O141+O157+O173+O183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131</v>
      </c>
      <c s="39">
        <f>0+I9+I37+I65+I72+I91+I104+I141+I157+I173+I183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131</v>
      </c>
      <c s="1"/>
      <c s="14" t="s">
        <v>132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131</v>
      </c>
      <c s="6"/>
      <c s="18" t="s">
        <v>132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29</v>
      </c>
      <c s="25"/>
      <c s="27" t="s">
        <v>48</v>
      </c>
      <c s="25"/>
      <c s="25"/>
      <c s="25"/>
      <c s="28">
        <f>0+Q9</f>
      </c>
      <c s="25"/>
      <c r="O9">
        <f>0+R9</f>
      </c>
      <c r="Q9">
        <f>0+I10+I13+I16+I19+I22+I25+I28+I31+I34</f>
      </c>
      <c>
        <f>0+O10+O13+O16+O19+O22+O25+O28+O31+O34</f>
      </c>
    </row>
    <row r="10" spans="1:16" ht="25.5">
      <c r="A10" s="24" t="s">
        <v>49</v>
      </c>
      <c s="29" t="s">
        <v>31</v>
      </c>
      <c s="29" t="s">
        <v>133</v>
      </c>
      <c s="24" t="s">
        <v>51</v>
      </c>
      <c s="30" t="s">
        <v>134</v>
      </c>
      <c s="31" t="s">
        <v>135</v>
      </c>
      <c s="32">
        <v>166.88</v>
      </c>
      <c s="33">
        <v>0</v>
      </c>
      <c s="33">
        <f>ROUND(ROUND(H10,2)*ROUND(G10,3),2)</f>
      </c>
      <c s="31" t="s">
        <v>62</v>
      </c>
      <c r="O10">
        <f>(I10*21)/100</f>
      </c>
      <c t="s">
        <v>27</v>
      </c>
    </row>
    <row r="11" spans="1:5" ht="12.75">
      <c r="A11" s="34" t="s">
        <v>54</v>
      </c>
      <c r="E11" s="35" t="s">
        <v>136</v>
      </c>
    </row>
    <row r="12" spans="1:5" ht="38.25">
      <c r="A12" s="38" t="s">
        <v>56</v>
      </c>
      <c r="E12" s="37" t="s">
        <v>137</v>
      </c>
    </row>
    <row r="13" spans="1:16" ht="25.5">
      <c r="A13" s="24" t="s">
        <v>49</v>
      </c>
      <c s="29" t="s">
        <v>27</v>
      </c>
      <c s="29" t="s">
        <v>138</v>
      </c>
      <c s="24" t="s">
        <v>51</v>
      </c>
      <c s="30" t="s">
        <v>139</v>
      </c>
      <c s="31" t="s">
        <v>135</v>
      </c>
      <c s="32">
        <v>278.485</v>
      </c>
      <c s="33">
        <v>0</v>
      </c>
      <c s="33">
        <f>ROUND(ROUND(H13,2)*ROUND(G13,3),2)</f>
      </c>
      <c s="31" t="s">
        <v>62</v>
      </c>
      <c r="O13">
        <f>(I13*21)/100</f>
      </c>
      <c t="s">
        <v>27</v>
      </c>
    </row>
    <row r="14" spans="1:5" ht="12.75">
      <c r="A14" s="34" t="s">
        <v>54</v>
      </c>
      <c r="E14" s="35" t="s">
        <v>140</v>
      </c>
    </row>
    <row r="15" spans="1:5" ht="63.75">
      <c r="A15" s="38" t="s">
        <v>56</v>
      </c>
      <c r="E15" s="37" t="s">
        <v>141</v>
      </c>
    </row>
    <row r="16" spans="1:16" ht="25.5">
      <c r="A16" s="24" t="s">
        <v>49</v>
      </c>
      <c s="29" t="s">
        <v>26</v>
      </c>
      <c s="29" t="s">
        <v>142</v>
      </c>
      <c s="24" t="s">
        <v>51</v>
      </c>
      <c s="30" t="s">
        <v>143</v>
      </c>
      <c s="31" t="s">
        <v>135</v>
      </c>
      <c s="32">
        <v>30.03</v>
      </c>
      <c s="33">
        <v>0</v>
      </c>
      <c s="33">
        <f>ROUND(ROUND(H16,2)*ROUND(G16,3),2)</f>
      </c>
      <c s="31" t="s">
        <v>62</v>
      </c>
      <c r="O16">
        <f>(I16*21)/100</f>
      </c>
      <c t="s">
        <v>27</v>
      </c>
    </row>
    <row r="17" spans="1:5" ht="12.75">
      <c r="A17" s="34" t="s">
        <v>54</v>
      </c>
      <c r="E17" s="35" t="s">
        <v>51</v>
      </c>
    </row>
    <row r="18" spans="1:5" ht="12.75">
      <c r="A18" s="38" t="s">
        <v>56</v>
      </c>
      <c r="E18" s="37" t="s">
        <v>144</v>
      </c>
    </row>
    <row r="19" spans="1:16" ht="25.5">
      <c r="A19" s="24" t="s">
        <v>49</v>
      </c>
      <c s="29" t="s">
        <v>35</v>
      </c>
      <c s="29" t="s">
        <v>145</v>
      </c>
      <c s="24" t="s">
        <v>51</v>
      </c>
      <c s="30" t="s">
        <v>146</v>
      </c>
      <c s="31" t="s">
        <v>135</v>
      </c>
      <c s="32">
        <v>4.529</v>
      </c>
      <c s="33">
        <v>0</v>
      </c>
      <c s="33">
        <f>ROUND(ROUND(H19,2)*ROUND(G19,3),2)</f>
      </c>
      <c s="31" t="s">
        <v>62</v>
      </c>
      <c r="O19">
        <f>(I19*21)/100</f>
      </c>
      <c t="s">
        <v>27</v>
      </c>
    </row>
    <row r="20" spans="1:5" ht="12.75">
      <c r="A20" s="34" t="s">
        <v>54</v>
      </c>
      <c r="E20" s="35" t="s">
        <v>51</v>
      </c>
    </row>
    <row r="21" spans="1:5" ht="12.75">
      <c r="A21" s="38" t="s">
        <v>56</v>
      </c>
      <c r="E21" s="37" t="s">
        <v>147</v>
      </c>
    </row>
    <row r="22" spans="1:16" ht="25.5">
      <c r="A22" s="24" t="s">
        <v>49</v>
      </c>
      <c s="29" t="s">
        <v>37</v>
      </c>
      <c s="29" t="s">
        <v>148</v>
      </c>
      <c s="24" t="s">
        <v>51</v>
      </c>
      <c s="30" t="s">
        <v>149</v>
      </c>
      <c s="31" t="s">
        <v>135</v>
      </c>
      <c s="32">
        <v>1.32</v>
      </c>
      <c s="33">
        <v>0</v>
      </c>
      <c s="33">
        <f>ROUND(ROUND(H22,2)*ROUND(G22,3),2)</f>
      </c>
      <c s="31"/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8" t="s">
        <v>56</v>
      </c>
      <c r="E24" s="37" t="s">
        <v>150</v>
      </c>
    </row>
    <row r="25" spans="1:16" ht="12.75">
      <c r="A25" s="24" t="s">
        <v>49</v>
      </c>
      <c s="29" t="s">
        <v>39</v>
      </c>
      <c s="29" t="s">
        <v>81</v>
      </c>
      <c s="24" t="s">
        <v>51</v>
      </c>
      <c s="30" t="s">
        <v>82</v>
      </c>
      <c s="31" t="s">
        <v>53</v>
      </c>
      <c s="32">
        <v>1</v>
      </c>
      <c s="33">
        <v>0</v>
      </c>
      <c s="33">
        <f>ROUND(ROUND(H25,2)*ROUND(G25,3),2)</f>
      </c>
      <c s="31" t="s">
        <v>62</v>
      </c>
      <c r="O25">
        <f>(I25*21)/100</f>
      </c>
      <c t="s">
        <v>27</v>
      </c>
    </row>
    <row r="26" spans="1:5" ht="12.75">
      <c r="A26" s="34" t="s">
        <v>54</v>
      </c>
      <c r="E26" s="35" t="s">
        <v>151</v>
      </c>
    </row>
    <row r="27" spans="1:5" ht="12.75">
      <c r="A27" s="38" t="s">
        <v>56</v>
      </c>
      <c r="E27" s="37" t="s">
        <v>51</v>
      </c>
    </row>
    <row r="28" spans="1:16" ht="12.75">
      <c r="A28" s="24" t="s">
        <v>49</v>
      </c>
      <c s="29" t="s">
        <v>73</v>
      </c>
      <c s="29" t="s">
        <v>152</v>
      </c>
      <c s="24" t="s">
        <v>51</v>
      </c>
      <c s="30" t="s">
        <v>153</v>
      </c>
      <c s="31" t="s">
        <v>79</v>
      </c>
      <c s="32">
        <v>1</v>
      </c>
      <c s="33">
        <v>0</v>
      </c>
      <c s="33">
        <f>ROUND(ROUND(H28,2)*ROUND(G28,3),2)</f>
      </c>
      <c s="31" t="s">
        <v>62</v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.75">
      <c r="A30" s="38" t="s">
        <v>56</v>
      </c>
      <c r="E30" s="37" t="s">
        <v>51</v>
      </c>
    </row>
    <row r="31" spans="1:16" ht="12.75">
      <c r="A31" s="24" t="s">
        <v>49</v>
      </c>
      <c s="29" t="s">
        <v>76</v>
      </c>
      <c s="29" t="s">
        <v>102</v>
      </c>
      <c s="24" t="s">
        <v>70</v>
      </c>
      <c s="30" t="s">
        <v>103</v>
      </c>
      <c s="31" t="s">
        <v>53</v>
      </c>
      <c s="32">
        <v>1</v>
      </c>
      <c s="33">
        <v>0</v>
      </c>
      <c s="33">
        <f>ROUND(ROUND(H31,2)*ROUND(G31,3),2)</f>
      </c>
      <c s="31" t="s">
        <v>62</v>
      </c>
      <c r="O31">
        <f>(I31*21)/100</f>
      </c>
      <c t="s">
        <v>27</v>
      </c>
    </row>
    <row r="32" spans="1:5" ht="12.75">
      <c r="A32" s="34" t="s">
        <v>54</v>
      </c>
      <c r="E32" s="35" t="s">
        <v>154</v>
      </c>
    </row>
    <row r="33" spans="1:5" ht="12.75">
      <c r="A33" s="38" t="s">
        <v>56</v>
      </c>
      <c r="E33" s="37" t="s">
        <v>51</v>
      </c>
    </row>
    <row r="34" spans="1:16" ht="12.75">
      <c r="A34" s="24" t="s">
        <v>49</v>
      </c>
      <c s="29" t="s">
        <v>42</v>
      </c>
      <c s="29" t="s">
        <v>155</v>
      </c>
      <c s="24" t="s">
        <v>51</v>
      </c>
      <c s="30" t="s">
        <v>156</v>
      </c>
      <c s="31" t="s">
        <v>79</v>
      </c>
      <c s="32">
        <v>1</v>
      </c>
      <c s="33">
        <v>0</v>
      </c>
      <c s="33">
        <f>ROUND(ROUND(H34,2)*ROUND(G34,3),2)</f>
      </c>
      <c s="31" t="s">
        <v>62</v>
      </c>
      <c r="O34">
        <f>(I34*21)/100</f>
      </c>
      <c t="s">
        <v>27</v>
      </c>
    </row>
    <row r="35" spans="1:5" ht="12.75">
      <c r="A35" s="34" t="s">
        <v>54</v>
      </c>
      <c r="E35" s="35" t="s">
        <v>157</v>
      </c>
    </row>
    <row r="36" spans="1:5" ht="12.75">
      <c r="A36" s="36" t="s">
        <v>56</v>
      </c>
      <c r="E36" s="37" t="s">
        <v>51</v>
      </c>
    </row>
    <row r="37" spans="1:18" ht="12.75" customHeight="1">
      <c r="A37" s="6" t="s">
        <v>47</v>
      </c>
      <c s="6"/>
      <c s="41" t="s">
        <v>31</v>
      </c>
      <c s="6"/>
      <c s="27" t="s">
        <v>158</v>
      </c>
      <c s="6"/>
      <c s="6"/>
      <c s="6"/>
      <c s="42">
        <f>0+Q37</f>
      </c>
      <c s="6"/>
      <c r="O37">
        <f>0+R37</f>
      </c>
      <c r="Q37">
        <f>0+I38+I41+I44+I47+I50+I53+I56+I59+I62</f>
      </c>
      <c>
        <f>0+O38+O41+O44+O47+O50+O53+O56+O59+O62</f>
      </c>
    </row>
    <row r="38" spans="1:16" ht="12.75">
      <c r="A38" s="24" t="s">
        <v>49</v>
      </c>
      <c s="29" t="s">
        <v>44</v>
      </c>
      <c s="29" t="s">
        <v>159</v>
      </c>
      <c s="24" t="s">
        <v>51</v>
      </c>
      <c s="30" t="s">
        <v>160</v>
      </c>
      <c s="31" t="s">
        <v>161</v>
      </c>
      <c s="32">
        <v>42.24</v>
      </c>
      <c s="33">
        <v>0</v>
      </c>
      <c s="33">
        <f>ROUND(ROUND(H38,2)*ROUND(G38,3),2)</f>
      </c>
      <c s="31" t="s">
        <v>62</v>
      </c>
      <c r="O38">
        <f>(I38*21)/100</f>
      </c>
      <c t="s">
        <v>27</v>
      </c>
    </row>
    <row r="39" spans="1:5" ht="12.75">
      <c r="A39" s="34" t="s">
        <v>54</v>
      </c>
      <c r="E39" s="35" t="s">
        <v>162</v>
      </c>
    </row>
    <row r="40" spans="1:5" ht="12.75">
      <c r="A40" s="38" t="s">
        <v>56</v>
      </c>
      <c r="E40" s="37" t="s">
        <v>163</v>
      </c>
    </row>
    <row r="41" spans="1:16" ht="25.5">
      <c r="A41" s="24" t="s">
        <v>49</v>
      </c>
      <c s="29" t="s">
        <v>46</v>
      </c>
      <c s="29" t="s">
        <v>164</v>
      </c>
      <c s="24" t="s">
        <v>51</v>
      </c>
      <c s="30" t="s">
        <v>165</v>
      </c>
      <c s="31" t="s">
        <v>161</v>
      </c>
      <c s="32">
        <v>62.436</v>
      </c>
      <c s="33">
        <v>0</v>
      </c>
      <c s="33">
        <f>ROUND(ROUND(H41,2)*ROUND(G41,3),2)</f>
      </c>
      <c s="31" t="s">
        <v>62</v>
      </c>
      <c r="O41">
        <f>(I41*21)/100</f>
      </c>
      <c t="s">
        <v>27</v>
      </c>
    </row>
    <row r="42" spans="1:5" ht="12.75">
      <c r="A42" s="34" t="s">
        <v>54</v>
      </c>
      <c r="E42" s="35" t="s">
        <v>166</v>
      </c>
    </row>
    <row r="43" spans="1:5" ht="12.75">
      <c r="A43" s="38" t="s">
        <v>56</v>
      </c>
      <c r="E43" s="37" t="s">
        <v>167</v>
      </c>
    </row>
    <row r="44" spans="1:16" ht="25.5">
      <c r="A44" s="24" t="s">
        <v>49</v>
      </c>
      <c s="29" t="s">
        <v>89</v>
      </c>
      <c s="29" t="s">
        <v>168</v>
      </c>
      <c s="24" t="s">
        <v>51</v>
      </c>
      <c s="30" t="s">
        <v>169</v>
      </c>
      <c s="31" t="s">
        <v>170</v>
      </c>
      <c s="32">
        <v>96</v>
      </c>
      <c s="33">
        <v>0</v>
      </c>
      <c s="33">
        <f>ROUND(ROUND(H44,2)*ROUND(G44,3),2)</f>
      </c>
      <c s="31" t="s">
        <v>62</v>
      </c>
      <c r="O44">
        <f>(I44*21)/100</f>
      </c>
      <c t="s">
        <v>27</v>
      </c>
    </row>
    <row r="45" spans="1:5" ht="12.75">
      <c r="A45" s="34" t="s">
        <v>54</v>
      </c>
      <c r="E45" s="35" t="s">
        <v>166</v>
      </c>
    </row>
    <row r="46" spans="1:5" ht="12.75">
      <c r="A46" s="38" t="s">
        <v>56</v>
      </c>
      <c r="E46" s="37" t="s">
        <v>171</v>
      </c>
    </row>
    <row r="47" spans="1:16" ht="12.75">
      <c r="A47" s="24" t="s">
        <v>49</v>
      </c>
      <c s="29" t="s">
        <v>93</v>
      </c>
      <c s="29" t="s">
        <v>172</v>
      </c>
      <c s="24" t="s">
        <v>51</v>
      </c>
      <c s="30" t="s">
        <v>173</v>
      </c>
      <c s="31" t="s">
        <v>161</v>
      </c>
      <c s="32">
        <v>0.55</v>
      </c>
      <c s="33">
        <v>0</v>
      </c>
      <c s="33">
        <f>ROUND(ROUND(H47,2)*ROUND(G47,3),2)</f>
      </c>
      <c s="31" t="s">
        <v>62</v>
      </c>
      <c r="O47">
        <f>(I47*21)/100</f>
      </c>
      <c t="s">
        <v>27</v>
      </c>
    </row>
    <row r="48" spans="1:5" ht="12.75">
      <c r="A48" s="34" t="s">
        <v>54</v>
      </c>
      <c r="E48" s="35" t="s">
        <v>174</v>
      </c>
    </row>
    <row r="49" spans="1:5" ht="12.75">
      <c r="A49" s="38" t="s">
        <v>56</v>
      </c>
      <c r="E49" s="37" t="s">
        <v>175</v>
      </c>
    </row>
    <row r="50" spans="1:16" ht="12.75">
      <c r="A50" s="24" t="s">
        <v>49</v>
      </c>
      <c s="29" t="s">
        <v>97</v>
      </c>
      <c s="29" t="s">
        <v>176</v>
      </c>
      <c s="24" t="s">
        <v>51</v>
      </c>
      <c s="30" t="s">
        <v>177</v>
      </c>
      <c s="31" t="s">
        <v>170</v>
      </c>
      <c s="32">
        <v>5.5</v>
      </c>
      <c s="33">
        <v>0</v>
      </c>
      <c s="33">
        <f>ROUND(ROUND(H50,2)*ROUND(G50,3),2)</f>
      </c>
      <c s="31" t="s">
        <v>62</v>
      </c>
      <c r="O50">
        <f>(I50*21)/100</f>
      </c>
      <c t="s">
        <v>27</v>
      </c>
    </row>
    <row r="51" spans="1:5" ht="12.75">
      <c r="A51" s="34" t="s">
        <v>54</v>
      </c>
      <c r="E51" s="35" t="s">
        <v>178</v>
      </c>
    </row>
    <row r="52" spans="1:5" ht="12.75">
      <c r="A52" s="38" t="s">
        <v>56</v>
      </c>
      <c r="E52" s="37" t="s">
        <v>179</v>
      </c>
    </row>
    <row r="53" spans="1:16" ht="12.75">
      <c r="A53" s="24" t="s">
        <v>49</v>
      </c>
      <c s="29" t="s">
        <v>101</v>
      </c>
      <c s="29" t="s">
        <v>180</v>
      </c>
      <c s="24" t="s">
        <v>51</v>
      </c>
      <c s="30" t="s">
        <v>181</v>
      </c>
      <c s="31" t="s">
        <v>161</v>
      </c>
      <c s="32">
        <v>11.55</v>
      </c>
      <c s="33">
        <v>0</v>
      </c>
      <c s="33">
        <f>ROUND(ROUND(H53,2)*ROUND(G53,3),2)</f>
      </c>
      <c s="31" t="s">
        <v>62</v>
      </c>
      <c r="O53">
        <f>(I53*21)/100</f>
      </c>
      <c t="s">
        <v>27</v>
      </c>
    </row>
    <row r="54" spans="1:5" ht="12.75">
      <c r="A54" s="34" t="s">
        <v>54</v>
      </c>
      <c r="E54" s="35" t="s">
        <v>166</v>
      </c>
    </row>
    <row r="55" spans="1:5" ht="12.75">
      <c r="A55" s="38" t="s">
        <v>56</v>
      </c>
      <c r="E55" s="37" t="s">
        <v>182</v>
      </c>
    </row>
    <row r="56" spans="1:16" ht="12.75">
      <c r="A56" s="24" t="s">
        <v>49</v>
      </c>
      <c s="29" t="s">
        <v>105</v>
      </c>
      <c s="29" t="s">
        <v>183</v>
      </c>
      <c s="24" t="s">
        <v>51</v>
      </c>
      <c s="30" t="s">
        <v>184</v>
      </c>
      <c s="31" t="s">
        <v>161</v>
      </c>
      <c s="32">
        <v>15.4</v>
      </c>
      <c s="33">
        <v>0</v>
      </c>
      <c s="33">
        <f>ROUND(ROUND(H56,2)*ROUND(G56,3),2)</f>
      </c>
      <c s="31" t="s">
        <v>62</v>
      </c>
      <c r="O56">
        <f>(I56*21)/100</f>
      </c>
      <c t="s">
        <v>27</v>
      </c>
    </row>
    <row r="57" spans="1:5" ht="12.75">
      <c r="A57" s="34" t="s">
        <v>54</v>
      </c>
      <c r="E57" s="35" t="s">
        <v>166</v>
      </c>
    </row>
    <row r="58" spans="1:5" ht="12.75">
      <c r="A58" s="38" t="s">
        <v>56</v>
      </c>
      <c r="E58" s="37" t="s">
        <v>185</v>
      </c>
    </row>
    <row r="59" spans="1:16" ht="12.75">
      <c r="A59" s="24" t="s">
        <v>49</v>
      </c>
      <c s="29" t="s">
        <v>108</v>
      </c>
      <c s="29" t="s">
        <v>186</v>
      </c>
      <c s="24" t="s">
        <v>51</v>
      </c>
      <c s="30" t="s">
        <v>187</v>
      </c>
      <c s="31" t="s">
        <v>161</v>
      </c>
      <c s="32">
        <v>21</v>
      </c>
      <c s="33">
        <v>0</v>
      </c>
      <c s="33">
        <f>ROUND(ROUND(H59,2)*ROUND(G59,3),2)</f>
      </c>
      <c s="31" t="s">
        <v>62</v>
      </c>
      <c r="O59">
        <f>(I59*21)/100</f>
      </c>
      <c t="s">
        <v>27</v>
      </c>
    </row>
    <row r="60" spans="1:5" ht="12.75">
      <c r="A60" s="34" t="s">
        <v>54</v>
      </c>
      <c r="E60" s="35" t="s">
        <v>188</v>
      </c>
    </row>
    <row r="61" spans="1:5" ht="12.75">
      <c r="A61" s="38" t="s">
        <v>56</v>
      </c>
      <c r="E61" s="37" t="s">
        <v>189</v>
      </c>
    </row>
    <row r="62" spans="1:16" ht="12.75">
      <c r="A62" s="24" t="s">
        <v>49</v>
      </c>
      <c s="29" t="s">
        <v>112</v>
      </c>
      <c s="29" t="s">
        <v>190</v>
      </c>
      <c s="24" t="s">
        <v>51</v>
      </c>
      <c s="30" t="s">
        <v>191</v>
      </c>
      <c s="31" t="s">
        <v>161</v>
      </c>
      <c s="32">
        <v>21</v>
      </c>
      <c s="33">
        <v>0</v>
      </c>
      <c s="33">
        <f>ROUND(ROUND(H62,2)*ROUND(G62,3),2)</f>
      </c>
      <c s="31" t="s">
        <v>62</v>
      </c>
      <c r="O62">
        <f>(I62*21)/100</f>
      </c>
      <c t="s">
        <v>27</v>
      </c>
    </row>
    <row r="63" spans="1:5" ht="12.75">
      <c r="A63" s="34" t="s">
        <v>54</v>
      </c>
      <c r="E63" s="35" t="s">
        <v>51</v>
      </c>
    </row>
    <row r="64" spans="1:5" ht="12.75">
      <c r="A64" s="36" t="s">
        <v>56</v>
      </c>
      <c r="E64" s="37" t="s">
        <v>192</v>
      </c>
    </row>
    <row r="65" spans="1:18" ht="12.75" customHeight="1">
      <c r="A65" s="6" t="s">
        <v>47</v>
      </c>
      <c s="6"/>
      <c s="41" t="s">
        <v>27</v>
      </c>
      <c s="6"/>
      <c s="27" t="s">
        <v>193</v>
      </c>
      <c s="6"/>
      <c s="6"/>
      <c s="6"/>
      <c s="42">
        <f>0+Q65</f>
      </c>
      <c s="6"/>
      <c r="O65">
        <f>0+R65</f>
      </c>
      <c r="Q65">
        <f>0+I66+I69</f>
      </c>
      <c>
        <f>0+O66+O69</f>
      </c>
    </row>
    <row r="66" spans="1:16" ht="12.75">
      <c r="A66" s="24" t="s">
        <v>49</v>
      </c>
      <c s="29" t="s">
        <v>116</v>
      </c>
      <c s="29" t="s">
        <v>194</v>
      </c>
      <c s="24" t="s">
        <v>51</v>
      </c>
      <c s="30" t="s">
        <v>195</v>
      </c>
      <c s="31" t="s">
        <v>161</v>
      </c>
      <c s="32">
        <v>0.089</v>
      </c>
      <c s="33">
        <v>0</v>
      </c>
      <c s="33">
        <f>ROUND(ROUND(H66,2)*ROUND(G66,3),2)</f>
      </c>
      <c s="31" t="s">
        <v>62</v>
      </c>
      <c r="O66">
        <f>(I66*21)/100</f>
      </c>
      <c t="s">
        <v>27</v>
      </c>
    </row>
    <row r="67" spans="1:5" ht="12.75">
      <c r="A67" s="34" t="s">
        <v>54</v>
      </c>
      <c r="E67" s="35" t="s">
        <v>51</v>
      </c>
    </row>
    <row r="68" spans="1:5" ht="12.75">
      <c r="A68" s="38" t="s">
        <v>56</v>
      </c>
      <c r="E68" s="37" t="s">
        <v>196</v>
      </c>
    </row>
    <row r="69" spans="1:16" ht="25.5">
      <c r="A69" s="24" t="s">
        <v>49</v>
      </c>
      <c s="29" t="s">
        <v>197</v>
      </c>
      <c s="29" t="s">
        <v>198</v>
      </c>
      <c s="24" t="s">
        <v>51</v>
      </c>
      <c s="30" t="s">
        <v>199</v>
      </c>
      <c s="31" t="s">
        <v>79</v>
      </c>
      <c s="32">
        <v>531.2</v>
      </c>
      <c s="33">
        <v>0</v>
      </c>
      <c s="33">
        <f>ROUND(ROUND(H69,2)*ROUND(G69,3),2)</f>
      </c>
      <c s="31" t="s">
        <v>62</v>
      </c>
      <c r="O69">
        <f>(I69*21)/100</f>
      </c>
      <c t="s">
        <v>27</v>
      </c>
    </row>
    <row r="70" spans="1:5" ht="12.75">
      <c r="A70" s="34" t="s">
        <v>54</v>
      </c>
      <c r="E70" s="35" t="s">
        <v>51</v>
      </c>
    </row>
    <row r="71" spans="1:5" ht="38.25">
      <c r="A71" s="36" t="s">
        <v>56</v>
      </c>
      <c r="E71" s="37" t="s">
        <v>200</v>
      </c>
    </row>
    <row r="72" spans="1:18" ht="12.75" customHeight="1">
      <c r="A72" s="6" t="s">
        <v>47</v>
      </c>
      <c s="6"/>
      <c s="41" t="s">
        <v>26</v>
      </c>
      <c s="6"/>
      <c s="27" t="s">
        <v>201</v>
      </c>
      <c s="6"/>
      <c s="6"/>
      <c s="6"/>
      <c s="42">
        <f>0+Q72</f>
      </c>
      <c s="6"/>
      <c r="O72">
        <f>0+R72</f>
      </c>
      <c r="Q72">
        <f>0+I73+I76+I79+I82+I85+I88</f>
      </c>
      <c>
        <f>0+O73+O76+O79+O82+O85+O88</f>
      </c>
    </row>
    <row r="73" spans="1:16" ht="12.75">
      <c r="A73" s="24" t="s">
        <v>49</v>
      </c>
      <c s="29" t="s">
        <v>202</v>
      </c>
      <c s="29" t="s">
        <v>203</v>
      </c>
      <c s="24" t="s">
        <v>51</v>
      </c>
      <c s="30" t="s">
        <v>204</v>
      </c>
      <c s="31" t="s">
        <v>161</v>
      </c>
      <c s="32">
        <v>3.24</v>
      </c>
      <c s="33">
        <v>0</v>
      </c>
      <c s="33">
        <f>ROUND(ROUND(H73,2)*ROUND(G73,3),2)</f>
      </c>
      <c s="31" t="s">
        <v>62</v>
      </c>
      <c r="O73">
        <f>(I73*21)/100</f>
      </c>
      <c t="s">
        <v>27</v>
      </c>
    </row>
    <row r="74" spans="1:5" ht="25.5">
      <c r="A74" s="34" t="s">
        <v>54</v>
      </c>
      <c r="E74" s="35" t="s">
        <v>205</v>
      </c>
    </row>
    <row r="75" spans="1:5" ht="12.75">
      <c r="A75" s="38" t="s">
        <v>56</v>
      </c>
      <c r="E75" s="37" t="s">
        <v>206</v>
      </c>
    </row>
    <row r="76" spans="1:16" ht="12.75">
      <c r="A76" s="24" t="s">
        <v>49</v>
      </c>
      <c s="29" t="s">
        <v>207</v>
      </c>
      <c s="29" t="s">
        <v>208</v>
      </c>
      <c s="24" t="s">
        <v>51</v>
      </c>
      <c s="30" t="s">
        <v>209</v>
      </c>
      <c s="31" t="s">
        <v>210</v>
      </c>
      <c s="32">
        <v>552</v>
      </c>
      <c s="33">
        <v>0</v>
      </c>
      <c s="33">
        <f>ROUND(ROUND(H76,2)*ROUND(G76,3),2)</f>
      </c>
      <c s="31" t="s">
        <v>62</v>
      </c>
      <c r="O76">
        <f>(I76*21)/100</f>
      </c>
      <c t="s">
        <v>27</v>
      </c>
    </row>
    <row r="77" spans="1:5" ht="12.75">
      <c r="A77" s="34" t="s">
        <v>54</v>
      </c>
      <c r="E77" s="35" t="s">
        <v>211</v>
      </c>
    </row>
    <row r="78" spans="1:5" ht="12.75">
      <c r="A78" s="38" t="s">
        <v>56</v>
      </c>
      <c r="E78" s="37" t="s">
        <v>212</v>
      </c>
    </row>
    <row r="79" spans="1:16" ht="12.75">
      <c r="A79" s="24" t="s">
        <v>49</v>
      </c>
      <c s="29" t="s">
        <v>213</v>
      </c>
      <c s="29" t="s">
        <v>214</v>
      </c>
      <c s="24" t="s">
        <v>51</v>
      </c>
      <c s="30" t="s">
        <v>215</v>
      </c>
      <c s="31" t="s">
        <v>161</v>
      </c>
      <c s="32">
        <v>18.169</v>
      </c>
      <c s="33">
        <v>0</v>
      </c>
      <c s="33">
        <f>ROUND(ROUND(H79,2)*ROUND(G79,3),2)</f>
      </c>
      <c s="31" t="s">
        <v>62</v>
      </c>
      <c r="O79">
        <f>(I79*21)/100</f>
      </c>
      <c t="s">
        <v>27</v>
      </c>
    </row>
    <row r="80" spans="1:5" ht="25.5">
      <c r="A80" s="34" t="s">
        <v>54</v>
      </c>
      <c r="E80" s="35" t="s">
        <v>216</v>
      </c>
    </row>
    <row r="81" spans="1:5" ht="12.75">
      <c r="A81" s="38" t="s">
        <v>56</v>
      </c>
      <c r="E81" s="37" t="s">
        <v>217</v>
      </c>
    </row>
    <row r="82" spans="1:16" ht="12.75">
      <c r="A82" s="24" t="s">
        <v>49</v>
      </c>
      <c s="29" t="s">
        <v>218</v>
      </c>
      <c s="29" t="s">
        <v>219</v>
      </c>
      <c s="24" t="s">
        <v>51</v>
      </c>
      <c s="30" t="s">
        <v>220</v>
      </c>
      <c s="31" t="s">
        <v>135</v>
      </c>
      <c s="32">
        <v>2.907</v>
      </c>
      <c s="33">
        <v>0</v>
      </c>
      <c s="33">
        <f>ROUND(ROUND(H82,2)*ROUND(G82,3),2)</f>
      </c>
      <c s="31" t="s">
        <v>62</v>
      </c>
      <c r="O82">
        <f>(I82*21)/100</f>
      </c>
      <c t="s">
        <v>27</v>
      </c>
    </row>
    <row r="83" spans="1:5" ht="12.75">
      <c r="A83" s="34" t="s">
        <v>54</v>
      </c>
      <c r="E83" s="35" t="s">
        <v>221</v>
      </c>
    </row>
    <row r="84" spans="1:5" ht="12.75">
      <c r="A84" s="38" t="s">
        <v>56</v>
      </c>
      <c r="E84" s="37" t="s">
        <v>222</v>
      </c>
    </row>
    <row r="85" spans="1:16" ht="12.75">
      <c r="A85" s="24" t="s">
        <v>49</v>
      </c>
      <c s="29" t="s">
        <v>223</v>
      </c>
      <c s="29" t="s">
        <v>224</v>
      </c>
      <c s="24" t="s">
        <v>51</v>
      </c>
      <c s="30" t="s">
        <v>225</v>
      </c>
      <c s="31" t="s">
        <v>161</v>
      </c>
      <c s="32">
        <v>42.69</v>
      </c>
      <c s="33">
        <v>0</v>
      </c>
      <c s="33">
        <f>ROUND(ROUND(H85,2)*ROUND(G85,3),2)</f>
      </c>
      <c s="31" t="s">
        <v>62</v>
      </c>
      <c r="O85">
        <f>(I85*21)/100</f>
      </c>
      <c t="s">
        <v>27</v>
      </c>
    </row>
    <row r="86" spans="1:5" ht="12.75">
      <c r="A86" s="34" t="s">
        <v>54</v>
      </c>
      <c r="E86" s="35" t="s">
        <v>226</v>
      </c>
    </row>
    <row r="87" spans="1:5" ht="51">
      <c r="A87" s="38" t="s">
        <v>56</v>
      </c>
      <c r="E87" s="37" t="s">
        <v>227</v>
      </c>
    </row>
    <row r="88" spans="1:16" ht="12.75">
      <c r="A88" s="24" t="s">
        <v>49</v>
      </c>
      <c s="29" t="s">
        <v>228</v>
      </c>
      <c s="29" t="s">
        <v>229</v>
      </c>
      <c s="24" t="s">
        <v>51</v>
      </c>
      <c s="30" t="s">
        <v>230</v>
      </c>
      <c s="31" t="s">
        <v>135</v>
      </c>
      <c s="32">
        <v>6.404</v>
      </c>
      <c s="33">
        <v>0</v>
      </c>
      <c s="33">
        <f>ROUND(ROUND(H88,2)*ROUND(G88,3),2)</f>
      </c>
      <c s="31" t="s">
        <v>62</v>
      </c>
      <c r="O88">
        <f>(I88*21)/100</f>
      </c>
      <c t="s">
        <v>27</v>
      </c>
    </row>
    <row r="89" spans="1:5" ht="12.75">
      <c r="A89" s="34" t="s">
        <v>54</v>
      </c>
      <c r="E89" s="35" t="s">
        <v>231</v>
      </c>
    </row>
    <row r="90" spans="1:5" ht="12.75">
      <c r="A90" s="36" t="s">
        <v>56</v>
      </c>
      <c r="E90" s="37" t="s">
        <v>232</v>
      </c>
    </row>
    <row r="91" spans="1:18" ht="12.75" customHeight="1">
      <c r="A91" s="6" t="s">
        <v>47</v>
      </c>
      <c s="6"/>
      <c s="41" t="s">
        <v>35</v>
      </c>
      <c s="6"/>
      <c s="27" t="s">
        <v>233</v>
      </c>
      <c s="6"/>
      <c s="6"/>
      <c s="6"/>
      <c s="42">
        <f>0+Q91</f>
      </c>
      <c s="6"/>
      <c r="O91">
        <f>0+R91</f>
      </c>
      <c r="Q91">
        <f>0+I92+I95+I98+I101</f>
      </c>
      <c>
        <f>0+O92+O95+O98+O101</f>
      </c>
    </row>
    <row r="92" spans="1:16" ht="12.75">
      <c r="A92" s="24" t="s">
        <v>49</v>
      </c>
      <c s="29" t="s">
        <v>234</v>
      </c>
      <c s="29" t="s">
        <v>235</v>
      </c>
      <c s="24" t="s">
        <v>51</v>
      </c>
      <c s="30" t="s">
        <v>236</v>
      </c>
      <c s="31" t="s">
        <v>161</v>
      </c>
      <c s="32">
        <v>3.84</v>
      </c>
      <c s="33">
        <v>0</v>
      </c>
      <c s="33">
        <f>ROUND(ROUND(H92,2)*ROUND(G92,3),2)</f>
      </c>
      <c s="31" t="s">
        <v>62</v>
      </c>
      <c r="O92">
        <f>(I92*21)/100</f>
      </c>
      <c t="s">
        <v>27</v>
      </c>
    </row>
    <row r="93" spans="1:5" ht="12.75">
      <c r="A93" s="34" t="s">
        <v>54</v>
      </c>
      <c r="E93" s="35" t="s">
        <v>237</v>
      </c>
    </row>
    <row r="94" spans="1:5" ht="51">
      <c r="A94" s="38" t="s">
        <v>56</v>
      </c>
      <c r="E94" s="37" t="s">
        <v>238</v>
      </c>
    </row>
    <row r="95" spans="1:16" ht="12.75">
      <c r="A95" s="24" t="s">
        <v>49</v>
      </c>
      <c s="29" t="s">
        <v>239</v>
      </c>
      <c s="29" t="s">
        <v>240</v>
      </c>
      <c s="24" t="s">
        <v>51</v>
      </c>
      <c s="30" t="s">
        <v>241</v>
      </c>
      <c s="31" t="s">
        <v>161</v>
      </c>
      <c s="32">
        <v>8.806</v>
      </c>
      <c s="33">
        <v>0</v>
      </c>
      <c s="33">
        <f>ROUND(ROUND(H95,2)*ROUND(G95,3),2)</f>
      </c>
      <c s="31" t="s">
        <v>62</v>
      </c>
      <c r="O95">
        <f>(I95*21)/100</f>
      </c>
      <c t="s">
        <v>27</v>
      </c>
    </row>
    <row r="96" spans="1:5" ht="12.75">
      <c r="A96" s="34" t="s">
        <v>54</v>
      </c>
      <c r="E96" s="35" t="s">
        <v>242</v>
      </c>
    </row>
    <row r="97" spans="1:5" ht="12.75">
      <c r="A97" s="38" t="s">
        <v>56</v>
      </c>
      <c r="E97" s="37" t="s">
        <v>243</v>
      </c>
    </row>
    <row r="98" spans="1:16" ht="12.75">
      <c r="A98" s="24" t="s">
        <v>49</v>
      </c>
      <c s="29" t="s">
        <v>244</v>
      </c>
      <c s="29" t="s">
        <v>245</v>
      </c>
      <c s="24" t="s">
        <v>51</v>
      </c>
      <c s="30" t="s">
        <v>246</v>
      </c>
      <c s="31" t="s">
        <v>161</v>
      </c>
      <c s="32">
        <v>92.75</v>
      </c>
      <c s="33">
        <v>0</v>
      </c>
      <c s="33">
        <f>ROUND(ROUND(H98,2)*ROUND(G98,3),2)</f>
      </c>
      <c s="31" t="s">
        <v>62</v>
      </c>
      <c r="O98">
        <f>(I98*21)/100</f>
      </c>
      <c t="s">
        <v>27</v>
      </c>
    </row>
    <row r="99" spans="1:5" ht="12.75">
      <c r="A99" s="34" t="s">
        <v>54</v>
      </c>
      <c r="E99" s="35" t="s">
        <v>51</v>
      </c>
    </row>
    <row r="100" spans="1:5" ht="12.75">
      <c r="A100" s="38" t="s">
        <v>56</v>
      </c>
      <c r="E100" s="37" t="s">
        <v>247</v>
      </c>
    </row>
    <row r="101" spans="1:16" ht="12.75">
      <c r="A101" s="24" t="s">
        <v>49</v>
      </c>
      <c s="29" t="s">
        <v>248</v>
      </c>
      <c s="29" t="s">
        <v>249</v>
      </c>
      <c s="24" t="s">
        <v>51</v>
      </c>
      <c s="30" t="s">
        <v>250</v>
      </c>
      <c s="31" t="s">
        <v>161</v>
      </c>
      <c s="32">
        <v>14.4</v>
      </c>
      <c s="33">
        <v>0</v>
      </c>
      <c s="33">
        <f>ROUND(ROUND(H101,2)*ROUND(G101,3),2)</f>
      </c>
      <c s="31" t="s">
        <v>62</v>
      </c>
      <c r="O101">
        <f>(I101*21)/100</f>
      </c>
      <c t="s">
        <v>27</v>
      </c>
    </row>
    <row r="102" spans="1:5" ht="12.75">
      <c r="A102" s="34" t="s">
        <v>54</v>
      </c>
      <c r="E102" s="35" t="s">
        <v>251</v>
      </c>
    </row>
    <row r="103" spans="1:5" ht="12.75">
      <c r="A103" s="36" t="s">
        <v>56</v>
      </c>
      <c r="E103" s="37" t="s">
        <v>252</v>
      </c>
    </row>
    <row r="104" spans="1:18" ht="12.75" customHeight="1">
      <c r="A104" s="6" t="s">
        <v>47</v>
      </c>
      <c s="6"/>
      <c s="41" t="s">
        <v>37</v>
      </c>
      <c s="6"/>
      <c s="27" t="s">
        <v>125</v>
      </c>
      <c s="6"/>
      <c s="6"/>
      <c s="6"/>
      <c s="42">
        <f>0+Q104</f>
      </c>
      <c s="6"/>
      <c r="O104">
        <f>0+R104</f>
      </c>
      <c r="Q104">
        <f>0+I105+I108+I111+I114+I117+I120+I123+I126+I129+I132+I135+I138</f>
      </c>
      <c>
        <f>0+O105+O108+O111+O114+O117+O120+O123+O126+O129+O132+O135+O138</f>
      </c>
    </row>
    <row r="105" spans="1:16" ht="12.75">
      <c r="A105" s="24" t="s">
        <v>49</v>
      </c>
      <c s="29" t="s">
        <v>253</v>
      </c>
      <c s="29" t="s">
        <v>254</v>
      </c>
      <c s="24" t="s">
        <v>51</v>
      </c>
      <c s="30" t="s">
        <v>255</v>
      </c>
      <c s="31" t="s">
        <v>161</v>
      </c>
      <c s="32">
        <v>15.48</v>
      </c>
      <c s="33">
        <v>0</v>
      </c>
      <c s="33">
        <f>ROUND(ROUND(H105,2)*ROUND(G105,3),2)</f>
      </c>
      <c s="31" t="s">
        <v>62</v>
      </c>
      <c r="O105">
        <f>(I105*21)/100</f>
      </c>
      <c t="s">
        <v>27</v>
      </c>
    </row>
    <row r="106" spans="1:5" ht="12.75">
      <c r="A106" s="34" t="s">
        <v>54</v>
      </c>
      <c r="E106" s="35" t="s">
        <v>256</v>
      </c>
    </row>
    <row r="107" spans="1:5" ht="12.75">
      <c r="A107" s="38" t="s">
        <v>56</v>
      </c>
      <c r="E107" s="37" t="s">
        <v>257</v>
      </c>
    </row>
    <row r="108" spans="1:16" ht="12.75">
      <c r="A108" s="24" t="s">
        <v>49</v>
      </c>
      <c s="29" t="s">
        <v>258</v>
      </c>
      <c s="29" t="s">
        <v>259</v>
      </c>
      <c s="24" t="s">
        <v>51</v>
      </c>
      <c s="30" t="s">
        <v>260</v>
      </c>
      <c s="31" t="s">
        <v>128</v>
      </c>
      <c s="32">
        <v>182.6</v>
      </c>
      <c s="33">
        <v>0</v>
      </c>
      <c s="33">
        <f>ROUND(ROUND(H108,2)*ROUND(G108,3),2)</f>
      </c>
      <c s="31" t="s">
        <v>62</v>
      </c>
      <c r="O108">
        <f>(I108*21)/100</f>
      </c>
      <c t="s">
        <v>27</v>
      </c>
    </row>
    <row r="109" spans="1:5" ht="12.75">
      <c r="A109" s="34" t="s">
        <v>54</v>
      </c>
      <c r="E109" s="35" t="s">
        <v>261</v>
      </c>
    </row>
    <row r="110" spans="1:5" ht="12.75">
      <c r="A110" s="38" t="s">
        <v>56</v>
      </c>
      <c r="E110" s="37" t="s">
        <v>262</v>
      </c>
    </row>
    <row r="111" spans="1:16" ht="12.75">
      <c r="A111" s="24" t="s">
        <v>49</v>
      </c>
      <c s="29" t="s">
        <v>263</v>
      </c>
      <c s="29" t="s">
        <v>264</v>
      </c>
      <c s="24" t="s">
        <v>51</v>
      </c>
      <c s="30" t="s">
        <v>265</v>
      </c>
      <c s="31" t="s">
        <v>128</v>
      </c>
      <c s="32">
        <v>182.6</v>
      </c>
      <c s="33">
        <v>0</v>
      </c>
      <c s="33">
        <f>ROUND(ROUND(H111,2)*ROUND(G111,3),2)</f>
      </c>
      <c s="31" t="s">
        <v>62</v>
      </c>
      <c r="O111">
        <f>(I111*21)/100</f>
      </c>
      <c t="s">
        <v>27</v>
      </c>
    </row>
    <row r="112" spans="1:5" ht="12.75">
      <c r="A112" s="34" t="s">
        <v>54</v>
      </c>
      <c r="E112" s="35" t="s">
        <v>266</v>
      </c>
    </row>
    <row r="113" spans="1:5" ht="12.75">
      <c r="A113" s="38" t="s">
        <v>56</v>
      </c>
      <c r="E113" s="37" t="s">
        <v>262</v>
      </c>
    </row>
    <row r="114" spans="1:16" ht="12.75">
      <c r="A114" s="24" t="s">
        <v>49</v>
      </c>
      <c s="29" t="s">
        <v>267</v>
      </c>
      <c s="29" t="s">
        <v>268</v>
      </c>
      <c s="24" t="s">
        <v>51</v>
      </c>
      <c s="30" t="s">
        <v>269</v>
      </c>
      <c s="31" t="s">
        <v>128</v>
      </c>
      <c s="32">
        <v>182.6</v>
      </c>
      <c s="33">
        <v>0</v>
      </c>
      <c s="33">
        <f>ROUND(ROUND(H114,2)*ROUND(G114,3),2)</f>
      </c>
      <c s="31" t="s">
        <v>62</v>
      </c>
      <c r="O114">
        <f>(I114*21)/100</f>
      </c>
      <c t="s">
        <v>27</v>
      </c>
    </row>
    <row r="115" spans="1:5" ht="12.75">
      <c r="A115" s="34" t="s">
        <v>54</v>
      </c>
      <c r="E115" s="35" t="s">
        <v>270</v>
      </c>
    </row>
    <row r="116" spans="1:5" ht="12.75">
      <c r="A116" s="38" t="s">
        <v>56</v>
      </c>
      <c r="E116" s="37" t="s">
        <v>271</v>
      </c>
    </row>
    <row r="117" spans="1:16" ht="12.75">
      <c r="A117" s="24" t="s">
        <v>49</v>
      </c>
      <c s="29" t="s">
        <v>272</v>
      </c>
      <c s="29" t="s">
        <v>273</v>
      </c>
      <c s="24" t="s">
        <v>70</v>
      </c>
      <c s="30" t="s">
        <v>274</v>
      </c>
      <c s="31" t="s">
        <v>128</v>
      </c>
      <c s="32">
        <v>249.2</v>
      </c>
      <c s="33">
        <v>0</v>
      </c>
      <c s="33">
        <f>ROUND(ROUND(H117,2)*ROUND(G117,3),2)</f>
      </c>
      <c s="31" t="s">
        <v>62</v>
      </c>
      <c r="O117">
        <f>(I117*21)/100</f>
      </c>
      <c t="s">
        <v>27</v>
      </c>
    </row>
    <row r="118" spans="1:5" ht="12.75">
      <c r="A118" s="34" t="s">
        <v>54</v>
      </c>
      <c r="E118" s="35" t="s">
        <v>275</v>
      </c>
    </row>
    <row r="119" spans="1:5" ht="12.75">
      <c r="A119" s="38" t="s">
        <v>56</v>
      </c>
      <c r="E119" s="37" t="s">
        <v>276</v>
      </c>
    </row>
    <row r="120" spans="1:16" ht="12.75">
      <c r="A120" s="24" t="s">
        <v>49</v>
      </c>
      <c s="29" t="s">
        <v>277</v>
      </c>
      <c s="29" t="s">
        <v>273</v>
      </c>
      <c s="24" t="s">
        <v>74</v>
      </c>
      <c s="30" t="s">
        <v>274</v>
      </c>
      <c s="31" t="s">
        <v>128</v>
      </c>
      <c s="32">
        <v>264</v>
      </c>
      <c s="33">
        <v>0</v>
      </c>
      <c s="33">
        <f>ROUND(ROUND(H120,2)*ROUND(G120,3),2)</f>
      </c>
      <c s="31" t="s">
        <v>62</v>
      </c>
      <c r="O120">
        <f>(I120*21)/100</f>
      </c>
      <c t="s">
        <v>27</v>
      </c>
    </row>
    <row r="121" spans="1:5" ht="12.75">
      <c r="A121" s="34" t="s">
        <v>54</v>
      </c>
      <c r="E121" s="35" t="s">
        <v>278</v>
      </c>
    </row>
    <row r="122" spans="1:5" ht="12.75">
      <c r="A122" s="38" t="s">
        <v>56</v>
      </c>
      <c r="E122" s="37" t="s">
        <v>279</v>
      </c>
    </row>
    <row r="123" spans="1:16" ht="12.75">
      <c r="A123" s="24" t="s">
        <v>49</v>
      </c>
      <c s="29" t="s">
        <v>280</v>
      </c>
      <c s="29" t="s">
        <v>281</v>
      </c>
      <c s="24" t="s">
        <v>51</v>
      </c>
      <c s="30" t="s">
        <v>282</v>
      </c>
      <c s="31" t="s">
        <v>128</v>
      </c>
      <c s="32">
        <v>249.2</v>
      </c>
      <c s="33">
        <v>0</v>
      </c>
      <c s="33">
        <f>ROUND(ROUND(H123,2)*ROUND(G123,3),2)</f>
      </c>
      <c s="31" t="s">
        <v>62</v>
      </c>
      <c r="O123">
        <f>(I123*21)/100</f>
      </c>
      <c t="s">
        <v>27</v>
      </c>
    </row>
    <row r="124" spans="1:5" ht="12.75">
      <c r="A124" s="34" t="s">
        <v>54</v>
      </c>
      <c r="E124" s="35" t="s">
        <v>283</v>
      </c>
    </row>
    <row r="125" spans="1:5" ht="38.25">
      <c r="A125" s="38" t="s">
        <v>56</v>
      </c>
      <c r="E125" s="37" t="s">
        <v>284</v>
      </c>
    </row>
    <row r="126" spans="1:16" ht="12.75">
      <c r="A126" s="24" t="s">
        <v>49</v>
      </c>
      <c s="29" t="s">
        <v>285</v>
      </c>
      <c s="29" t="s">
        <v>286</v>
      </c>
      <c s="24" t="s">
        <v>51</v>
      </c>
      <c s="30" t="s">
        <v>287</v>
      </c>
      <c s="31" t="s">
        <v>128</v>
      </c>
      <c s="32">
        <v>250.68</v>
      </c>
      <c s="33">
        <v>0</v>
      </c>
      <c s="33">
        <f>ROUND(ROUND(H126,2)*ROUND(G126,3),2)</f>
      </c>
      <c s="31" t="s">
        <v>62</v>
      </c>
      <c r="O126">
        <f>(I126*21)/100</f>
      </c>
      <c t="s">
        <v>27</v>
      </c>
    </row>
    <row r="127" spans="1:5" ht="12.75">
      <c r="A127" s="34" t="s">
        <v>54</v>
      </c>
      <c r="E127" s="35" t="s">
        <v>288</v>
      </c>
    </row>
    <row r="128" spans="1:5" ht="38.25">
      <c r="A128" s="38" t="s">
        <v>56</v>
      </c>
      <c r="E128" s="37" t="s">
        <v>289</v>
      </c>
    </row>
    <row r="129" spans="1:16" ht="12.75">
      <c r="A129" s="24" t="s">
        <v>49</v>
      </c>
      <c s="29" t="s">
        <v>290</v>
      </c>
      <c s="29" t="s">
        <v>291</v>
      </c>
      <c s="24" t="s">
        <v>51</v>
      </c>
      <c s="30" t="s">
        <v>292</v>
      </c>
      <c s="31" t="s">
        <v>128</v>
      </c>
      <c s="32">
        <v>182.6</v>
      </c>
      <c s="33">
        <v>0</v>
      </c>
      <c s="33">
        <f>ROUND(ROUND(H129,2)*ROUND(G129,3),2)</f>
      </c>
      <c s="31" t="s">
        <v>62</v>
      </c>
      <c r="O129">
        <f>(I129*21)/100</f>
      </c>
      <c t="s">
        <v>27</v>
      </c>
    </row>
    <row r="130" spans="1:5" ht="12.75">
      <c r="A130" s="34" t="s">
        <v>54</v>
      </c>
      <c r="E130" s="35" t="s">
        <v>293</v>
      </c>
    </row>
    <row r="131" spans="1:5" ht="12.75">
      <c r="A131" s="38" t="s">
        <v>56</v>
      </c>
      <c r="E131" s="37" t="s">
        <v>262</v>
      </c>
    </row>
    <row r="132" spans="1:16" ht="12.75">
      <c r="A132" s="24" t="s">
        <v>49</v>
      </c>
      <c s="29" t="s">
        <v>294</v>
      </c>
      <c s="29" t="s">
        <v>295</v>
      </c>
      <c s="24" t="s">
        <v>51</v>
      </c>
      <c s="30" t="s">
        <v>296</v>
      </c>
      <c s="31" t="s">
        <v>128</v>
      </c>
      <c s="32">
        <v>81.4</v>
      </c>
      <c s="33">
        <v>0</v>
      </c>
      <c s="33">
        <f>ROUND(ROUND(H132,2)*ROUND(G132,3),2)</f>
      </c>
      <c s="31" t="s">
        <v>62</v>
      </c>
      <c r="O132">
        <f>(I132*21)/100</f>
      </c>
      <c t="s">
        <v>27</v>
      </c>
    </row>
    <row r="133" spans="1:5" ht="12.75">
      <c r="A133" s="34" t="s">
        <v>54</v>
      </c>
      <c r="E133" s="35" t="s">
        <v>297</v>
      </c>
    </row>
    <row r="134" spans="1:5" ht="12.75">
      <c r="A134" s="38" t="s">
        <v>56</v>
      </c>
      <c r="E134" s="37" t="s">
        <v>298</v>
      </c>
    </row>
    <row r="135" spans="1:16" ht="12.75">
      <c r="A135" s="24" t="s">
        <v>49</v>
      </c>
      <c s="29" t="s">
        <v>299</v>
      </c>
      <c s="29" t="s">
        <v>300</v>
      </c>
      <c s="24" t="s">
        <v>51</v>
      </c>
      <c s="30" t="s">
        <v>301</v>
      </c>
      <c s="31" t="s">
        <v>161</v>
      </c>
      <c s="32">
        <v>1.391</v>
      </c>
      <c s="33">
        <v>0</v>
      </c>
      <c s="33">
        <f>ROUND(ROUND(H135,2)*ROUND(G135,3),2)</f>
      </c>
      <c s="31" t="s">
        <v>62</v>
      </c>
      <c r="O135">
        <f>(I135*21)/100</f>
      </c>
      <c t="s">
        <v>27</v>
      </c>
    </row>
    <row r="136" spans="1:5" ht="12.75">
      <c r="A136" s="34" t="s">
        <v>54</v>
      </c>
      <c r="E136" s="35" t="s">
        <v>302</v>
      </c>
    </row>
    <row r="137" spans="1:5" ht="12.75">
      <c r="A137" s="38" t="s">
        <v>56</v>
      </c>
      <c r="E137" s="37" t="s">
        <v>303</v>
      </c>
    </row>
    <row r="138" spans="1:16" ht="12.75">
      <c r="A138" s="24" t="s">
        <v>49</v>
      </c>
      <c s="29" t="s">
        <v>304</v>
      </c>
      <c s="29" t="s">
        <v>305</v>
      </c>
      <c s="24" t="s">
        <v>51</v>
      </c>
      <c s="30" t="s">
        <v>306</v>
      </c>
      <c s="31" t="s">
        <v>128</v>
      </c>
      <c s="32">
        <v>81.4</v>
      </c>
      <c s="33">
        <v>0</v>
      </c>
      <c s="33">
        <f>ROUND(ROUND(H138,2)*ROUND(G138,3),2)</f>
      </c>
      <c s="31" t="s">
        <v>62</v>
      </c>
      <c r="O138">
        <f>(I138*21)/100</f>
      </c>
      <c t="s">
        <v>27</v>
      </c>
    </row>
    <row r="139" spans="1:5" ht="12.75">
      <c r="A139" s="34" t="s">
        <v>54</v>
      </c>
      <c r="E139" s="35" t="s">
        <v>307</v>
      </c>
    </row>
    <row r="140" spans="1:5" ht="12.75">
      <c r="A140" s="36" t="s">
        <v>56</v>
      </c>
      <c r="E140" s="37" t="s">
        <v>298</v>
      </c>
    </row>
    <row r="141" spans="1:18" ht="12.75" customHeight="1">
      <c r="A141" s="6" t="s">
        <v>47</v>
      </c>
      <c s="6"/>
      <c s="41" t="s">
        <v>39</v>
      </c>
      <c s="6"/>
      <c s="27" t="s">
        <v>308</v>
      </c>
      <c s="6"/>
      <c s="6"/>
      <c s="6"/>
      <c s="42">
        <f>0+Q141</f>
      </c>
      <c s="6"/>
      <c r="O141">
        <f>0+R141</f>
      </c>
      <c r="Q141">
        <f>0+I142+I145+I148+I151+I154</f>
      </c>
      <c>
        <f>0+O142+O145+O148+O151+O154</f>
      </c>
    </row>
    <row r="142" spans="1:16" ht="25.5">
      <c r="A142" s="24" t="s">
        <v>49</v>
      </c>
      <c s="29" t="s">
        <v>309</v>
      </c>
      <c s="29" t="s">
        <v>310</v>
      </c>
      <c s="24" t="s">
        <v>51</v>
      </c>
      <c s="30" t="s">
        <v>311</v>
      </c>
      <c s="31" t="s">
        <v>128</v>
      </c>
      <c s="32">
        <v>40.383</v>
      </c>
      <c s="33">
        <v>0</v>
      </c>
      <c s="33">
        <f>ROUND(ROUND(H142,2)*ROUND(G142,3),2)</f>
      </c>
      <c s="31" t="s">
        <v>62</v>
      </c>
      <c r="O142">
        <f>(I142*21)/100</f>
      </c>
      <c t="s">
        <v>27</v>
      </c>
    </row>
    <row r="143" spans="1:5" ht="12.75">
      <c r="A143" s="34" t="s">
        <v>54</v>
      </c>
      <c r="E143" s="35" t="s">
        <v>51</v>
      </c>
    </row>
    <row r="144" spans="1:5" ht="76.5">
      <c r="A144" s="38" t="s">
        <v>56</v>
      </c>
      <c r="E144" s="37" t="s">
        <v>312</v>
      </c>
    </row>
    <row r="145" spans="1:16" ht="25.5">
      <c r="A145" s="24" t="s">
        <v>49</v>
      </c>
      <c s="29" t="s">
        <v>313</v>
      </c>
      <c s="29" t="s">
        <v>314</v>
      </c>
      <c s="24" t="s">
        <v>51</v>
      </c>
      <c s="30" t="s">
        <v>315</v>
      </c>
      <c s="31" t="s">
        <v>128</v>
      </c>
      <c s="32">
        <v>13.461</v>
      </c>
      <c s="33">
        <v>0</v>
      </c>
      <c s="33">
        <f>ROUND(ROUND(H145,2)*ROUND(G145,3),2)</f>
      </c>
      <c s="31" t="s">
        <v>62</v>
      </c>
      <c r="O145">
        <f>(I145*21)/100</f>
      </c>
      <c t="s">
        <v>27</v>
      </c>
    </row>
    <row r="146" spans="1:5" ht="12.75">
      <c r="A146" s="34" t="s">
        <v>54</v>
      </c>
      <c r="E146" s="35" t="s">
        <v>51</v>
      </c>
    </row>
    <row r="147" spans="1:5" ht="76.5">
      <c r="A147" s="38" t="s">
        <v>56</v>
      </c>
      <c r="E147" s="37" t="s">
        <v>316</v>
      </c>
    </row>
    <row r="148" spans="1:16" ht="25.5">
      <c r="A148" s="24" t="s">
        <v>49</v>
      </c>
      <c s="29" t="s">
        <v>317</v>
      </c>
      <c s="29" t="s">
        <v>318</v>
      </c>
      <c s="24" t="s">
        <v>51</v>
      </c>
      <c s="30" t="s">
        <v>319</v>
      </c>
      <c s="31" t="s">
        <v>128</v>
      </c>
      <c s="32">
        <v>37.74</v>
      </c>
      <c s="33">
        <v>0</v>
      </c>
      <c s="33">
        <f>ROUND(ROUND(H148,2)*ROUND(G148,3),2)</f>
      </c>
      <c s="31" t="s">
        <v>62</v>
      </c>
      <c r="O148">
        <f>(I148*21)/100</f>
      </c>
      <c t="s">
        <v>27</v>
      </c>
    </row>
    <row r="149" spans="1:5" ht="12.75">
      <c r="A149" s="34" t="s">
        <v>54</v>
      </c>
      <c r="E149" s="35" t="s">
        <v>51</v>
      </c>
    </row>
    <row r="150" spans="1:5" ht="12.75">
      <c r="A150" s="38" t="s">
        <v>56</v>
      </c>
      <c r="E150" s="37" t="s">
        <v>320</v>
      </c>
    </row>
    <row r="151" spans="1:16" ht="12.75">
      <c r="A151" s="24" t="s">
        <v>49</v>
      </c>
      <c s="29" t="s">
        <v>321</v>
      </c>
      <c s="29" t="s">
        <v>322</v>
      </c>
      <c s="24" t="s">
        <v>51</v>
      </c>
      <c s="30" t="s">
        <v>323</v>
      </c>
      <c s="31" t="s">
        <v>128</v>
      </c>
      <c s="32">
        <v>260.41</v>
      </c>
      <c s="33">
        <v>0</v>
      </c>
      <c s="33">
        <f>ROUND(ROUND(H151,2)*ROUND(G151,3),2)</f>
      </c>
      <c s="31" t="s">
        <v>62</v>
      </c>
      <c r="O151">
        <f>(I151*21)/100</f>
      </c>
      <c t="s">
        <v>27</v>
      </c>
    </row>
    <row r="152" spans="1:5" ht="12.75">
      <c r="A152" s="34" t="s">
        <v>54</v>
      </c>
      <c r="E152" s="35" t="s">
        <v>51</v>
      </c>
    </row>
    <row r="153" spans="1:5" ht="12.75">
      <c r="A153" s="38" t="s">
        <v>56</v>
      </c>
      <c r="E153" s="37" t="s">
        <v>324</v>
      </c>
    </row>
    <row r="154" spans="1:16" ht="12.75">
      <c r="A154" s="24" t="s">
        <v>49</v>
      </c>
      <c s="29" t="s">
        <v>325</v>
      </c>
      <c s="29" t="s">
        <v>326</v>
      </c>
      <c s="24" t="s">
        <v>51</v>
      </c>
      <c s="30" t="s">
        <v>327</v>
      </c>
      <c s="31" t="s">
        <v>128</v>
      </c>
      <c s="32">
        <v>26.041</v>
      </c>
      <c s="33">
        <v>0</v>
      </c>
      <c s="33">
        <f>ROUND(ROUND(H154,2)*ROUND(G154,3),2)</f>
      </c>
      <c s="31" t="s">
        <v>62</v>
      </c>
      <c r="O154">
        <f>(I154*21)/100</f>
      </c>
      <c t="s">
        <v>27</v>
      </c>
    </row>
    <row r="155" spans="1:5" ht="12.75">
      <c r="A155" s="34" t="s">
        <v>54</v>
      </c>
      <c r="E155" s="35" t="s">
        <v>328</v>
      </c>
    </row>
    <row r="156" spans="1:5" ht="12.75">
      <c r="A156" s="36" t="s">
        <v>56</v>
      </c>
      <c r="E156" s="37" t="s">
        <v>329</v>
      </c>
    </row>
    <row r="157" spans="1:18" ht="12.75" customHeight="1">
      <c r="A157" s="6" t="s">
        <v>47</v>
      </c>
      <c s="6"/>
      <c s="41" t="s">
        <v>73</v>
      </c>
      <c s="6"/>
      <c s="27" t="s">
        <v>330</v>
      </c>
      <c s="6"/>
      <c s="6"/>
      <c s="6"/>
      <c s="42">
        <f>0+Q157</f>
      </c>
      <c s="6"/>
      <c r="O157">
        <f>0+R157</f>
      </c>
      <c r="Q157">
        <f>0+I158+I161+I164+I167+I170</f>
      </c>
      <c>
        <f>0+O158+O161+O164+O167+O170</f>
      </c>
    </row>
    <row r="158" spans="1:16" ht="12.75">
      <c r="A158" s="24" t="s">
        <v>49</v>
      </c>
      <c s="29" t="s">
        <v>331</v>
      </c>
      <c s="29" t="s">
        <v>332</v>
      </c>
      <c s="24" t="s">
        <v>51</v>
      </c>
      <c s="30" t="s">
        <v>333</v>
      </c>
      <c s="31" t="s">
        <v>128</v>
      </c>
      <c s="32">
        <v>47.36</v>
      </c>
      <c s="33">
        <v>0</v>
      </c>
      <c s="33">
        <f>ROUND(ROUND(H158,2)*ROUND(G158,3),2)</f>
      </c>
      <c s="31" t="s">
        <v>62</v>
      </c>
      <c r="O158">
        <f>(I158*21)/100</f>
      </c>
      <c t="s">
        <v>27</v>
      </c>
    </row>
    <row r="159" spans="1:5" ht="12.75">
      <c r="A159" s="34" t="s">
        <v>54</v>
      </c>
      <c r="E159" s="35" t="s">
        <v>334</v>
      </c>
    </row>
    <row r="160" spans="1:5" ht="12.75">
      <c r="A160" s="38" t="s">
        <v>56</v>
      </c>
      <c r="E160" s="37" t="s">
        <v>335</v>
      </c>
    </row>
    <row r="161" spans="1:16" ht="25.5">
      <c r="A161" s="24" t="s">
        <v>49</v>
      </c>
      <c s="29" t="s">
        <v>336</v>
      </c>
      <c s="29" t="s">
        <v>337</v>
      </c>
      <c s="24" t="s">
        <v>51</v>
      </c>
      <c s="30" t="s">
        <v>338</v>
      </c>
      <c s="31" t="s">
        <v>128</v>
      </c>
      <c s="32">
        <v>127.5</v>
      </c>
      <c s="33">
        <v>0</v>
      </c>
      <c s="33">
        <f>ROUND(ROUND(H161,2)*ROUND(G161,3),2)</f>
      </c>
      <c s="31" t="s">
        <v>62</v>
      </c>
      <c r="O161">
        <f>(I161*21)/100</f>
      </c>
      <c t="s">
        <v>27</v>
      </c>
    </row>
    <row r="162" spans="1:5" ht="12.75">
      <c r="A162" s="34" t="s">
        <v>54</v>
      </c>
      <c r="E162" s="35" t="s">
        <v>51</v>
      </c>
    </row>
    <row r="163" spans="1:5" ht="12.75">
      <c r="A163" s="38" t="s">
        <v>56</v>
      </c>
      <c r="E163" s="37" t="s">
        <v>339</v>
      </c>
    </row>
    <row r="164" spans="1:16" ht="12.75">
      <c r="A164" s="24" t="s">
        <v>49</v>
      </c>
      <c s="29" t="s">
        <v>340</v>
      </c>
      <c s="29" t="s">
        <v>341</v>
      </c>
      <c s="24" t="s">
        <v>51</v>
      </c>
      <c s="30" t="s">
        <v>342</v>
      </c>
      <c s="31" t="s">
        <v>170</v>
      </c>
      <c s="32">
        <v>7</v>
      </c>
      <c s="33">
        <v>0</v>
      </c>
      <c s="33">
        <f>ROUND(ROUND(H164,2)*ROUND(G164,3),2)</f>
      </c>
      <c s="31"/>
      <c r="O164">
        <f>(I164*21)/100</f>
      </c>
      <c t="s">
        <v>27</v>
      </c>
    </row>
    <row r="165" spans="1:5" ht="12.75">
      <c r="A165" s="34" t="s">
        <v>54</v>
      </c>
      <c r="E165" s="35" t="s">
        <v>51</v>
      </c>
    </row>
    <row r="166" spans="1:5" ht="12.75">
      <c r="A166" s="38" t="s">
        <v>56</v>
      </c>
      <c r="E166" s="37" t="s">
        <v>343</v>
      </c>
    </row>
    <row r="167" spans="1:16" ht="12.75">
      <c r="A167" s="24" t="s">
        <v>49</v>
      </c>
      <c s="29" t="s">
        <v>344</v>
      </c>
      <c s="29" t="s">
        <v>345</v>
      </c>
      <c s="24" t="s">
        <v>51</v>
      </c>
      <c s="30" t="s">
        <v>346</v>
      </c>
      <c s="31" t="s">
        <v>128</v>
      </c>
      <c s="32">
        <v>134.61</v>
      </c>
      <c s="33">
        <v>0</v>
      </c>
      <c s="33">
        <f>ROUND(ROUND(H167,2)*ROUND(G167,3),2)</f>
      </c>
      <c s="31" t="s">
        <v>62</v>
      </c>
      <c r="O167">
        <f>(I167*21)/100</f>
      </c>
      <c t="s">
        <v>27</v>
      </c>
    </row>
    <row r="168" spans="1:5" ht="12.75">
      <c r="A168" s="34" t="s">
        <v>54</v>
      </c>
      <c r="E168" s="35" t="s">
        <v>347</v>
      </c>
    </row>
    <row r="169" spans="1:5" ht="63.75">
      <c r="A169" s="38" t="s">
        <v>56</v>
      </c>
      <c r="E169" s="37" t="s">
        <v>348</v>
      </c>
    </row>
    <row r="170" spans="1:16" ht="12.75">
      <c r="A170" s="24" t="s">
        <v>49</v>
      </c>
      <c s="29" t="s">
        <v>349</v>
      </c>
      <c s="29" t="s">
        <v>350</v>
      </c>
      <c s="24" t="s">
        <v>51</v>
      </c>
      <c s="30" t="s">
        <v>351</v>
      </c>
      <c s="31" t="s">
        <v>128</v>
      </c>
      <c s="32">
        <v>13.5</v>
      </c>
      <c s="33">
        <v>0</v>
      </c>
      <c s="33">
        <f>ROUND(ROUND(H170,2)*ROUND(G170,3),2)</f>
      </c>
      <c s="31" t="s">
        <v>62</v>
      </c>
      <c r="O170">
        <f>(I170*21)/100</f>
      </c>
      <c t="s">
        <v>27</v>
      </c>
    </row>
    <row r="171" spans="1:5" ht="12.75">
      <c r="A171" s="34" t="s">
        <v>54</v>
      </c>
      <c r="E171" s="35" t="s">
        <v>51</v>
      </c>
    </row>
    <row r="172" spans="1:5" ht="12.75">
      <c r="A172" s="36" t="s">
        <v>56</v>
      </c>
      <c r="E172" s="37" t="s">
        <v>352</v>
      </c>
    </row>
    <row r="173" spans="1:18" ht="12.75" customHeight="1">
      <c r="A173" s="6" t="s">
        <v>47</v>
      </c>
      <c s="6"/>
      <c s="41" t="s">
        <v>76</v>
      </c>
      <c s="6"/>
      <c s="27" t="s">
        <v>353</v>
      </c>
      <c s="6"/>
      <c s="6"/>
      <c s="6"/>
      <c s="42">
        <f>0+Q173</f>
      </c>
      <c s="6"/>
      <c r="O173">
        <f>0+R173</f>
      </c>
      <c r="Q173">
        <f>0+I174+I177+I180</f>
      </c>
      <c>
        <f>0+O174+O177+O180</f>
      </c>
    </row>
    <row r="174" spans="1:16" ht="12.75">
      <c r="A174" s="24" t="s">
        <v>49</v>
      </c>
      <c s="29" t="s">
        <v>354</v>
      </c>
      <c s="29" t="s">
        <v>355</v>
      </c>
      <c s="24" t="s">
        <v>51</v>
      </c>
      <c s="30" t="s">
        <v>356</v>
      </c>
      <c s="31" t="s">
        <v>170</v>
      </c>
      <c s="32">
        <v>13</v>
      </c>
      <c s="33">
        <v>0</v>
      </c>
      <c s="33">
        <f>ROUND(ROUND(H174,2)*ROUND(G174,3),2)</f>
      </c>
      <c s="31" t="s">
        <v>62</v>
      </c>
      <c r="O174">
        <f>(I174*21)/100</f>
      </c>
      <c t="s">
        <v>27</v>
      </c>
    </row>
    <row r="175" spans="1:5" ht="12.75">
      <c r="A175" s="34" t="s">
        <v>54</v>
      </c>
      <c r="E175" s="35" t="s">
        <v>357</v>
      </c>
    </row>
    <row r="176" spans="1:5" ht="12.75">
      <c r="A176" s="38" t="s">
        <v>56</v>
      </c>
      <c r="E176" s="37" t="s">
        <v>358</v>
      </c>
    </row>
    <row r="177" spans="1:16" ht="12.75">
      <c r="A177" s="24" t="s">
        <v>49</v>
      </c>
      <c s="29" t="s">
        <v>359</v>
      </c>
      <c s="29" t="s">
        <v>360</v>
      </c>
      <c s="24" t="s">
        <v>51</v>
      </c>
      <c s="30" t="s">
        <v>361</v>
      </c>
      <c s="31" t="s">
        <v>170</v>
      </c>
      <c s="32">
        <v>71.5</v>
      </c>
      <c s="33">
        <v>0</v>
      </c>
      <c s="33">
        <f>ROUND(ROUND(H177,2)*ROUND(G177,3),2)</f>
      </c>
      <c s="31" t="s">
        <v>62</v>
      </c>
      <c r="O177">
        <f>(I177*21)/100</f>
      </c>
      <c t="s">
        <v>27</v>
      </c>
    </row>
    <row r="178" spans="1:5" ht="12.75">
      <c r="A178" s="34" t="s">
        <v>54</v>
      </c>
      <c r="E178" s="35" t="s">
        <v>362</v>
      </c>
    </row>
    <row r="179" spans="1:5" ht="38.25">
      <c r="A179" s="38" t="s">
        <v>56</v>
      </c>
      <c r="E179" s="37" t="s">
        <v>363</v>
      </c>
    </row>
    <row r="180" spans="1:16" ht="12.75">
      <c r="A180" s="24" t="s">
        <v>49</v>
      </c>
      <c s="29" t="s">
        <v>364</v>
      </c>
      <c s="29" t="s">
        <v>365</v>
      </c>
      <c s="24" t="s">
        <v>51</v>
      </c>
      <c s="30" t="s">
        <v>366</v>
      </c>
      <c s="31" t="s">
        <v>79</v>
      </c>
      <c s="32">
        <v>3</v>
      </c>
      <c s="33">
        <v>0</v>
      </c>
      <c s="33">
        <f>ROUND(ROUND(H180,2)*ROUND(G180,3),2)</f>
      </c>
      <c s="31"/>
      <c r="O180">
        <f>(I180*21)/100</f>
      </c>
      <c t="s">
        <v>27</v>
      </c>
    </row>
    <row r="181" spans="1:5" ht="12.75">
      <c r="A181" s="34" t="s">
        <v>54</v>
      </c>
      <c r="E181" s="35" t="s">
        <v>51</v>
      </c>
    </row>
    <row r="182" spans="1:5" ht="12.75">
      <c r="A182" s="36" t="s">
        <v>56</v>
      </c>
      <c r="E182" s="37" t="s">
        <v>51</v>
      </c>
    </row>
    <row r="183" spans="1:18" ht="12.75" customHeight="1">
      <c r="A183" s="6" t="s">
        <v>47</v>
      </c>
      <c s="6"/>
      <c s="41" t="s">
        <v>42</v>
      </c>
      <c s="6"/>
      <c s="27" t="s">
        <v>367</v>
      </c>
      <c s="6"/>
      <c s="6"/>
      <c s="6"/>
      <c s="42">
        <f>0+Q183</f>
      </c>
      <c s="6"/>
      <c r="O183">
        <f>0+R183</f>
      </c>
      <c r="Q183">
        <f>0+I184+I187+I190+I193+I196+I199+I202+I205+I208+I211+I214+I217+I220+I223+I226</f>
      </c>
      <c>
        <f>0+O184+O187+O190+O193+O196+O199+O202+O205+O208+O211+O214+O217+O220+O223+O226</f>
      </c>
    </row>
    <row r="184" spans="1:16" ht="12.75">
      <c r="A184" s="24" t="s">
        <v>49</v>
      </c>
      <c s="29" t="s">
        <v>368</v>
      </c>
      <c s="29" t="s">
        <v>369</v>
      </c>
      <c s="24" t="s">
        <v>51</v>
      </c>
      <c s="30" t="s">
        <v>370</v>
      </c>
      <c s="31" t="s">
        <v>170</v>
      </c>
      <c s="32">
        <v>52</v>
      </c>
      <c s="33">
        <v>0</v>
      </c>
      <c s="33">
        <f>ROUND(ROUND(H184,2)*ROUND(G184,3),2)</f>
      </c>
      <c s="31" t="s">
        <v>62</v>
      </c>
      <c r="O184">
        <f>(I184*21)/100</f>
      </c>
      <c t="s">
        <v>27</v>
      </c>
    </row>
    <row r="185" spans="1:5" ht="25.5">
      <c r="A185" s="34" t="s">
        <v>54</v>
      </c>
      <c r="E185" s="35" t="s">
        <v>371</v>
      </c>
    </row>
    <row r="186" spans="1:5" ht="12.75">
      <c r="A186" s="38" t="s">
        <v>56</v>
      </c>
      <c r="E186" s="37" t="s">
        <v>372</v>
      </c>
    </row>
    <row r="187" spans="1:16" ht="12.75">
      <c r="A187" s="24" t="s">
        <v>49</v>
      </c>
      <c s="29" t="s">
        <v>373</v>
      </c>
      <c s="29" t="s">
        <v>374</v>
      </c>
      <c s="24" t="s">
        <v>51</v>
      </c>
      <c s="30" t="s">
        <v>375</v>
      </c>
      <c s="31" t="s">
        <v>170</v>
      </c>
      <c s="32">
        <v>55</v>
      </c>
      <c s="33">
        <v>0</v>
      </c>
      <c s="33">
        <f>ROUND(ROUND(H187,2)*ROUND(G187,3),2)</f>
      </c>
      <c s="31" t="s">
        <v>62</v>
      </c>
      <c r="O187">
        <f>(I187*21)/100</f>
      </c>
      <c t="s">
        <v>27</v>
      </c>
    </row>
    <row r="188" spans="1:5" ht="12.75">
      <c r="A188" s="34" t="s">
        <v>54</v>
      </c>
      <c r="E188" s="35" t="s">
        <v>376</v>
      </c>
    </row>
    <row r="189" spans="1:5" ht="12.75">
      <c r="A189" s="38" t="s">
        <v>56</v>
      </c>
      <c r="E189" s="37" t="s">
        <v>377</v>
      </c>
    </row>
    <row r="190" spans="1:16" ht="12.75">
      <c r="A190" s="24" t="s">
        <v>49</v>
      </c>
      <c s="29" t="s">
        <v>378</v>
      </c>
      <c s="29" t="s">
        <v>379</v>
      </c>
      <c s="24" t="s">
        <v>51</v>
      </c>
      <c s="30" t="s">
        <v>380</v>
      </c>
      <c s="31" t="s">
        <v>79</v>
      </c>
      <c s="32">
        <v>6</v>
      </c>
      <c s="33">
        <v>0</v>
      </c>
      <c s="33">
        <f>ROUND(ROUND(H190,2)*ROUND(G190,3),2)</f>
      </c>
      <c s="31" t="s">
        <v>62</v>
      </c>
      <c r="O190">
        <f>(I190*21)/100</f>
      </c>
      <c t="s">
        <v>27</v>
      </c>
    </row>
    <row r="191" spans="1:5" ht="12.75">
      <c r="A191" s="34" t="s">
        <v>54</v>
      </c>
      <c r="E191" s="35" t="s">
        <v>381</v>
      </c>
    </row>
    <row r="192" spans="1:5" ht="12.75">
      <c r="A192" s="38" t="s">
        <v>56</v>
      </c>
      <c r="E192" s="37" t="s">
        <v>382</v>
      </c>
    </row>
    <row r="193" spans="1:16" ht="12.75">
      <c r="A193" s="24" t="s">
        <v>49</v>
      </c>
      <c s="29" t="s">
        <v>383</v>
      </c>
      <c s="29" t="s">
        <v>384</v>
      </c>
      <c s="24" t="s">
        <v>51</v>
      </c>
      <c s="30" t="s">
        <v>385</v>
      </c>
      <c s="31" t="s">
        <v>79</v>
      </c>
      <c s="32">
        <v>2</v>
      </c>
      <c s="33">
        <v>0</v>
      </c>
      <c s="33">
        <f>ROUND(ROUND(H193,2)*ROUND(G193,3),2)</f>
      </c>
      <c s="31" t="s">
        <v>62</v>
      </c>
      <c r="O193">
        <f>(I193*21)/100</f>
      </c>
      <c t="s">
        <v>27</v>
      </c>
    </row>
    <row r="194" spans="1:5" ht="12.75">
      <c r="A194" s="34" t="s">
        <v>54</v>
      </c>
      <c r="E194" s="35" t="s">
        <v>386</v>
      </c>
    </row>
    <row r="195" spans="1:5" ht="12.75">
      <c r="A195" s="38" t="s">
        <v>56</v>
      </c>
      <c r="E195" s="37" t="s">
        <v>387</v>
      </c>
    </row>
    <row r="196" spans="1:16" ht="25.5">
      <c r="A196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79</v>
      </c>
      <c s="32">
        <v>4</v>
      </c>
      <c s="33">
        <v>0</v>
      </c>
      <c s="33">
        <f>ROUND(ROUND(H196,2)*ROUND(G196,3),2)</f>
      </c>
      <c s="31" t="s">
        <v>62</v>
      </c>
      <c r="O196">
        <f>(I196*21)/100</f>
      </c>
      <c t="s">
        <v>27</v>
      </c>
    </row>
    <row r="197" spans="1:5" ht="12.75">
      <c r="A197" s="34" t="s">
        <v>54</v>
      </c>
      <c r="E197" s="35" t="s">
        <v>391</v>
      </c>
    </row>
    <row r="198" spans="1:5" ht="12.75">
      <c r="A198" s="38" t="s">
        <v>56</v>
      </c>
      <c r="E198" s="37" t="s">
        <v>392</v>
      </c>
    </row>
    <row r="199" spans="1:16" ht="12.75">
      <c r="A199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79</v>
      </c>
      <c s="32">
        <v>4</v>
      </c>
      <c s="33">
        <v>0</v>
      </c>
      <c s="33">
        <f>ROUND(ROUND(H199,2)*ROUND(G199,3),2)</f>
      </c>
      <c s="31" t="s">
        <v>62</v>
      </c>
      <c r="O199">
        <f>(I199*21)/100</f>
      </c>
      <c t="s">
        <v>27</v>
      </c>
    </row>
    <row r="200" spans="1:5" ht="12.75">
      <c r="A200" s="34" t="s">
        <v>54</v>
      </c>
      <c r="E200" s="35" t="s">
        <v>396</v>
      </c>
    </row>
    <row r="201" spans="1:5" ht="12.75">
      <c r="A201" s="38" t="s">
        <v>56</v>
      </c>
      <c r="E201" s="37" t="s">
        <v>392</v>
      </c>
    </row>
    <row r="202" spans="1:16" ht="12.75">
      <c r="A202" s="24" t="s">
        <v>49</v>
      </c>
      <c s="29" t="s">
        <v>397</v>
      </c>
      <c s="29" t="s">
        <v>398</v>
      </c>
      <c s="24" t="s">
        <v>51</v>
      </c>
      <c s="30" t="s">
        <v>399</v>
      </c>
      <c s="31" t="s">
        <v>170</v>
      </c>
      <c s="32">
        <v>36</v>
      </c>
      <c s="33">
        <v>0</v>
      </c>
      <c s="33">
        <f>ROUND(ROUND(H202,2)*ROUND(G202,3),2)</f>
      </c>
      <c s="31" t="s">
        <v>62</v>
      </c>
      <c r="O202">
        <f>(I202*21)/100</f>
      </c>
      <c t="s">
        <v>27</v>
      </c>
    </row>
    <row r="203" spans="1:5" ht="12.75">
      <c r="A203" s="34" t="s">
        <v>54</v>
      </c>
      <c r="E203" s="35" t="s">
        <v>400</v>
      </c>
    </row>
    <row r="204" spans="1:5" ht="12.75">
      <c r="A204" s="38" t="s">
        <v>56</v>
      </c>
      <c r="E204" s="37" t="s">
        <v>401</v>
      </c>
    </row>
    <row r="205" spans="1:16" ht="12.75">
      <c r="A205" s="24" t="s">
        <v>49</v>
      </c>
      <c s="29" t="s">
        <v>402</v>
      </c>
      <c s="29" t="s">
        <v>403</v>
      </c>
      <c s="24" t="s">
        <v>51</v>
      </c>
      <c s="30" t="s">
        <v>404</v>
      </c>
      <c s="31" t="s">
        <v>170</v>
      </c>
      <c s="32">
        <v>5.5</v>
      </c>
      <c s="33">
        <v>0</v>
      </c>
      <c s="33">
        <f>ROUND(ROUND(H205,2)*ROUND(G205,3),2)</f>
      </c>
      <c s="31" t="s">
        <v>62</v>
      </c>
      <c r="O205">
        <f>(I205*21)/100</f>
      </c>
      <c t="s">
        <v>27</v>
      </c>
    </row>
    <row r="206" spans="1:5" ht="12.75">
      <c r="A206" s="34" t="s">
        <v>54</v>
      </c>
      <c r="E206" s="35" t="s">
        <v>178</v>
      </c>
    </row>
    <row r="207" spans="1:5" ht="12.75">
      <c r="A207" s="38" t="s">
        <v>56</v>
      </c>
      <c r="E207" s="37" t="s">
        <v>179</v>
      </c>
    </row>
    <row r="208" spans="1:16" ht="12.75">
      <c r="A208" s="24" t="s">
        <v>49</v>
      </c>
      <c s="29" t="s">
        <v>405</v>
      </c>
      <c s="29" t="s">
        <v>406</v>
      </c>
      <c s="24" t="s">
        <v>51</v>
      </c>
      <c s="30" t="s">
        <v>407</v>
      </c>
      <c s="31" t="s">
        <v>170</v>
      </c>
      <c s="32">
        <v>110.6</v>
      </c>
      <c s="33">
        <v>0</v>
      </c>
      <c s="33">
        <f>ROUND(ROUND(H208,2)*ROUND(G208,3),2)</f>
      </c>
      <c s="31" t="s">
        <v>62</v>
      </c>
      <c r="O208">
        <f>(I208*21)/100</f>
      </c>
      <c t="s">
        <v>27</v>
      </c>
    </row>
    <row r="209" spans="1:5" ht="12.75">
      <c r="A209" s="34" t="s">
        <v>54</v>
      </c>
      <c r="E209" s="35" t="s">
        <v>51</v>
      </c>
    </row>
    <row r="210" spans="1:5" ht="51">
      <c r="A210" s="38" t="s">
        <v>56</v>
      </c>
      <c r="E210" s="37" t="s">
        <v>408</v>
      </c>
    </row>
    <row r="211" spans="1:16" ht="12.75">
      <c r="A211" s="24" t="s">
        <v>49</v>
      </c>
      <c s="29" t="s">
        <v>409</v>
      </c>
      <c s="29" t="s">
        <v>410</v>
      </c>
      <c s="24" t="s">
        <v>51</v>
      </c>
      <c s="30" t="s">
        <v>411</v>
      </c>
      <c s="31" t="s">
        <v>170</v>
      </c>
      <c s="32">
        <v>5.5</v>
      </c>
      <c s="33">
        <v>0</v>
      </c>
      <c s="33">
        <f>ROUND(ROUND(H211,2)*ROUND(G211,3),2)</f>
      </c>
      <c s="31" t="s">
        <v>62</v>
      </c>
      <c r="O211">
        <f>(I211*21)/100</f>
      </c>
      <c t="s">
        <v>27</v>
      </c>
    </row>
    <row r="212" spans="1:5" ht="12.75">
      <c r="A212" s="34" t="s">
        <v>54</v>
      </c>
      <c r="E212" s="35" t="s">
        <v>178</v>
      </c>
    </row>
    <row r="213" spans="1:5" ht="12.75">
      <c r="A213" s="38" t="s">
        <v>56</v>
      </c>
      <c r="E213" s="37" t="s">
        <v>179</v>
      </c>
    </row>
    <row r="214" spans="1:16" ht="12.75">
      <c r="A214" s="24" t="s">
        <v>49</v>
      </c>
      <c s="29" t="s">
        <v>412</v>
      </c>
      <c s="29" t="s">
        <v>413</v>
      </c>
      <c s="24" t="s">
        <v>51</v>
      </c>
      <c s="30" t="s">
        <v>414</v>
      </c>
      <c s="31" t="s">
        <v>128</v>
      </c>
      <c s="32">
        <v>260.41</v>
      </c>
      <c s="33">
        <v>0</v>
      </c>
      <c s="33">
        <f>ROUND(ROUND(H214,2)*ROUND(G214,3),2)</f>
      </c>
      <c s="31" t="s">
        <v>62</v>
      </c>
      <c r="O214">
        <f>(I214*21)/100</f>
      </c>
      <c t="s">
        <v>27</v>
      </c>
    </row>
    <row r="215" spans="1:5" ht="12.75">
      <c r="A215" s="34" t="s">
        <v>54</v>
      </c>
      <c r="E215" s="35" t="s">
        <v>51</v>
      </c>
    </row>
    <row r="216" spans="1:5" ht="76.5">
      <c r="A216" s="38" t="s">
        <v>56</v>
      </c>
      <c r="E216" s="37" t="s">
        <v>415</v>
      </c>
    </row>
    <row r="217" spans="1:16" ht="12.75">
      <c r="A217" s="24" t="s">
        <v>49</v>
      </c>
      <c s="29" t="s">
        <v>416</v>
      </c>
      <c s="29" t="s">
        <v>417</v>
      </c>
      <c s="24" t="s">
        <v>51</v>
      </c>
      <c s="30" t="s">
        <v>418</v>
      </c>
      <c s="31" t="s">
        <v>161</v>
      </c>
      <c s="32">
        <v>25.92</v>
      </c>
      <c s="33">
        <v>0</v>
      </c>
      <c s="33">
        <f>ROUND(ROUND(H217,2)*ROUND(G217,3),2)</f>
      </c>
      <c s="31" t="s">
        <v>62</v>
      </c>
      <c r="O217">
        <f>(I217*21)/100</f>
      </c>
      <c t="s">
        <v>27</v>
      </c>
    </row>
    <row r="218" spans="1:5" ht="12.75">
      <c r="A218" s="34" t="s">
        <v>54</v>
      </c>
      <c r="E218" s="35" t="s">
        <v>166</v>
      </c>
    </row>
    <row r="219" spans="1:5" ht="12.75">
      <c r="A219" s="38" t="s">
        <v>56</v>
      </c>
      <c r="E219" s="37" t="s">
        <v>419</v>
      </c>
    </row>
    <row r="220" spans="1:16" ht="12.75">
      <c r="A220" s="24" t="s">
        <v>49</v>
      </c>
      <c s="29" t="s">
        <v>420</v>
      </c>
      <c s="29" t="s">
        <v>421</v>
      </c>
      <c s="24" t="s">
        <v>51</v>
      </c>
      <c s="30" t="s">
        <v>422</v>
      </c>
      <c s="31" t="s">
        <v>161</v>
      </c>
      <c s="32">
        <v>72.34</v>
      </c>
      <c s="33">
        <v>0</v>
      </c>
      <c s="33">
        <f>ROUND(ROUND(H220,2)*ROUND(G220,3),2)</f>
      </c>
      <c s="31" t="s">
        <v>62</v>
      </c>
      <c r="O220">
        <f>(I220*21)/100</f>
      </c>
      <c t="s">
        <v>27</v>
      </c>
    </row>
    <row r="221" spans="1:5" ht="12.75">
      <c r="A221" s="34" t="s">
        <v>54</v>
      </c>
      <c r="E221" s="35" t="s">
        <v>166</v>
      </c>
    </row>
    <row r="222" spans="1:5" ht="89.25">
      <c r="A222" s="38" t="s">
        <v>56</v>
      </c>
      <c r="E222" s="37" t="s">
        <v>423</v>
      </c>
    </row>
    <row r="223" spans="1:16" ht="12.75">
      <c r="A223" s="24" t="s">
        <v>49</v>
      </c>
      <c s="29" t="s">
        <v>424</v>
      </c>
      <c s="29" t="s">
        <v>425</v>
      </c>
      <c s="24" t="s">
        <v>51</v>
      </c>
      <c s="30" t="s">
        <v>426</v>
      </c>
      <c s="31" t="s">
        <v>161</v>
      </c>
      <c s="32">
        <v>12.21</v>
      </c>
      <c s="33">
        <v>0</v>
      </c>
      <c s="33">
        <f>ROUND(ROUND(H223,2)*ROUND(G223,3),2)</f>
      </c>
      <c s="31" t="s">
        <v>62</v>
      </c>
      <c r="O223">
        <f>(I223*21)/100</f>
      </c>
      <c t="s">
        <v>27</v>
      </c>
    </row>
    <row r="224" spans="1:5" ht="12.75">
      <c r="A224" s="34" t="s">
        <v>54</v>
      </c>
      <c r="E224" s="35" t="s">
        <v>166</v>
      </c>
    </row>
    <row r="225" spans="1:5" ht="38.25">
      <c r="A225" s="38" t="s">
        <v>56</v>
      </c>
      <c r="E225" s="37" t="s">
        <v>427</v>
      </c>
    </row>
    <row r="226" spans="1:16" ht="12.75">
      <c r="A226" s="24" t="s">
        <v>49</v>
      </c>
      <c s="29" t="s">
        <v>428</v>
      </c>
      <c s="29" t="s">
        <v>429</v>
      </c>
      <c s="24" t="s">
        <v>51</v>
      </c>
      <c s="30" t="s">
        <v>430</v>
      </c>
      <c s="31" t="s">
        <v>128</v>
      </c>
      <c s="32">
        <v>188.7</v>
      </c>
      <c s="33">
        <v>0</v>
      </c>
      <c s="33">
        <f>ROUND(ROUND(H226,2)*ROUND(G226,3),2)</f>
      </c>
      <c s="31" t="s">
        <v>62</v>
      </c>
      <c r="O226">
        <f>(I226*21)/100</f>
      </c>
      <c t="s">
        <v>27</v>
      </c>
    </row>
    <row r="227" spans="1:5" ht="12.75">
      <c r="A227" s="34" t="s">
        <v>54</v>
      </c>
      <c r="E227" s="35" t="s">
        <v>166</v>
      </c>
    </row>
    <row r="228" spans="1:5" ht="12.75">
      <c r="A228" s="36" t="s">
        <v>56</v>
      </c>
      <c r="E228" s="37" t="s">
        <v>431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