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Krycí list" sheetId="1" r:id="rId1"/>
    <sheet name="Rekapitulace" sheetId="2" r:id="rId2"/>
    <sheet name="Položky" sheetId="3" r:id="rId3"/>
  </sheets>
  <definedNames>
    <definedName name="_BPK1">#N/A</definedName>
    <definedName name="_BPK2">#N/A</definedName>
    <definedName name="_BPK3">#N/A</definedName>
    <definedName name="_xlnm.Print_Area" localSheetId="0">'Krycí list'!$A$1:$G$44</definedName>
    <definedName name="_xlnm.Print_Area" localSheetId="2">'Položky'!$A$1:$G$56</definedName>
    <definedName name="_xlnm.Print_Titles" localSheetId="2">'Položky'!$1:$7</definedName>
    <definedName name="_xlnm.Print_Titles" localSheetId="1">'Rekapitulace'!$1:$6</definedName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'Rekapitulace'!$G$8</definedName>
    <definedName name="Dodavka0">#N/A</definedName>
    <definedName name="HSV">'Rekapitulace'!$E$8</definedName>
    <definedName name="HSV0">#N/A</definedName>
    <definedName name="HZS">'Rekapitulace'!$I$8</definedName>
    <definedName name="HZS0">#N/A</definedName>
    <definedName name="JKSO">'Krycí list'!$F$4</definedName>
    <definedName name="MJ">'Krycí list'!$G$4</definedName>
    <definedName name="Mont">'Rekapitulace'!$H$8</definedName>
    <definedName name="Montaz0">#N/A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'Položky'!$1:$7</definedName>
    <definedName name="_xlnm.Print_Titles" localSheetId="1">'Rekapitulace'!$1:$6</definedName>
    <definedName name="Objednatel">'Krycí list'!$C$8</definedName>
    <definedName name="_xlnm.Print_Area" localSheetId="0">'Krycí list'!$A$1:$G$44</definedName>
    <definedName name="_xlnm.Print_Area" localSheetId="2">'Položky'!$A$1:$G$56</definedName>
    <definedName name="PocetMJ">'Krycí list'!$G$7</definedName>
    <definedName name="Poznamka">'Krycí list'!$B$36</definedName>
    <definedName name="Projektant">'Krycí list'!$C$7</definedName>
    <definedName name="PSV">'Rekapitulace'!$F$8</definedName>
    <definedName name="PSV0">#N/A</definedName>
    <definedName name="SloupecCC">#N/A</definedName>
    <definedName name="SloupecCisloPol">#N/A</definedName>
    <definedName name="SloupecJC">#N/A</definedName>
    <definedName name="SloupecMJ">#N/A</definedName>
    <definedName name="SloupecMnozstvi">#N/A</definedName>
    <definedName name="SloupecNazPol">#N/A</definedName>
    <definedName name="SloupecPC">#N/A</definedName>
    <definedName name="solver_lin" localSheetId="2">0</definedName>
    <definedName name="solver_num" localSheetId="2">0</definedName>
    <definedName name="solver_opt" localSheetId="2">#N/A</definedName>
    <definedName name="solver_typ" localSheetId="2">1</definedName>
    <definedName name="solver_val" localSheetId="2">0</definedName>
    <definedName name="Typ">#N/A</definedName>
    <definedName name="VRN">'Rekapitulace'!$H$21</definedName>
    <definedName name="VRNKc">#N/A</definedName>
    <definedName name="VRNnazev">#N/A</definedName>
    <definedName name="VRNproc">#N/A</definedName>
    <definedName name="VRNzakl">#N/A</definedName>
    <definedName name="Zakazka">'Krycí list'!$G$9</definedName>
    <definedName name="Zaklad22">'Krycí list'!$F$31</definedName>
    <definedName name="Zaklad5">'Krycí list'!$F$29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<sst xmlns="http://schemas.openxmlformats.org/spreadsheetml/2006/main" count="220" uniqueCount="128">
  <si>
    <t>CENOVÁ NABÍDKA</t>
  </si>
  <si>
    <t>Název objektu :</t>
  </si>
  <si>
    <t>PANENSKÉ BŘEŽANY</t>
  </si>
  <si>
    <t>Název stavby :</t>
  </si>
  <si>
    <t>HORNÍ ZÁMEK</t>
  </si>
  <si>
    <t>Projektant :</t>
  </si>
  <si>
    <t>Počet měrných jednotek :</t>
  </si>
  <si>
    <t xml:space="preserve">Objednatel : </t>
  </si>
  <si>
    <t>Náklady na MJ :</t>
  </si>
  <si>
    <t>Počet listů :</t>
  </si>
  <si>
    <t>Zakázkové číslo :</t>
  </si>
  <si>
    <t>Zpracovatel projektu :</t>
  </si>
  <si>
    <t>Zhotovitel :</t>
  </si>
  <si>
    <t>O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</si>
  <si>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</si>
  <si>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</si>
  <si>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</si>
  <si>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</si>
  <si>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</si>
  <si>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</si>
  <si>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</si>
  <si>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</si>
  <si>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</si>
  <si>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</si>
  <si>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</si>
  <si>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</si>
  <si>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</si>
  <si>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</si>
  <si>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</si>
  <si>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</si>
  <si>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</si>
  <si>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</si>
  <si>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</si>
  <si>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 xml:space="preserve">Jméno : </t>
  </si>
  <si>
    <t>Jméno :</t>
  </si>
  <si>
    <t>Datum :</t>
  </si>
  <si>
    <t>Datum : 5.1.2018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</si>
  <si>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</si>
  <si>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</si>
  <si>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</si>
  <si>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</si>
  <si>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</si>
  <si>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</si>
  <si>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</si>
  <si>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 xml:space="preserve"> </t>
  </si>
  <si>
    <t>Položky jsou ceněny jako R položky z důvodu dokončovacích prací původní rozpracovanosti a restaurátorským pracím.</t>
  </si>
  <si>
    <t>Stavba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</si>
  <si>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</si>
  <si>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</si>
  <si>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</si>
  <si>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</si>
  <si>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</si>
  <si>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</si>
  <si>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</si>
  <si>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I</t>
  </si>
  <si>
    <t>CELKEM  OBJEKT</t>
  </si>
  <si>
    <t>VEDLEJŠÍ ROZPOČTOVÉ  NÁKLADY</t>
  </si>
  <si>
    <t>Název VRN</t>
  </si>
  <si>
    <t>Kč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</si>
  <si>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</si>
  <si>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</si>
  <si>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</si>
  <si>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</si>
  <si>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</si>
  <si>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</si>
  <si>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</si>
  <si>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</si>
  <si>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</si>
  <si>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</si>
  <si>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</si>
  <si>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</si>
  <si>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</si>
  <si>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</si>
  <si>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</si>
  <si>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</si>
  <si>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</si>
  <si>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</si>
  <si>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</si>
  <si>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PRÁCE HSV</t>
  </si>
  <si>
    <t xml:space="preserve">Očištění plochy zdiva po odbouraných omítkách, odstranění ostatních částí nesoudržných omítek </t>
  </si>
  <si>
    <t>m2</t>
  </si>
  <si>
    <t>Přesun vybouraných hmot</t>
  </si>
  <si>
    <t>t</t>
  </si>
  <si>
    <t>Odvoz suti na skládku, skládkovné</t>
  </si>
  <si>
    <t>Pojízdné lešení</t>
  </si>
  <si>
    <t>kpl</t>
  </si>
  <si>
    <t>Elektro rozvody včetně zapojení a komponentů</t>
  </si>
  <si>
    <t>Zakrytí stávajících prvků, ochrana proti poškození (vstupní dveře, okno, mramorový obklad, zárubně apod.)</t>
  </si>
  <si>
    <t>Dokončení vodovodních přípojek k zařizovacím předmětům</t>
  </si>
  <si>
    <t>Plentování stěn, vyrovnání povrchu- odhad</t>
  </si>
  <si>
    <t>Vyrovnání podlahy nivelační stěrkou, oprava prasklin</t>
  </si>
  <si>
    <t>Položení nové podlahy (předpoklad teraco)</t>
  </si>
  <si>
    <t>Doplnění vápenných omítek tl. 2-5 cm</t>
  </si>
  <si>
    <t>Štuková omítka (sádrová) na doplněnou omítku, včetně doplnění štukových prvků</t>
  </si>
  <si>
    <t xml:space="preserve">Bourání dlažby v přístavku šatny </t>
  </si>
  <si>
    <t>Doplnění betonové mazaniny v přístavku šatny</t>
  </si>
  <si>
    <t>m3</t>
  </si>
  <si>
    <t>Dodávka, osazení a připojení topneho panelu (cena dle výběru radiátoru)</t>
  </si>
  <si>
    <t>ks</t>
  </si>
  <si>
    <t>Vyspravení trhliny příčky v přístavku šatny</t>
  </si>
  <si>
    <t>m</t>
  </si>
  <si>
    <t>Výroba a osazení vnitřních dveří do přístěnků</t>
  </si>
  <si>
    <t>Doplnění omítek stropů na rákos v přístavkách</t>
  </si>
  <si>
    <t>Vnitřní nátěr 2x</t>
  </si>
  <si>
    <t>Konstrukce pro zavěšení lustru, provedení zákrytové hlavice</t>
  </si>
  <si>
    <t>Oprava heraklitového podhledu nad nikou</t>
  </si>
  <si>
    <t>RESTAURÁTORSKÉ PRÁCE</t>
  </si>
  <si>
    <t>Doplňující průzkum omítek a dřevěných prvků (okno,dveřní zárubně) /3 paré</t>
  </si>
  <si>
    <t>Prováděcí dokumentace</t>
  </si>
  <si>
    <t>Dokumentace stávajících prvků</t>
  </si>
  <si>
    <t>Restaurská oprava vnitřních zárubní přístěnků</t>
  </si>
  <si>
    <t>Restaurátorská oprava dochovaných stěn a stropů</t>
  </si>
  <si>
    <t xml:space="preserve">Restaurátorská oprava mramorového obložení </t>
  </si>
  <si>
    <t xml:space="preserve">Restaurátorská oprava mramorového obložení parapetu </t>
  </si>
  <si>
    <t>Restaurátorská oprava oken, oprava zděné špalety, výměna nepůvodních pantů za historizující analogické</t>
  </si>
  <si>
    <t>Restaurátorská oprava dřevěných prosklených vitrýn u okna</t>
  </si>
  <si>
    <t>ZAŘÍZENÍ INTERIÉRU, M</t>
  </si>
  <si>
    <t>Dodávka a osazení lustru</t>
  </si>
  <si>
    <t>Nová dobová umyvadla</t>
  </si>
  <si>
    <t>Umyvadlové baterie včetně osazení</t>
  </si>
  <si>
    <t>Vana, dodávka (dle objednatele) včetně osazení a sprovoznění</t>
  </si>
  <si>
    <t>Vanová baterie, dodávka včetně osazení</t>
  </si>
  <si>
    <t>WC mísa (dodávka dle objednatele), včetně oszaení</t>
  </si>
  <si>
    <t>Bidet (dodávka dle objednatele), včetně osazení</t>
  </si>
  <si>
    <t>Dokumentace skutečného provedení /3pare</t>
  </si>
  <si>
    <t>Závěrečná restaurátorská zpráva /3pare</t>
  </si>
  <si>
    <t>Úklid po skončení prací včetně provádění úklidu průběžného</t>
  </si>
  <si>
    <t>Celkem za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</si>
</sst>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&quot; Kč&quot;"/>
    <numFmt numFmtId="166" formatCode="0.0"/>
  </numFmts>
  <fonts count="54">
    <font>
      <sz val="10"/>
      <name val="Arial"/>
      <family val="2"/>
    </font>
    <font>
      <sz val="10"/>
      <name val="Arial CE"/>
      <family val="2"/>
    </font>
    <font>
      <b/>
      <u val="single"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12"/>
      <color indexed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36">
      <alignment/>
      <protection/>
    </xf>
    <xf numFmtId="49" fontId="3" fillId="33" borderId="10" xfId="36" applyNumberFormat="1" applyFont="1" applyFill="1" applyBorder="1">
      <alignment/>
      <protection/>
    </xf>
    <xf numFmtId="49" fontId="1" fillId="33" borderId="0" xfId="36" applyNumberFormat="1" applyFill="1" applyBorder="1">
      <alignment/>
      <protection/>
    </xf>
    <xf numFmtId="0" fontId="4" fillId="33" borderId="0" xfId="36" applyFont="1" applyFill="1" applyBorder="1">
      <alignment/>
      <protection/>
    </xf>
    <xf numFmtId="0" fontId="1" fillId="33" borderId="0" xfId="36" applyFill="1" applyBorder="1">
      <alignment/>
      <protection/>
    </xf>
    <xf numFmtId="0" fontId="1" fillId="33" borderId="11" xfId="36" applyFill="1" applyBorder="1">
      <alignment/>
      <protection/>
    </xf>
    <xf numFmtId="49" fontId="4" fillId="33" borderId="10" xfId="36" applyNumberFormat="1" applyFont="1" applyFill="1" applyBorder="1">
      <alignment/>
      <protection/>
    </xf>
    <xf numFmtId="0" fontId="4" fillId="33" borderId="12" xfId="36" applyFont="1" applyFill="1" applyBorder="1">
      <alignment/>
      <protection/>
    </xf>
    <xf numFmtId="49" fontId="1" fillId="33" borderId="12" xfId="36" applyNumberFormat="1" applyFill="1" applyBorder="1" applyAlignment="1">
      <alignment horizontal="left"/>
      <protection/>
    </xf>
    <xf numFmtId="0" fontId="1" fillId="0" borderId="13" xfId="36" applyFont="1" applyBorder="1">
      <alignment/>
      <protection/>
    </xf>
    <xf numFmtId="0" fontId="1" fillId="0" borderId="14" xfId="36" applyBorder="1">
      <alignment/>
      <protection/>
    </xf>
    <xf numFmtId="0" fontId="1" fillId="0" borderId="15" xfId="36" applyNumberFormat="1" applyFont="1" applyBorder="1">
      <alignment/>
      <protection/>
    </xf>
    <xf numFmtId="0" fontId="1" fillId="0" borderId="14" xfId="36" applyNumberFormat="1" applyBorder="1">
      <alignment/>
      <protection/>
    </xf>
    <xf numFmtId="0" fontId="1" fillId="0" borderId="16" xfId="36" applyNumberFormat="1" applyBorder="1">
      <alignment/>
      <protection/>
    </xf>
    <xf numFmtId="0" fontId="1" fillId="0" borderId="0" xfId="36" applyNumberFormat="1">
      <alignment/>
      <protection/>
    </xf>
    <xf numFmtId="0" fontId="1" fillId="0" borderId="15" xfId="36" applyFont="1" applyBorder="1">
      <alignment/>
      <protection/>
    </xf>
    <xf numFmtId="3" fontId="1" fillId="0" borderId="16" xfId="36" applyNumberFormat="1" applyBorder="1">
      <alignment/>
      <protection/>
    </xf>
    <xf numFmtId="0" fontId="1" fillId="0" borderId="17" xfId="36" applyFont="1" applyBorder="1">
      <alignment/>
      <protection/>
    </xf>
    <xf numFmtId="0" fontId="1" fillId="0" borderId="18" xfId="36" applyBorder="1">
      <alignment/>
      <protection/>
    </xf>
    <xf numFmtId="0" fontId="1" fillId="0" borderId="19" xfId="36" applyFont="1" applyBorder="1">
      <alignment/>
      <protection/>
    </xf>
    <xf numFmtId="0" fontId="1" fillId="0" borderId="20" xfId="36" applyBorder="1">
      <alignment/>
      <protection/>
    </xf>
    <xf numFmtId="0" fontId="1" fillId="0" borderId="10" xfId="36" applyFont="1" applyBorder="1">
      <alignment/>
      <protection/>
    </xf>
    <xf numFmtId="0" fontId="1" fillId="0" borderId="0" xfId="36" applyBorder="1">
      <alignment/>
      <protection/>
    </xf>
    <xf numFmtId="0" fontId="1" fillId="0" borderId="21" xfId="36" applyFont="1" applyBorder="1">
      <alignment/>
      <protection/>
    </xf>
    <xf numFmtId="0" fontId="6" fillId="0" borderId="0" xfId="36" applyFont="1" applyBorder="1">
      <alignment/>
      <protection/>
    </xf>
    <xf numFmtId="0" fontId="1" fillId="0" borderId="11" xfId="36" applyBorder="1">
      <alignment/>
      <protection/>
    </xf>
    <xf numFmtId="3" fontId="1" fillId="0" borderId="0" xfId="36" applyNumberFormat="1">
      <alignment/>
      <protection/>
    </xf>
    <xf numFmtId="0" fontId="6" fillId="0" borderId="22" xfId="36" applyFont="1" applyBorder="1" applyAlignment="1">
      <alignment horizontal="left"/>
      <protection/>
    </xf>
    <xf numFmtId="0" fontId="1" fillId="0" borderId="23" xfId="36" applyBorder="1" applyAlignment="1">
      <alignment horizontal="left"/>
      <protection/>
    </xf>
    <xf numFmtId="0" fontId="1" fillId="0" borderId="24" xfId="36" applyBorder="1" applyAlignment="1">
      <alignment horizontal="center"/>
      <protection/>
    </xf>
    <xf numFmtId="0" fontId="1" fillId="0" borderId="25" xfId="36" applyBorder="1">
      <alignment/>
      <protection/>
    </xf>
    <xf numFmtId="0" fontId="1" fillId="0" borderId="12" xfId="36" applyFont="1" applyBorder="1">
      <alignment/>
      <protection/>
    </xf>
    <xf numFmtId="3" fontId="1" fillId="0" borderId="26" xfId="36" applyNumberFormat="1" applyBorder="1">
      <alignment/>
      <protection/>
    </xf>
    <xf numFmtId="0" fontId="1" fillId="0" borderId="27" xfId="36" applyBorder="1">
      <alignment/>
      <protection/>
    </xf>
    <xf numFmtId="3" fontId="1" fillId="0" borderId="28" xfId="36" applyNumberFormat="1" applyBorder="1">
      <alignment/>
      <protection/>
    </xf>
    <xf numFmtId="0" fontId="1" fillId="0" borderId="29" xfId="36" applyBorder="1">
      <alignment/>
      <protection/>
    </xf>
    <xf numFmtId="3" fontId="1" fillId="0" borderId="18" xfId="36" applyNumberFormat="1" applyBorder="1">
      <alignment/>
      <protection/>
    </xf>
    <xf numFmtId="0" fontId="1" fillId="0" borderId="30" xfId="36" applyBorder="1">
      <alignment/>
      <protection/>
    </xf>
    <xf numFmtId="0" fontId="1" fillId="0" borderId="31" xfId="36" applyFont="1" applyBorder="1">
      <alignment/>
      <protection/>
    </xf>
    <xf numFmtId="0" fontId="1" fillId="0" borderId="32" xfId="36" applyFont="1" applyBorder="1">
      <alignment/>
      <protection/>
    </xf>
    <xf numFmtId="3" fontId="1" fillId="0" borderId="33" xfId="36" applyNumberFormat="1" applyBorder="1">
      <alignment/>
      <protection/>
    </xf>
    <xf numFmtId="0" fontId="1" fillId="0" borderId="34" xfId="36" applyFont="1" applyBorder="1">
      <alignment/>
      <protection/>
    </xf>
    <xf numFmtId="3" fontId="1" fillId="0" borderId="35" xfId="36" applyNumberFormat="1" applyBorder="1">
      <alignment/>
      <protection/>
    </xf>
    <xf numFmtId="0" fontId="1" fillId="0" borderId="36" xfId="36" applyBorder="1">
      <alignment/>
      <protection/>
    </xf>
    <xf numFmtId="0" fontId="1" fillId="0" borderId="37" xfId="36" applyFont="1" applyBorder="1">
      <alignment/>
      <protection/>
    </xf>
    <xf numFmtId="0" fontId="1" fillId="0" borderId="38" xfId="36" applyBorder="1">
      <alignment/>
      <protection/>
    </xf>
    <xf numFmtId="0" fontId="1" fillId="0" borderId="39" xfId="36" applyFont="1" applyBorder="1">
      <alignment/>
      <protection/>
    </xf>
    <xf numFmtId="0" fontId="1" fillId="0" borderId="40" xfId="36" applyBorder="1">
      <alignment/>
      <protection/>
    </xf>
    <xf numFmtId="0" fontId="1" fillId="0" borderId="16" xfId="36" applyBorder="1">
      <alignment/>
      <protection/>
    </xf>
    <xf numFmtId="0" fontId="1" fillId="0" borderId="0" xfId="36" applyBorder="1" applyAlignment="1">
      <alignment horizontal="right"/>
      <protection/>
    </xf>
    <xf numFmtId="164" fontId="1" fillId="0" borderId="0" xfId="36" applyNumberFormat="1" applyBorder="1">
      <alignment/>
      <protection/>
    </xf>
    <xf numFmtId="0" fontId="3" fillId="0" borderId="0" xfId="36" applyFont="1" applyBorder="1">
      <alignment/>
      <protection/>
    </xf>
    <xf numFmtId="0" fontId="1" fillId="0" borderId="15" xfId="36" applyNumberFormat="1" applyBorder="1" applyAlignment="1">
      <alignment horizontal="right"/>
      <protection/>
    </xf>
    <xf numFmtId="165" fontId="1" fillId="0" borderId="18" xfId="36" applyNumberFormat="1" applyBorder="1">
      <alignment/>
      <protection/>
    </xf>
    <xf numFmtId="165" fontId="1" fillId="0" borderId="0" xfId="36" applyNumberFormat="1" applyBorder="1">
      <alignment/>
      <protection/>
    </xf>
    <xf numFmtId="0" fontId="8" fillId="34" borderId="34" xfId="36" applyFont="1" applyFill="1" applyBorder="1">
      <alignment/>
      <protection/>
    </xf>
    <xf numFmtId="0" fontId="8" fillId="34" borderId="35" xfId="36" applyFont="1" applyFill="1" applyBorder="1">
      <alignment/>
      <protection/>
    </xf>
    <xf numFmtId="0" fontId="8" fillId="34" borderId="41" xfId="36" applyFont="1" applyFill="1" applyBorder="1">
      <alignment/>
      <protection/>
    </xf>
    <xf numFmtId="165" fontId="8" fillId="34" borderId="35" xfId="36" applyNumberFormat="1" applyFont="1" applyFill="1" applyBorder="1">
      <alignment/>
      <protection/>
    </xf>
    <xf numFmtId="0" fontId="8" fillId="34" borderId="42" xfId="36" applyFont="1" applyFill="1" applyBorder="1">
      <alignment/>
      <protection/>
    </xf>
    <xf numFmtId="0" fontId="8" fillId="0" borderId="0" xfId="36" applyFont="1">
      <alignment/>
      <protection/>
    </xf>
    <xf numFmtId="0" fontId="1" fillId="0" borderId="0" xfId="36" applyFont="1" applyAlignment="1">
      <alignment/>
      <protection/>
    </xf>
    <xf numFmtId="0" fontId="1" fillId="0" borderId="0" xfId="36" applyAlignment="1">
      <alignment vertical="top" wrapText="1"/>
      <protection/>
    </xf>
    <xf numFmtId="0" fontId="4" fillId="0" borderId="43" xfId="47" applyFont="1" applyBorder="1">
      <alignment/>
      <protection/>
    </xf>
    <xf numFmtId="0" fontId="1" fillId="0" borderId="43" xfId="47" applyBorder="1">
      <alignment/>
      <protection/>
    </xf>
    <xf numFmtId="0" fontId="1" fillId="0" borderId="43" xfId="47" applyBorder="1" applyAlignment="1">
      <alignment horizontal="right"/>
      <protection/>
    </xf>
    <xf numFmtId="0" fontId="1" fillId="0" borderId="43" xfId="47" applyFont="1" applyBorder="1">
      <alignment/>
      <protection/>
    </xf>
    <xf numFmtId="0" fontId="1" fillId="0" borderId="43" xfId="36" applyNumberFormat="1" applyBorder="1" applyAlignment="1">
      <alignment horizontal="left"/>
      <protection/>
    </xf>
    <xf numFmtId="0" fontId="1" fillId="0" borderId="44" xfId="36" applyNumberFormat="1" applyBorder="1">
      <alignment/>
      <protection/>
    </xf>
    <xf numFmtId="0" fontId="4" fillId="0" borderId="45" xfId="47" applyFont="1" applyBorder="1">
      <alignment/>
      <protection/>
    </xf>
    <xf numFmtId="0" fontId="1" fillId="0" borderId="45" xfId="47" applyBorder="1">
      <alignment/>
      <protection/>
    </xf>
    <xf numFmtId="0" fontId="1" fillId="0" borderId="45" xfId="47" applyBorder="1" applyAlignment="1">
      <alignment horizontal="right"/>
      <protection/>
    </xf>
    <xf numFmtId="49" fontId="6" fillId="35" borderId="22" xfId="36" applyNumberFormat="1" applyFont="1" applyFill="1" applyBorder="1">
      <alignment/>
      <protection/>
    </xf>
    <xf numFmtId="0" fontId="6" fillId="35" borderId="23" xfId="36" applyFont="1" applyFill="1" applyBorder="1">
      <alignment/>
      <protection/>
    </xf>
    <xf numFmtId="0" fontId="6" fillId="35" borderId="24" xfId="36" applyFont="1" applyFill="1" applyBorder="1">
      <alignment/>
      <protection/>
    </xf>
    <xf numFmtId="0" fontId="6" fillId="35" borderId="46" xfId="36" applyFont="1" applyFill="1" applyBorder="1">
      <alignment/>
      <protection/>
    </xf>
    <xf numFmtId="0" fontId="6" fillId="35" borderId="47" xfId="36" applyFont="1" applyFill="1" applyBorder="1">
      <alignment/>
      <protection/>
    </xf>
    <xf numFmtId="0" fontId="6" fillId="35" borderId="48" xfId="36" applyFont="1" applyFill="1" applyBorder="1">
      <alignment/>
      <protection/>
    </xf>
    <xf numFmtId="49" fontId="10" fillId="0" borderId="10" xfId="36" applyNumberFormat="1" applyFont="1" applyBorder="1">
      <alignment/>
      <protection/>
    </xf>
    <xf numFmtId="0" fontId="10" fillId="0" borderId="0" xfId="36" applyFont="1" applyBorder="1">
      <alignment/>
      <protection/>
    </xf>
    <xf numFmtId="3" fontId="1" fillId="0" borderId="11" xfId="36" applyNumberFormat="1" applyFont="1" applyBorder="1">
      <alignment/>
      <protection/>
    </xf>
    <xf numFmtId="3" fontId="1" fillId="0" borderId="49" xfId="36" applyNumberFormat="1" applyFont="1" applyBorder="1">
      <alignment/>
      <protection/>
    </xf>
    <xf numFmtId="3" fontId="1" fillId="0" borderId="50" xfId="36" applyNumberFormat="1" applyFont="1" applyBorder="1">
      <alignment/>
      <protection/>
    </xf>
    <xf numFmtId="3" fontId="1" fillId="0" borderId="51" xfId="36" applyNumberFormat="1" applyFont="1" applyBorder="1">
      <alignment/>
      <protection/>
    </xf>
    <xf numFmtId="0" fontId="6" fillId="34" borderId="22" xfId="36" applyFont="1" applyFill="1" applyBorder="1">
      <alignment/>
      <protection/>
    </xf>
    <xf numFmtId="0" fontId="6" fillId="34" borderId="23" xfId="36" applyFont="1" applyFill="1" applyBorder="1">
      <alignment/>
      <protection/>
    </xf>
    <xf numFmtId="3" fontId="6" fillId="34" borderId="24" xfId="36" applyNumberFormat="1" applyFont="1" applyFill="1" applyBorder="1">
      <alignment/>
      <protection/>
    </xf>
    <xf numFmtId="3" fontId="6" fillId="34" borderId="46" xfId="36" applyNumberFormat="1" applyFont="1" applyFill="1" applyBorder="1">
      <alignment/>
      <protection/>
    </xf>
    <xf numFmtId="3" fontId="6" fillId="34" borderId="47" xfId="36" applyNumberFormat="1" applyFont="1" applyFill="1" applyBorder="1">
      <alignment/>
      <protection/>
    </xf>
    <xf numFmtId="3" fontId="6" fillId="34" borderId="48" xfId="36" applyNumberFormat="1" applyFont="1" applyFill="1" applyBorder="1">
      <alignment/>
      <protection/>
    </xf>
    <xf numFmtId="0" fontId="6" fillId="0" borderId="0" xfId="36" applyFont="1">
      <alignment/>
      <protection/>
    </xf>
    <xf numFmtId="0" fontId="6" fillId="36" borderId="27" xfId="36" applyFont="1" applyFill="1" applyBorder="1">
      <alignment/>
      <protection/>
    </xf>
    <xf numFmtId="0" fontId="6" fillId="36" borderId="28" xfId="36" applyFont="1" applyFill="1" applyBorder="1">
      <alignment/>
      <protection/>
    </xf>
    <xf numFmtId="0" fontId="1" fillId="36" borderId="52" xfId="36" applyFill="1" applyBorder="1">
      <alignment/>
      <protection/>
    </xf>
    <xf numFmtId="0" fontId="6" fillId="36" borderId="53" xfId="36" applyFont="1" applyFill="1" applyBorder="1" applyAlignment="1">
      <alignment horizontal="right"/>
      <protection/>
    </xf>
    <xf numFmtId="0" fontId="6" fillId="36" borderId="28" xfId="36" applyFont="1" applyFill="1" applyBorder="1" applyAlignment="1">
      <alignment horizontal="right"/>
      <protection/>
    </xf>
    <xf numFmtId="0" fontId="6" fillId="36" borderId="29" xfId="36" applyFont="1" applyFill="1" applyBorder="1" applyAlignment="1">
      <alignment horizontal="center"/>
      <protection/>
    </xf>
    <xf numFmtId="4" fontId="5" fillId="36" borderId="28" xfId="36" applyNumberFormat="1" applyFont="1" applyFill="1" applyBorder="1" applyAlignment="1">
      <alignment horizontal="right"/>
      <protection/>
    </xf>
    <xf numFmtId="4" fontId="5" fillId="36" borderId="52" xfId="36" applyNumberFormat="1" applyFont="1" applyFill="1" applyBorder="1" applyAlignment="1">
      <alignment horizontal="right"/>
      <protection/>
    </xf>
    <xf numFmtId="0" fontId="1" fillId="0" borderId="54" xfId="36" applyFont="1" applyBorder="1">
      <alignment/>
      <protection/>
    </xf>
    <xf numFmtId="3" fontId="1" fillId="0" borderId="31" xfId="36" applyNumberFormat="1" applyFont="1" applyBorder="1" applyAlignment="1">
      <alignment horizontal="right"/>
      <protection/>
    </xf>
    <xf numFmtId="166" fontId="1" fillId="0" borderId="55" xfId="36" applyNumberFormat="1" applyFont="1" applyBorder="1" applyAlignment="1">
      <alignment horizontal="right"/>
      <protection/>
    </xf>
    <xf numFmtId="3" fontId="1" fillId="0" borderId="56" xfId="36" applyNumberFormat="1" applyFont="1" applyBorder="1" applyAlignment="1">
      <alignment horizontal="right"/>
      <protection/>
    </xf>
    <xf numFmtId="4" fontId="1" fillId="0" borderId="12" xfId="36" applyNumberFormat="1" applyFont="1" applyBorder="1" applyAlignment="1">
      <alignment horizontal="right"/>
      <protection/>
    </xf>
    <xf numFmtId="3" fontId="1" fillId="0" borderId="54" xfId="36" applyNumberFormat="1" applyFont="1" applyBorder="1" applyAlignment="1">
      <alignment horizontal="right"/>
      <protection/>
    </xf>
    <xf numFmtId="0" fontId="1" fillId="34" borderId="34" xfId="36" applyFill="1" applyBorder="1">
      <alignment/>
      <protection/>
    </xf>
    <xf numFmtId="0" fontId="6" fillId="34" borderId="35" xfId="36" applyFont="1" applyFill="1" applyBorder="1">
      <alignment/>
      <protection/>
    </xf>
    <xf numFmtId="0" fontId="1" fillId="34" borderId="35" xfId="36" applyFill="1" applyBorder="1">
      <alignment/>
      <protection/>
    </xf>
    <xf numFmtId="4" fontId="1" fillId="34" borderId="57" xfId="36" applyNumberFormat="1" applyFill="1" applyBorder="1">
      <alignment/>
      <protection/>
    </xf>
    <xf numFmtId="4" fontId="1" fillId="34" borderId="34" xfId="36" applyNumberFormat="1" applyFill="1" applyBorder="1">
      <alignment/>
      <protection/>
    </xf>
    <xf numFmtId="4" fontId="1" fillId="34" borderId="35" xfId="36" applyNumberFormat="1" applyFill="1" applyBorder="1">
      <alignment/>
      <protection/>
    </xf>
    <xf numFmtId="0" fontId="1" fillId="0" borderId="0" xfId="36" applyFont="1">
      <alignment/>
      <protection/>
    </xf>
    <xf numFmtId="3" fontId="10" fillId="0" borderId="0" xfId="36" applyNumberFormat="1" applyFont="1">
      <alignment/>
      <protection/>
    </xf>
    <xf numFmtId="4" fontId="10" fillId="0" borderId="0" xfId="36" applyNumberFormat="1" applyFont="1">
      <alignment/>
      <protection/>
    </xf>
    <xf numFmtId="4" fontId="1" fillId="0" borderId="0" xfId="36" applyNumberFormat="1">
      <alignment/>
      <protection/>
    </xf>
    <xf numFmtId="0" fontId="1" fillId="0" borderId="0" xfId="47">
      <alignment/>
      <protection/>
    </xf>
    <xf numFmtId="0" fontId="1" fillId="0" borderId="0" xfId="47" applyAlignment="1">
      <alignment horizontal="right"/>
      <protection/>
    </xf>
    <xf numFmtId="0" fontId="12" fillId="0" borderId="0" xfId="47" applyFont="1" applyAlignment="1">
      <alignment horizontal="center"/>
      <protection/>
    </xf>
    <xf numFmtId="0" fontId="13" fillId="0" borderId="0" xfId="47" applyFont="1" applyAlignment="1">
      <alignment horizontal="center"/>
      <protection/>
    </xf>
    <xf numFmtId="0" fontId="13" fillId="0" borderId="0" xfId="47" applyFont="1" applyAlignment="1">
      <alignment horizontal="right"/>
      <protection/>
    </xf>
    <xf numFmtId="0" fontId="10" fillId="0" borderId="43" xfId="47" applyFont="1" applyBorder="1" applyAlignment="1">
      <alignment horizontal="right"/>
      <protection/>
    </xf>
    <xf numFmtId="0" fontId="1" fillId="0" borderId="43" xfId="47" applyBorder="1" applyAlignment="1">
      <alignment horizontal="left"/>
      <protection/>
    </xf>
    <xf numFmtId="0" fontId="1" fillId="0" borderId="44" xfId="47" applyBorder="1">
      <alignment/>
      <protection/>
    </xf>
    <xf numFmtId="49" fontId="1" fillId="0" borderId="0" xfId="47" applyNumberFormat="1" applyFont="1" applyBorder="1" applyAlignment="1">
      <alignment horizontal="center"/>
      <protection/>
    </xf>
    <xf numFmtId="0" fontId="1" fillId="0" borderId="0" xfId="47" applyFont="1" applyBorder="1" applyAlignment="1">
      <alignment horizontal="center"/>
      <protection/>
    </xf>
    <xf numFmtId="0" fontId="4" fillId="0" borderId="0" xfId="47" applyFont="1" applyBorder="1">
      <alignment/>
      <protection/>
    </xf>
    <xf numFmtId="0" fontId="1" fillId="0" borderId="0" xfId="47" applyBorder="1">
      <alignment/>
      <protection/>
    </xf>
    <xf numFmtId="0" fontId="1" fillId="0" borderId="0" xfId="47" applyBorder="1" applyAlignment="1">
      <alignment horizontal="center" shrinkToFit="1"/>
      <protection/>
    </xf>
    <xf numFmtId="0" fontId="14" fillId="37" borderId="0" xfId="47" applyFont="1" applyFill="1" applyBorder="1" applyAlignment="1">
      <alignment horizontal="left"/>
      <protection/>
    </xf>
    <xf numFmtId="0" fontId="15" fillId="37" borderId="0" xfId="47" applyFont="1" applyFill="1" applyBorder="1" applyAlignment="1">
      <alignment horizontal="left"/>
      <protection/>
    </xf>
    <xf numFmtId="49" fontId="10" fillId="35" borderId="58" xfId="47" applyNumberFormat="1" applyFont="1" applyFill="1" applyBorder="1">
      <alignment/>
      <protection/>
    </xf>
    <xf numFmtId="0" fontId="10" fillId="35" borderId="56" xfId="47" applyFont="1" applyFill="1" applyBorder="1" applyAlignment="1">
      <alignment horizontal="center"/>
      <protection/>
    </xf>
    <xf numFmtId="0" fontId="10" fillId="35" borderId="56" xfId="47" applyNumberFormat="1" applyFont="1" applyFill="1" applyBorder="1" applyAlignment="1">
      <alignment horizontal="center"/>
      <protection/>
    </xf>
    <xf numFmtId="0" fontId="10" fillId="35" borderId="58" xfId="47" applyFont="1" applyFill="1" applyBorder="1" applyAlignment="1">
      <alignment horizontal="center"/>
      <protection/>
    </xf>
    <xf numFmtId="0" fontId="6" fillId="0" borderId="50" xfId="47" applyFont="1" applyBorder="1" applyAlignment="1">
      <alignment horizontal="center"/>
      <protection/>
    </xf>
    <xf numFmtId="49" fontId="6" fillId="0" borderId="50" xfId="47" applyNumberFormat="1" applyFont="1" applyBorder="1" applyAlignment="1">
      <alignment horizontal="left"/>
      <protection/>
    </xf>
    <xf numFmtId="0" fontId="16" fillId="0" borderId="50" xfId="47" applyFont="1" applyBorder="1">
      <alignment/>
      <protection/>
    </xf>
    <xf numFmtId="0" fontId="1" fillId="0" borderId="50" xfId="47" applyBorder="1" applyAlignment="1">
      <alignment horizontal="center"/>
      <protection/>
    </xf>
    <xf numFmtId="0" fontId="1" fillId="0" borderId="50" xfId="47" applyNumberFormat="1" applyBorder="1" applyAlignment="1">
      <alignment horizontal="right"/>
      <protection/>
    </xf>
    <xf numFmtId="0" fontId="1" fillId="0" borderId="50" xfId="47" applyNumberFormat="1" applyBorder="1">
      <alignment/>
      <protection/>
    </xf>
    <xf numFmtId="0" fontId="17" fillId="0" borderId="0" xfId="47" applyFont="1">
      <alignment/>
      <protection/>
    </xf>
    <xf numFmtId="0" fontId="1" fillId="0" borderId="50" xfId="47" applyFont="1" applyBorder="1" applyAlignment="1">
      <alignment horizontal="center"/>
      <protection/>
    </xf>
    <xf numFmtId="49" fontId="9" fillId="0" borderId="50" xfId="47" applyNumberFormat="1" applyFont="1" applyBorder="1" applyAlignment="1">
      <alignment horizontal="left"/>
      <protection/>
    </xf>
    <xf numFmtId="0" fontId="9" fillId="0" borderId="50" xfId="47" applyFont="1" applyBorder="1" applyAlignment="1">
      <alignment wrapText="1"/>
      <protection/>
    </xf>
    <xf numFmtId="49" fontId="9" fillId="0" borderId="50" xfId="47" applyNumberFormat="1" applyFont="1" applyBorder="1" applyAlignment="1">
      <alignment horizontal="center" shrinkToFit="1"/>
      <protection/>
    </xf>
    <xf numFmtId="4" fontId="9" fillId="0" borderId="50" xfId="47" applyNumberFormat="1" applyFont="1" applyBorder="1" applyAlignment="1">
      <alignment horizontal="right"/>
      <protection/>
    </xf>
    <xf numFmtId="4" fontId="9" fillId="0" borderId="50" xfId="47" applyNumberFormat="1" applyFont="1" applyFill="1" applyBorder="1" applyAlignment="1">
      <alignment horizontal="right"/>
      <protection/>
    </xf>
    <xf numFmtId="4" fontId="9" fillId="0" borderId="50" xfId="47" applyNumberFormat="1" applyFont="1" applyBorder="1" applyAlignment="1">
      <alignment/>
      <protection/>
    </xf>
    <xf numFmtId="0" fontId="1" fillId="0" borderId="0" xfId="47" applyAlignment="1">
      <alignment/>
      <protection/>
    </xf>
    <xf numFmtId="0" fontId="17" fillId="0" borderId="0" xfId="47" applyFont="1" applyAlignment="1">
      <alignment/>
      <protection/>
    </xf>
    <xf numFmtId="0" fontId="9" fillId="0" borderId="50" xfId="47" applyFont="1" applyFill="1" applyBorder="1" applyAlignment="1">
      <alignment wrapText="1"/>
      <protection/>
    </xf>
    <xf numFmtId="49" fontId="9" fillId="0" borderId="50" xfId="47" applyNumberFormat="1" applyFont="1" applyFill="1" applyBorder="1" applyAlignment="1">
      <alignment horizontal="center" shrinkToFit="1"/>
      <protection/>
    </xf>
    <xf numFmtId="0" fontId="16" fillId="0" borderId="50" xfId="47" applyFont="1" applyBorder="1" applyAlignment="1">
      <alignment wrapText="1"/>
      <protection/>
    </xf>
    <xf numFmtId="0" fontId="1" fillId="34" borderId="50" xfId="47" applyFill="1" applyBorder="1" applyAlignment="1">
      <alignment horizontal="center"/>
      <protection/>
    </xf>
    <xf numFmtId="49" fontId="4" fillId="34" borderId="50" xfId="47" applyNumberFormat="1" applyFont="1" applyFill="1" applyBorder="1" applyAlignment="1">
      <alignment horizontal="left"/>
      <protection/>
    </xf>
    <xf numFmtId="0" fontId="4" fillId="34" borderId="50" xfId="47" applyFont="1" applyFill="1" applyBorder="1">
      <alignment/>
      <protection/>
    </xf>
    <xf numFmtId="4" fontId="1" fillId="34" borderId="50" xfId="47" applyNumberFormat="1" applyFill="1" applyBorder="1" applyAlignment="1">
      <alignment horizontal="right"/>
      <protection/>
    </xf>
    <xf numFmtId="4" fontId="6" fillId="34" borderId="50" xfId="47" applyNumberFormat="1" applyFont="1" applyFill="1" applyBorder="1">
      <alignment/>
      <protection/>
    </xf>
    <xf numFmtId="3" fontId="1" fillId="0" borderId="0" xfId="47" applyNumberFormat="1">
      <alignment/>
      <protection/>
    </xf>
    <xf numFmtId="0" fontId="1" fillId="0" borderId="0" xfId="47" applyFill="1" applyBorder="1" applyAlignment="1">
      <alignment horizontal="center"/>
      <protection/>
    </xf>
    <xf numFmtId="49" fontId="4" fillId="0" borderId="0" xfId="47" applyNumberFormat="1" applyFont="1" applyFill="1" applyBorder="1" applyAlignment="1">
      <alignment horizontal="left"/>
      <protection/>
    </xf>
    <xf numFmtId="0" fontId="4" fillId="0" borderId="0" xfId="47" applyFont="1" applyFill="1" applyBorder="1">
      <alignment/>
      <protection/>
    </xf>
    <xf numFmtId="4" fontId="1" fillId="0" borderId="0" xfId="47" applyNumberFormat="1" applyFill="1" applyBorder="1" applyAlignment="1">
      <alignment horizontal="right"/>
      <protection/>
    </xf>
    <xf numFmtId="4" fontId="6" fillId="0" borderId="0" xfId="47" applyNumberFormat="1" applyFont="1" applyFill="1" applyBorder="1">
      <alignment/>
      <protection/>
    </xf>
    <xf numFmtId="0" fontId="18" fillId="0" borderId="0" xfId="47" applyFont="1" applyAlignment="1">
      <alignment/>
      <protection/>
    </xf>
    <xf numFmtId="0" fontId="19" fillId="0" borderId="0" xfId="47" applyFont="1" applyBorder="1">
      <alignment/>
      <protection/>
    </xf>
    <xf numFmtId="3" fontId="19" fillId="0" borderId="0" xfId="47" applyNumberFormat="1" applyFont="1" applyBorder="1" applyAlignment="1">
      <alignment horizontal="right"/>
      <protection/>
    </xf>
    <xf numFmtId="4" fontId="19" fillId="0" borderId="0" xfId="47" applyNumberFormat="1" applyFont="1" applyBorder="1">
      <alignment/>
      <protection/>
    </xf>
    <xf numFmtId="0" fontId="18" fillId="0" borderId="0" xfId="47" applyFont="1" applyBorder="1" applyAlignment="1">
      <alignment/>
      <protection/>
    </xf>
    <xf numFmtId="0" fontId="1" fillId="0" borderId="0" xfId="47" applyBorder="1" applyAlignment="1">
      <alignment horizontal="right"/>
      <protection/>
    </xf>
    <xf numFmtId="0" fontId="2" fillId="0" borderId="0" xfId="36" applyFont="1" applyBorder="1" applyAlignment="1">
      <alignment horizontal="center"/>
      <protection/>
    </xf>
    <xf numFmtId="0" fontId="1" fillId="0" borderId="59" xfId="36" applyFont="1" applyBorder="1" applyAlignment="1">
      <alignment/>
      <protection/>
    </xf>
    <xf numFmtId="0" fontId="1" fillId="0" borderId="60" xfId="36" applyFont="1" applyBorder="1" applyAlignment="1">
      <alignment/>
      <protection/>
    </xf>
    <xf numFmtId="0" fontId="5" fillId="0" borderId="30" xfId="36" applyFont="1" applyBorder="1" applyAlignment="1">
      <alignment horizontal="left"/>
      <protection/>
    </xf>
    <xf numFmtId="0" fontId="1" fillId="0" borderId="61" xfId="36" applyFont="1" applyBorder="1" applyAlignment="1">
      <alignment/>
      <protection/>
    </xf>
    <xf numFmtId="0" fontId="6" fillId="0" borderId="26" xfId="36" applyFont="1" applyBorder="1" applyAlignment="1">
      <alignment horizontal="left"/>
      <protection/>
    </xf>
    <xf numFmtId="0" fontId="7" fillId="0" borderId="60" xfId="36" applyFont="1" applyBorder="1" applyAlignment="1">
      <alignment horizontal="center" vertical="center"/>
      <protection/>
    </xf>
    <xf numFmtId="0" fontId="6" fillId="0" borderId="24" xfId="36" applyFont="1" applyBorder="1" applyAlignment="1">
      <alignment horizontal="center"/>
      <protection/>
    </xf>
    <xf numFmtId="0" fontId="9" fillId="0" borderId="0" xfId="36" applyFont="1" applyBorder="1" applyAlignment="1">
      <alignment horizontal="left" vertical="top" wrapText="1"/>
      <protection/>
    </xf>
    <xf numFmtId="0" fontId="1" fillId="0" borderId="0" xfId="36" applyBorder="1" applyAlignment="1">
      <alignment horizontal="left" wrapText="1"/>
      <protection/>
    </xf>
    <xf numFmtId="0" fontId="1" fillId="0" borderId="62" xfId="47" applyFont="1" applyBorder="1" applyAlignment="1">
      <alignment horizontal="center"/>
      <protection/>
    </xf>
    <xf numFmtId="0" fontId="1" fillId="0" borderId="63" xfId="47" applyFont="1" applyBorder="1" applyAlignment="1">
      <alignment horizontal="center"/>
      <protection/>
    </xf>
    <xf numFmtId="0" fontId="1" fillId="0" borderId="64" xfId="47" applyFont="1" applyBorder="1" applyAlignment="1">
      <alignment horizontal="left"/>
      <protection/>
    </xf>
    <xf numFmtId="49" fontId="7" fillId="0" borderId="0" xfId="36" applyNumberFormat="1" applyFont="1" applyBorder="1" applyAlignment="1">
      <alignment horizontal="center"/>
      <protection/>
    </xf>
    <xf numFmtId="0" fontId="7" fillId="0" borderId="0" xfId="36" applyFont="1" applyBorder="1" applyAlignment="1">
      <alignment horizontal="center"/>
      <protection/>
    </xf>
    <xf numFmtId="3" fontId="6" fillId="34" borderId="57" xfId="36" applyNumberFormat="1" applyFont="1" applyFill="1" applyBorder="1" applyAlignment="1">
      <alignment horizontal="right"/>
      <protection/>
    </xf>
    <xf numFmtId="0" fontId="11" fillId="0" borderId="65" xfId="47" applyFont="1" applyBorder="1" applyAlignment="1">
      <alignment horizontal="center"/>
      <protection/>
    </xf>
    <xf numFmtId="49" fontId="1" fillId="0" borderId="63" xfId="47" applyNumberFormat="1" applyFont="1" applyBorder="1" applyAlignment="1">
      <alignment horizontal="center"/>
      <protection/>
    </xf>
    <xf numFmtId="0" fontId="1" fillId="0" borderId="64" xfId="47" applyBorder="1" applyAlignment="1">
      <alignment horizontal="center" shrinkToFi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4"/>
  <sheetViews>
    <sheetView zoomScalePageLayoutView="0" workbookViewId="0" topLeftCell="A31">
      <selection activeCell="M11" sqref="M11"/>
    </sheetView>
  </sheetViews>
  <sheetFormatPr defaultColWidth="8.7109375" defaultRowHeight="12.75"/>
  <cols>
    <col min="1" max="1" width="2.00390625" style="1" customWidth="1"/>
    <col min="2" max="2" width="15.00390625" style="1" customWidth="1"/>
    <col min="3" max="3" width="15.8515625" style="1" customWidth="1"/>
    <col min="4" max="4" width="14.57421875" style="1" customWidth="1"/>
    <col min="5" max="5" width="13.57421875" style="1" customWidth="1"/>
    <col min="6" max="6" width="16.57421875" style="1" customWidth="1"/>
    <col min="7" max="7" width="15.28125" style="1" customWidth="1"/>
    <col min="8" max="16384" width="8.7109375" style="1" customWidth="1"/>
  </cols>
  <sheetData>
    <row r="1" spans="1:7" ht="21.75" customHeight="1">
      <c r="A1" s="171" t="s">
        <v>0</v>
      </c>
      <c r="B1" s="171"/>
      <c r="C1" s="171"/>
      <c r="D1" s="171"/>
      <c r="E1" s="171"/>
      <c r="F1" s="171"/>
      <c r="G1" s="171"/>
    </row>
    <row r="2" ht="15" customHeight="1"/>
    <row r="3" spans="1:7" ht="12.75" customHeight="1">
      <c r="A3" s="172" t="s">
        <v>1</v>
      </c>
      <c r="B3" s="172"/>
      <c r="C3" s="172"/>
      <c r="D3" s="172"/>
      <c r="E3" s="172"/>
      <c r="F3" s="172"/>
      <c r="G3" s="172"/>
    </row>
    <row r="4" spans="1:7" ht="16.5" customHeight="1">
      <c r="A4" s="2" t="s">
        <v>2</v>
      </c>
      <c r="B4" s="3"/>
      <c r="C4" s="4"/>
      <c r="D4" s="5"/>
      <c r="E4" s="5"/>
      <c r="F4" s="5"/>
      <c r="G4" s="6"/>
    </row>
    <row r="5" spans="1:7" ht="12.75" customHeight="1">
      <c r="A5" s="173" t="s">
        <v>3</v>
      </c>
      <c r="B5" s="173"/>
      <c r="C5" s="173"/>
      <c r="D5" s="173"/>
      <c r="E5" s="173"/>
      <c r="F5" s="173"/>
      <c r="G5" s="173"/>
    </row>
    <row r="6" spans="1:7" ht="16.5" customHeight="1">
      <c r="A6" s="7" t="s">
        <v>4</v>
      </c>
      <c r="B6" s="3"/>
      <c r="C6" s="8"/>
      <c r="D6" s="5"/>
      <c r="E6" s="5"/>
      <c r="F6" s="9"/>
      <c r="G6" s="6"/>
    </row>
    <row r="7" spans="1:9" ht="12.75">
      <c r="A7" s="10" t="s">
        <v>5</v>
      </c>
      <c r="B7" s="11"/>
      <c r="C7" s="174"/>
      <c r="D7" s="174"/>
      <c r="E7" s="12" t="s">
        <v>6</v>
      </c>
      <c r="F7" s="13"/>
      <c r="G7" s="14">
        <v>0</v>
      </c>
      <c r="H7" s="15"/>
      <c r="I7" s="15"/>
    </row>
    <row r="8" spans="1:7" ht="12.75">
      <c r="A8" s="175" t="s">
        <v>7</v>
      </c>
      <c r="B8" s="175"/>
      <c r="C8" s="175"/>
      <c r="D8" s="175"/>
      <c r="E8" s="16" t="s">
        <v>8</v>
      </c>
      <c r="F8" s="11"/>
      <c r="G8" s="17">
        <f>IF(PocetMJ=0,0,ROUND((F29+F31)/PocetMJ,1))</f>
        <v>0</v>
      </c>
    </row>
    <row r="9" spans="1:7" ht="12.75">
      <c r="A9" s="18" t="s">
        <v>9</v>
      </c>
      <c r="B9" s="19"/>
      <c r="C9" s="19"/>
      <c r="D9" s="19"/>
      <c r="E9" s="20" t="s">
        <v>10</v>
      </c>
      <c r="F9" s="19"/>
      <c r="G9" s="21">
        <v>0</v>
      </c>
    </row>
    <row r="10" spans="1:57" ht="12.75">
      <c r="A10" s="22" t="s">
        <v>11</v>
      </c>
      <c r="B10" s="23"/>
      <c r="C10" s="23"/>
      <c r="D10" s="23"/>
      <c r="E10" s="24" t="s">
        <v>12</v>
      </c>
      <c r="F10" s="25" t="s">
        <v>13</v>
      </c>
      <c r="G10" s="26"/>
      <c r="BA10" s="27"/>
      <c r="BB10" s="27"/>
      <c r="BC10" s="27"/>
      <c r="BD10" s="27"/>
      <c r="BE10" s="27"/>
    </row>
    <row r="11" spans="1:7" ht="12.75">
      <c r="A11" s="22"/>
      <c r="B11" s="23"/>
      <c r="C11" s="23"/>
      <c r="D11" s="23"/>
      <c r="E11" s="176"/>
      <c r="F11" s="176"/>
      <c r="G11" s="176"/>
    </row>
    <row r="12" spans="1:7" ht="28.5" customHeight="1">
      <c r="A12" s="177" t="s">
        <v>14</v>
      </c>
      <c r="B12" s="177"/>
      <c r="C12" s="177"/>
      <c r="D12" s="177"/>
      <c r="E12" s="177"/>
      <c r="F12" s="177"/>
      <c r="G12" s="177"/>
    </row>
    <row r="13" spans="1:7" ht="17.25" customHeight="1">
      <c r="A13" s="28" t="s">
        <v>15</v>
      </c>
      <c r="B13" s="29"/>
      <c r="C13" s="30"/>
      <c r="D13" s="178" t="s">
        <v>16</v>
      </c>
      <c r="E13" s="178"/>
      <c r="F13" s="178"/>
      <c r="G13" s="178"/>
    </row>
    <row r="14" spans="1:7" ht="15.75" customHeight="1">
      <c r="A14" s="31"/>
      <c r="B14" s="32" t="s">
        <v>17</v>
      </c>
      <c r="C14" s="33">
        <f>Dodavka</f>
        <v>0</v>
      </c>
      <c r="D14" s="34" t="str">
        <f>Rekapitulace!A13</f>
        <v>Ztížené výrobní podmínky</v>
      </c>
      <c r="E14" s="35"/>
      <c r="F14" s="36"/>
      <c r="G14" s="33">
        <f>Rekapitulace!I13</f>
        <v>0</v>
      </c>
    </row>
    <row r="15" spans="1:7" ht="15.75" customHeight="1">
      <c r="A15" s="31" t="s">
        <v>18</v>
      </c>
      <c r="B15" s="32" t="s">
        <v>19</v>
      </c>
      <c r="C15" s="33">
        <f>Mont</f>
        <v>0</v>
      </c>
      <c r="D15" s="18" t="str">
        <f>Rekapitulace!A14</f>
        <v>Oborová přirážka</v>
      </c>
      <c r="E15" s="37"/>
      <c r="F15" s="38"/>
      <c r="G15" s="33">
        <f>Rekapitulace!I14</f>
        <v>0</v>
      </c>
    </row>
    <row r="16" spans="1:7" ht="15.75" customHeight="1">
      <c r="A16" s="31" t="s">
        <v>20</v>
      </c>
      <c r="B16" s="32" t="s">
        <v>21</v>
      </c>
      <c r="C16" s="33">
        <f>HSV</f>
        <v>0</v>
      </c>
      <c r="D16" s="18" t="str">
        <f>Rekapitulace!A15</f>
        <v>Přesun stavebních kapacit</v>
      </c>
      <c r="E16" s="37"/>
      <c r="F16" s="38"/>
      <c r="G16" s="33">
        <f>Rekapitulace!I15</f>
        <v>0</v>
      </c>
    </row>
    <row r="17" spans="1:7" ht="15.75" customHeight="1">
      <c r="A17" s="39" t="s">
        <v>22</v>
      </c>
      <c r="B17" s="32" t="s">
        <v>23</v>
      </c>
      <c r="C17" s="33">
        <f>PSV</f>
        <v>0</v>
      </c>
      <c r="D17" s="18" t="str">
        <f>Rekapitulace!A16</f>
        <v>Mimostaveništní doprava</v>
      </c>
      <c r="E17" s="37"/>
      <c r="F17" s="38"/>
      <c r="G17" s="33">
        <f>Rekapitulace!I16</f>
        <v>0</v>
      </c>
    </row>
    <row r="18" spans="1:7" ht="15.75" customHeight="1">
      <c r="A18" s="40" t="s">
        <v>24</v>
      </c>
      <c r="B18" s="32"/>
      <c r="C18" s="33">
        <f>SUM(C14:C17)</f>
        <v>0</v>
      </c>
      <c r="D18" s="18" t="str">
        <f>Rekapitulace!A17</f>
        <v>Zařízení staveniště</v>
      </c>
      <c r="E18" s="37"/>
      <c r="F18" s="38"/>
      <c r="G18" s="33">
        <f>Rekapitulace!I17</f>
        <v>0</v>
      </c>
    </row>
    <row r="19" spans="1:7" ht="15.75" customHeight="1">
      <c r="A19" s="40"/>
      <c r="B19" s="32"/>
      <c r="C19" s="33"/>
      <c r="D19" s="18" t="str">
        <f>Rekapitulace!A18</f>
        <v>Provoz investora</v>
      </c>
      <c r="E19" s="37"/>
      <c r="F19" s="38"/>
      <c r="G19" s="33">
        <f>Rekapitulace!I18</f>
        <v>0</v>
      </c>
    </row>
    <row r="20" spans="1:7" ht="15.75" customHeight="1">
      <c r="A20" s="40" t="s">
        <v>25</v>
      </c>
      <c r="B20" s="32"/>
      <c r="C20" s="33">
        <f>HZS</f>
        <v>0</v>
      </c>
      <c r="D20" s="18" t="str">
        <f>Rekapitulace!A19</f>
        <v>Kompletační činnost (IČD)</v>
      </c>
      <c r="E20" s="37"/>
      <c r="F20" s="38"/>
      <c r="G20" s="33">
        <f>Rekapitulace!I19</f>
        <v>0</v>
      </c>
    </row>
    <row r="21" spans="1:7" ht="15.75" customHeight="1">
      <c r="A21" s="22" t="s">
        <v>26</v>
      </c>
      <c r="B21" s="23"/>
      <c r="C21" s="33">
        <f>C18+C20</f>
        <v>0</v>
      </c>
      <c r="D21" s="18" t="s">
        <v>27</v>
      </c>
      <c r="E21" s="37"/>
      <c r="F21" s="38"/>
      <c r="G21" s="33">
        <f>G22-SUM(G14:G20)</f>
        <v>0</v>
      </c>
    </row>
    <row r="22" spans="1:7" ht="15.75" customHeight="1">
      <c r="A22" s="18" t="s">
        <v>28</v>
      </c>
      <c r="B22" s="19"/>
      <c r="C22" s="41">
        <f>C21+G22</f>
        <v>0</v>
      </c>
      <c r="D22" s="42" t="s">
        <v>29</v>
      </c>
      <c r="E22" s="43"/>
      <c r="F22" s="44"/>
      <c r="G22" s="33">
        <f>VRN</f>
        <v>0</v>
      </c>
    </row>
    <row r="23" spans="1:7" ht="12.75">
      <c r="A23" s="45" t="s">
        <v>30</v>
      </c>
      <c r="B23" s="46"/>
      <c r="C23" s="47" t="s">
        <v>31</v>
      </c>
      <c r="D23" s="46"/>
      <c r="E23" s="47" t="s">
        <v>32</v>
      </c>
      <c r="F23" s="46"/>
      <c r="G23" s="48"/>
    </row>
    <row r="24" spans="1:7" ht="12.75">
      <c r="A24" s="10"/>
      <c r="B24" s="11"/>
      <c r="C24" s="16" t="s">
        <v>33</v>
      </c>
      <c r="D24" s="11"/>
      <c r="E24" s="16" t="s">
        <v>34</v>
      </c>
      <c r="F24" s="11"/>
      <c r="G24" s="49"/>
    </row>
    <row r="25" spans="1:7" ht="12.75">
      <c r="A25" s="22" t="s">
        <v>35</v>
      </c>
      <c r="B25" s="50"/>
      <c r="C25" s="24" t="s">
        <v>36</v>
      </c>
      <c r="D25" s="23"/>
      <c r="E25" s="24" t="s">
        <v>35</v>
      </c>
      <c r="F25" s="23"/>
      <c r="G25" s="26"/>
    </row>
    <row r="26" spans="1:7" ht="12.75">
      <c r="A26" s="22"/>
      <c r="B26" s="51"/>
      <c r="C26" s="24" t="s">
        <v>37</v>
      </c>
      <c r="D26" s="23"/>
      <c r="E26" s="24" t="s">
        <v>38</v>
      </c>
      <c r="F26" s="23"/>
      <c r="G26" s="26"/>
    </row>
    <row r="27" spans="1:7" ht="15">
      <c r="A27" s="22"/>
      <c r="B27" s="23"/>
      <c r="C27" s="24"/>
      <c r="D27" s="52"/>
      <c r="E27" s="24"/>
      <c r="F27" s="23"/>
      <c r="G27" s="26"/>
    </row>
    <row r="28" spans="1:7" ht="97.5" customHeight="1">
      <c r="A28" s="22"/>
      <c r="B28" s="23"/>
      <c r="C28" s="24"/>
      <c r="D28" s="23"/>
      <c r="E28" s="24"/>
      <c r="F28" s="23"/>
      <c r="G28" s="26"/>
    </row>
    <row r="29" spans="1:7" ht="12.75">
      <c r="A29" s="10" t="s">
        <v>39</v>
      </c>
      <c r="B29" s="11"/>
      <c r="C29" s="53">
        <v>21</v>
      </c>
      <c r="D29" s="11" t="s">
        <v>40</v>
      </c>
      <c r="E29" s="16"/>
      <c r="F29" s="54">
        <f>ROUND(C22-F31,0)</f>
        <v>0</v>
      </c>
      <c r="G29" s="49"/>
    </row>
    <row r="30" spans="1:7" ht="12.75">
      <c r="A30" s="10" t="s">
        <v>41</v>
      </c>
      <c r="B30" s="11"/>
      <c r="C30" s="53">
        <v>21</v>
      </c>
      <c r="D30" s="11" t="s">
        <v>40</v>
      </c>
      <c r="E30" s="16"/>
      <c r="F30" s="55">
        <f>ROUND(PRODUCT(F29,C30/100),1)</f>
        <v>0</v>
      </c>
      <c r="G30" s="21"/>
    </row>
    <row r="31" spans="1:7" ht="12.75">
      <c r="A31" s="10" t="s">
        <v>39</v>
      </c>
      <c r="B31" s="11"/>
      <c r="C31" s="53">
        <v>10</v>
      </c>
      <c r="D31" s="11" t="s">
        <v>40</v>
      </c>
      <c r="E31" s="16"/>
      <c r="F31" s="54">
        <v>0</v>
      </c>
      <c r="G31" s="49"/>
    </row>
    <row r="32" spans="1:7" ht="12.75">
      <c r="A32" s="10" t="s">
        <v>41</v>
      </c>
      <c r="B32" s="11"/>
      <c r="C32" s="53">
        <v>10</v>
      </c>
      <c r="D32" s="11" t="s">
        <v>40</v>
      </c>
      <c r="E32" s="16"/>
      <c r="F32" s="55">
        <f>ROUND(PRODUCT(F31,C32/100),1)</f>
        <v>0</v>
      </c>
      <c r="G32" s="21"/>
    </row>
    <row r="33" spans="1:7" s="61" customFormat="1" ht="19.5" customHeight="1">
      <c r="A33" s="56" t="s">
        <v>42</v>
      </c>
      <c r="B33" s="57"/>
      <c r="C33" s="57"/>
      <c r="D33" s="57"/>
      <c r="E33" s="58"/>
      <c r="F33" s="59">
        <f>CEILING(SUM(F29:F32),1)</f>
        <v>0</v>
      </c>
      <c r="G33" s="60"/>
    </row>
    <row r="35" spans="1:8" ht="12.75">
      <c r="A35" s="62" t="s">
        <v>43</v>
      </c>
      <c r="B35" s="62"/>
      <c r="C35" s="62"/>
      <c r="D35" s="62"/>
      <c r="E35" s="62"/>
      <c r="F35" s="62"/>
      <c r="G35" s="62"/>
      <c r="H35" s="1" t="s">
        <v>44</v>
      </c>
    </row>
    <row r="36" spans="1:8" ht="14.25" customHeight="1">
      <c r="A36" s="62"/>
      <c r="B36" s="179" t="s">
        <v>45</v>
      </c>
      <c r="C36" s="179"/>
      <c r="D36" s="179"/>
      <c r="E36" s="179"/>
      <c r="F36" s="179"/>
      <c r="G36" s="179"/>
      <c r="H36" s="1" t="s">
        <v>44</v>
      </c>
    </row>
    <row r="37" spans="1:8" ht="12.75" customHeight="1">
      <c r="A37" s="63"/>
      <c r="B37" s="179"/>
      <c r="C37" s="179"/>
      <c r="D37" s="179"/>
      <c r="E37" s="179"/>
      <c r="F37" s="179"/>
      <c r="G37" s="179"/>
      <c r="H37" s="1" t="s">
        <v>44</v>
      </c>
    </row>
    <row r="38" spans="1:8" ht="12.75">
      <c r="A38" s="63"/>
      <c r="B38" s="179"/>
      <c r="C38" s="179"/>
      <c r="D38" s="179"/>
      <c r="E38" s="179"/>
      <c r="F38" s="179"/>
      <c r="G38" s="179"/>
      <c r="H38" s="1" t="s">
        <v>44</v>
      </c>
    </row>
    <row r="39" spans="1:8" ht="12.75">
      <c r="A39" s="63"/>
      <c r="B39" s="179"/>
      <c r="C39" s="179"/>
      <c r="D39" s="179"/>
      <c r="E39" s="179"/>
      <c r="F39" s="179"/>
      <c r="G39" s="179"/>
      <c r="H39" s="1" t="s">
        <v>44</v>
      </c>
    </row>
    <row r="40" spans="1:8" ht="12.75">
      <c r="A40" s="63"/>
      <c r="B40" s="179"/>
      <c r="C40" s="179"/>
      <c r="D40" s="179"/>
      <c r="E40" s="179"/>
      <c r="F40" s="179"/>
      <c r="G40" s="179"/>
      <c r="H40" s="1" t="s">
        <v>44</v>
      </c>
    </row>
    <row r="41" spans="1:8" ht="12.75">
      <c r="A41" s="63"/>
      <c r="B41" s="179"/>
      <c r="C41" s="179"/>
      <c r="D41" s="179"/>
      <c r="E41" s="179"/>
      <c r="F41" s="179"/>
      <c r="G41" s="179"/>
      <c r="H41" s="1" t="s">
        <v>44</v>
      </c>
    </row>
    <row r="42" spans="1:8" ht="12.75">
      <c r="A42" s="63"/>
      <c r="B42" s="179"/>
      <c r="C42" s="179"/>
      <c r="D42" s="179"/>
      <c r="E42" s="179"/>
      <c r="F42" s="179"/>
      <c r="G42" s="179"/>
      <c r="H42" s="1" t="s">
        <v>44</v>
      </c>
    </row>
    <row r="43" spans="1:8" ht="12.75">
      <c r="A43" s="63"/>
      <c r="B43" s="179"/>
      <c r="C43" s="179"/>
      <c r="D43" s="179"/>
      <c r="E43" s="179"/>
      <c r="F43" s="179"/>
      <c r="G43" s="179"/>
      <c r="H43" s="1" t="s">
        <v>44</v>
      </c>
    </row>
    <row r="44" spans="1:8" ht="12.75">
      <c r="A44" s="63"/>
      <c r="B44" s="179"/>
      <c r="C44" s="179"/>
      <c r="D44" s="179"/>
      <c r="E44" s="179"/>
      <c r="F44" s="179"/>
      <c r="G44" s="179"/>
      <c r="H44" s="1" t="s">
        <v>44</v>
      </c>
    </row>
    <row r="45" spans="2:7" ht="12.75" customHeight="1">
      <c r="B45" s="180"/>
      <c r="C45" s="180"/>
      <c r="D45" s="180"/>
      <c r="E45" s="180"/>
      <c r="F45" s="180"/>
      <c r="G45" s="180"/>
    </row>
    <row r="46" spans="2:7" ht="12.75" customHeight="1">
      <c r="B46" s="180"/>
      <c r="C46" s="180"/>
      <c r="D46" s="180"/>
      <c r="E46" s="180"/>
      <c r="F46" s="180"/>
      <c r="G46" s="180"/>
    </row>
    <row r="47" spans="2:7" ht="12.75" customHeight="1">
      <c r="B47" s="180"/>
      <c r="C47" s="180"/>
      <c r="D47" s="180"/>
      <c r="E47" s="180"/>
      <c r="F47" s="180"/>
      <c r="G47" s="180"/>
    </row>
    <row r="48" spans="2:7" ht="12.75" customHeight="1">
      <c r="B48" s="180"/>
      <c r="C48" s="180"/>
      <c r="D48" s="180"/>
      <c r="E48" s="180"/>
      <c r="F48" s="180"/>
      <c r="G48" s="180"/>
    </row>
    <row r="49" spans="2:7" ht="12.75" customHeight="1">
      <c r="B49" s="180"/>
      <c r="C49" s="180"/>
      <c r="D49" s="180"/>
      <c r="E49" s="180"/>
      <c r="F49" s="180"/>
      <c r="G49" s="180"/>
    </row>
    <row r="50" spans="2:7" ht="12.75" customHeight="1">
      <c r="B50" s="180"/>
      <c r="C50" s="180"/>
      <c r="D50" s="180"/>
      <c r="E50" s="180"/>
      <c r="F50" s="180"/>
      <c r="G50" s="180"/>
    </row>
    <row r="51" spans="2:7" ht="12.75" customHeight="1">
      <c r="B51" s="180"/>
      <c r="C51" s="180"/>
      <c r="D51" s="180"/>
      <c r="E51" s="180"/>
      <c r="F51" s="180"/>
      <c r="G51" s="180"/>
    </row>
    <row r="52" spans="2:7" ht="12.75" customHeight="1">
      <c r="B52" s="180"/>
      <c r="C52" s="180"/>
      <c r="D52" s="180"/>
      <c r="E52" s="180"/>
      <c r="F52" s="180"/>
      <c r="G52" s="180"/>
    </row>
    <row r="53" spans="2:7" ht="12.75" customHeight="1">
      <c r="B53" s="180"/>
      <c r="C53" s="180"/>
      <c r="D53" s="180"/>
      <c r="E53" s="180"/>
      <c r="F53" s="180"/>
      <c r="G53" s="180"/>
    </row>
    <row r="54" spans="2:7" ht="12.75" customHeight="1">
      <c r="B54" s="180"/>
      <c r="C54" s="180"/>
      <c r="D54" s="180"/>
      <c r="E54" s="180"/>
      <c r="F54" s="180"/>
      <c r="G54" s="180"/>
    </row>
  </sheetData>
  <sheetProtection selectLockedCells="1" selectUnlockedCells="1"/>
  <mergeCells count="19">
    <mergeCell ref="B54:G54"/>
    <mergeCell ref="B48:G48"/>
    <mergeCell ref="B49:G49"/>
    <mergeCell ref="B50:G50"/>
    <mergeCell ref="B51:G51"/>
    <mergeCell ref="B52:G52"/>
    <mergeCell ref="B53:G53"/>
    <mergeCell ref="A12:G12"/>
    <mergeCell ref="D13:G13"/>
    <mergeCell ref="B36:G44"/>
    <mergeCell ref="B45:G45"/>
    <mergeCell ref="B46:G46"/>
    <mergeCell ref="B47:G47"/>
    <mergeCell ref="A1:G1"/>
    <mergeCell ref="A3:G3"/>
    <mergeCell ref="A5:G5"/>
    <mergeCell ref="C7:D7"/>
    <mergeCell ref="A8:D8"/>
    <mergeCell ref="E11:G11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/>
  <headerFooter alignWithMargins="0">
    <oddFooter>&amp;C&amp;"Arial CE,Běžné"Strana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2"/>
  <sheetViews>
    <sheetView zoomScalePageLayoutView="0" workbookViewId="0" topLeftCell="A1">
      <selection activeCell="F16" sqref="F16"/>
    </sheetView>
  </sheetViews>
  <sheetFormatPr defaultColWidth="8.7109375" defaultRowHeight="12.75"/>
  <cols>
    <col min="1" max="1" width="5.8515625" style="1" customWidth="1"/>
    <col min="2" max="2" width="6.140625" style="1" customWidth="1"/>
    <col min="3" max="3" width="11.421875" style="1" customWidth="1"/>
    <col min="4" max="4" width="15.8515625" style="1" customWidth="1"/>
    <col min="5" max="5" width="11.28125" style="1" customWidth="1"/>
    <col min="6" max="6" width="10.8515625" style="1" customWidth="1"/>
    <col min="7" max="7" width="11.00390625" style="1" customWidth="1"/>
    <col min="8" max="8" width="11.140625" style="1" customWidth="1"/>
    <col min="9" max="9" width="10.7109375" style="1" customWidth="1"/>
    <col min="10" max="16384" width="8.7109375" style="1" customWidth="1"/>
  </cols>
  <sheetData>
    <row r="1" spans="1:9" ht="12.75">
      <c r="A1" s="181" t="s">
        <v>46</v>
      </c>
      <c r="B1" s="181"/>
      <c r="C1" s="64" t="str">
        <f>CONCATENATE(cislostavby," ",nazevstavby)</f>
        <v>HORNÍ ZÁMEK </v>
      </c>
      <c r="D1" s="65"/>
      <c r="E1" s="66"/>
      <c r="F1" s="65"/>
      <c r="G1" s="67"/>
      <c r="H1" s="68"/>
      <c r="I1" s="69"/>
    </row>
    <row r="2" spans="1:9" ht="12.75">
      <c r="A2" s="182" t="s">
        <v>47</v>
      </c>
      <c r="B2" s="182"/>
      <c r="C2" s="70" t="str">
        <f>CONCATENATE(cisloobjektu," ",nazevobjektu)</f>
        <v>PANENSKÉ BŘEŽANY </v>
      </c>
      <c r="D2" s="71"/>
      <c r="E2" s="72"/>
      <c r="F2" s="71"/>
      <c r="G2" s="183"/>
      <c r="H2" s="183"/>
      <c r="I2" s="183"/>
    </row>
    <row r="3" ht="12.75">
      <c r="F3" s="23"/>
    </row>
    <row r="4" spans="1:9" ht="19.5" customHeight="1">
      <c r="A4" s="184" t="s">
        <v>48</v>
      </c>
      <c r="B4" s="184"/>
      <c r="C4" s="184"/>
      <c r="D4" s="184"/>
      <c r="E4" s="184"/>
      <c r="F4" s="184"/>
      <c r="G4" s="184"/>
      <c r="H4" s="184"/>
      <c r="I4" s="184"/>
    </row>
    <row r="6" spans="1:9" s="23" customFormat="1" ht="12.75">
      <c r="A6" s="73"/>
      <c r="B6" s="74" t="s">
        <v>49</v>
      </c>
      <c r="C6" s="74"/>
      <c r="D6" s="75"/>
      <c r="E6" s="76" t="s">
        <v>50</v>
      </c>
      <c r="F6" s="77" t="s">
        <v>51</v>
      </c>
      <c r="G6" s="77" t="s">
        <v>52</v>
      </c>
      <c r="H6" s="77" t="s">
        <v>53</v>
      </c>
      <c r="I6" s="78" t="s">
        <v>25</v>
      </c>
    </row>
    <row r="7" spans="1:9" s="23" customFormat="1" ht="12.75">
      <c r="A7" s="79" t="s">
        <v>54</v>
      </c>
      <c r="B7" s="80" t="e">
        <f>#N/A</f>
        <v>#N/A</v>
      </c>
      <c r="D7" s="81"/>
      <c r="E7" s="82">
        <f>Položky!G54</f>
        <v>0</v>
      </c>
      <c r="F7" s="83">
        <f>Položky!AY55</f>
        <v>0</v>
      </c>
      <c r="G7" s="83">
        <f>Položky!AZ55</f>
        <v>0</v>
      </c>
      <c r="H7" s="83">
        <f>Položky!BA55</f>
        <v>0</v>
      </c>
      <c r="I7" s="84">
        <f>Položky!BB55</f>
        <v>0</v>
      </c>
    </row>
    <row r="8" spans="1:9" s="91" customFormat="1" ht="12.75">
      <c r="A8" s="85"/>
      <c r="B8" s="86" t="s">
        <v>55</v>
      </c>
      <c r="C8" s="86"/>
      <c r="D8" s="87"/>
      <c r="E8" s="88">
        <f>SUM(E7:E7)</f>
        <v>0</v>
      </c>
      <c r="F8" s="89">
        <f>SUM(F7:F7)</f>
        <v>0</v>
      </c>
      <c r="G8" s="89">
        <f>SUM(G7:G7)</f>
        <v>0</v>
      </c>
      <c r="H8" s="89">
        <f>SUM(H7:H7)</f>
        <v>0</v>
      </c>
      <c r="I8" s="90">
        <f>SUM(I7:I7)</f>
        <v>0</v>
      </c>
    </row>
    <row r="9" spans="1:9" ht="12.75">
      <c r="A9" s="23"/>
      <c r="B9" s="23"/>
      <c r="C9" s="23"/>
      <c r="D9" s="23"/>
      <c r="E9" s="23"/>
      <c r="F9" s="23"/>
      <c r="G9" s="23"/>
      <c r="H9" s="23"/>
      <c r="I9" s="23"/>
    </row>
    <row r="10" spans="1:54" ht="19.5" customHeight="1">
      <c r="A10" s="185" t="s">
        <v>56</v>
      </c>
      <c r="B10" s="185"/>
      <c r="C10" s="185"/>
      <c r="D10" s="185"/>
      <c r="E10" s="185"/>
      <c r="F10" s="185"/>
      <c r="G10" s="185"/>
      <c r="H10" s="185"/>
      <c r="I10" s="185"/>
      <c r="AX10" s="27"/>
      <c r="AY10" s="27"/>
      <c r="AZ10" s="27"/>
      <c r="BA10" s="27"/>
      <c r="BB10" s="27"/>
    </row>
    <row r="12" spans="1:9" ht="12.75">
      <c r="A12" s="92" t="s">
        <v>57</v>
      </c>
      <c r="B12" s="93"/>
      <c r="C12" s="93"/>
      <c r="D12" s="94"/>
      <c r="E12" s="95" t="s">
        <v>58</v>
      </c>
      <c r="F12" s="96" t="s">
        <v>59</v>
      </c>
      <c r="G12" s="97" t="s">
        <v>60</v>
      </c>
      <c r="H12" s="98"/>
      <c r="I12" s="99" t="s">
        <v>58</v>
      </c>
    </row>
    <row r="13" spans="1:9" ht="12.75">
      <c r="A13" s="40" t="s">
        <v>61</v>
      </c>
      <c r="B13" s="32"/>
      <c r="C13" s="32"/>
      <c r="D13" s="100"/>
      <c r="E13" s="101">
        <v>0</v>
      </c>
      <c r="F13" s="102">
        <v>0.30000000000000004</v>
      </c>
      <c r="G13" s="103">
        <f aca="true" t="shared" si="0" ref="G13:G20">CHOOSE(AX13+1,HSV+PSV,HSV+PSV+Mont,HSV+PSV+Dodavka+Mont,HSV,PSV,Mont,Dodavka,Mont+Dodavka,0)</f>
        <v>0</v>
      </c>
      <c r="H13" s="104"/>
      <c r="I13" s="105">
        <f aca="true" t="shared" si="1" ref="I13:I20">E13+F13*G13/100</f>
        <v>0</v>
      </c>
    </row>
    <row r="14" spans="1:9" ht="12.75">
      <c r="A14" s="40" t="s">
        <v>62</v>
      </c>
      <c r="B14" s="32"/>
      <c r="C14" s="32"/>
      <c r="D14" s="100"/>
      <c r="E14" s="101">
        <v>0</v>
      </c>
      <c r="F14" s="102">
        <v>0</v>
      </c>
      <c r="G14" s="103">
        <f t="shared" si="0"/>
        <v>0</v>
      </c>
      <c r="H14" s="104"/>
      <c r="I14" s="105">
        <f t="shared" si="1"/>
        <v>0</v>
      </c>
    </row>
    <row r="15" spans="1:9" ht="12.75">
      <c r="A15" s="40" t="s">
        <v>63</v>
      </c>
      <c r="B15" s="32"/>
      <c r="C15" s="32"/>
      <c r="D15" s="100"/>
      <c r="E15" s="101">
        <v>0</v>
      </c>
      <c r="F15" s="102">
        <v>2.5</v>
      </c>
      <c r="G15" s="103">
        <f t="shared" si="0"/>
        <v>0</v>
      </c>
      <c r="H15" s="104"/>
      <c r="I15" s="105">
        <f t="shared" si="1"/>
        <v>0</v>
      </c>
    </row>
    <row r="16" spans="1:9" ht="12.75">
      <c r="A16" s="40" t="s">
        <v>64</v>
      </c>
      <c r="B16" s="32"/>
      <c r="C16" s="32"/>
      <c r="D16" s="100"/>
      <c r="E16" s="101">
        <v>0</v>
      </c>
      <c r="F16" s="102">
        <v>1</v>
      </c>
      <c r="G16" s="103">
        <f t="shared" si="0"/>
        <v>0</v>
      </c>
      <c r="H16" s="104"/>
      <c r="I16" s="105">
        <f t="shared" si="1"/>
        <v>0</v>
      </c>
    </row>
    <row r="17" spans="1:9" ht="12.75">
      <c r="A17" s="40" t="s">
        <v>65</v>
      </c>
      <c r="B17" s="32"/>
      <c r="C17" s="32"/>
      <c r="D17" s="100"/>
      <c r="E17" s="101">
        <v>0</v>
      </c>
      <c r="F17" s="102">
        <v>0</v>
      </c>
      <c r="G17" s="103">
        <f t="shared" si="0"/>
        <v>0</v>
      </c>
      <c r="H17" s="104"/>
      <c r="I17" s="105">
        <f t="shared" si="1"/>
        <v>0</v>
      </c>
    </row>
    <row r="18" spans="1:9" ht="12.75">
      <c r="A18" s="40" t="s">
        <v>66</v>
      </c>
      <c r="B18" s="32"/>
      <c r="C18" s="32"/>
      <c r="D18" s="100"/>
      <c r="E18" s="101">
        <v>0</v>
      </c>
      <c r="F18" s="102">
        <v>0</v>
      </c>
      <c r="G18" s="103">
        <f t="shared" si="0"/>
        <v>0</v>
      </c>
      <c r="H18" s="104"/>
      <c r="I18" s="105">
        <f t="shared" si="1"/>
        <v>0</v>
      </c>
    </row>
    <row r="19" spans="1:9" ht="12.75">
      <c r="A19" s="40" t="s">
        <v>67</v>
      </c>
      <c r="B19" s="32"/>
      <c r="C19" s="32"/>
      <c r="D19" s="100"/>
      <c r="E19" s="101">
        <v>0</v>
      </c>
      <c r="F19" s="102">
        <v>0.6000000000000001</v>
      </c>
      <c r="G19" s="103">
        <f t="shared" si="0"/>
        <v>0</v>
      </c>
      <c r="H19" s="104"/>
      <c r="I19" s="105">
        <f t="shared" si="1"/>
        <v>0</v>
      </c>
    </row>
    <row r="20" spans="1:9" ht="12.75">
      <c r="A20" s="40" t="s">
        <v>68</v>
      </c>
      <c r="B20" s="32"/>
      <c r="C20" s="32"/>
      <c r="D20" s="100"/>
      <c r="E20" s="101">
        <v>0</v>
      </c>
      <c r="F20" s="102">
        <v>0</v>
      </c>
      <c r="G20" s="103">
        <f t="shared" si="0"/>
        <v>0</v>
      </c>
      <c r="H20" s="104"/>
      <c r="I20" s="105">
        <f t="shared" si="1"/>
        <v>0</v>
      </c>
    </row>
    <row r="21" spans="1:9" ht="12.75">
      <c r="A21" s="106"/>
      <c r="B21" s="107" t="s">
        <v>69</v>
      </c>
      <c r="C21" s="108"/>
      <c r="D21" s="109"/>
      <c r="E21" s="110"/>
      <c r="F21" s="111"/>
      <c r="G21" s="111"/>
      <c r="H21" s="186">
        <f>SUM(I13:I20)</f>
        <v>0</v>
      </c>
      <c r="I21" s="186"/>
    </row>
    <row r="23" spans="2:9" ht="12.75">
      <c r="B23" s="91"/>
      <c r="D23" s="112"/>
      <c r="F23" s="113"/>
      <c r="G23" s="114"/>
      <c r="H23" s="114"/>
      <c r="I23" s="115"/>
    </row>
    <row r="24" spans="6:9" ht="12.75">
      <c r="F24" s="113"/>
      <c r="G24" s="114"/>
      <c r="H24" s="114"/>
      <c r="I24" s="115"/>
    </row>
    <row r="25" spans="6:9" ht="12.75">
      <c r="F25" s="113"/>
      <c r="G25" s="114"/>
      <c r="H25" s="114"/>
      <c r="I25" s="115"/>
    </row>
    <row r="26" spans="6:9" ht="12.75">
      <c r="F26" s="113"/>
      <c r="G26" s="114"/>
      <c r="H26" s="114"/>
      <c r="I26" s="115"/>
    </row>
    <row r="27" spans="6:9" ht="12.75">
      <c r="F27" s="113"/>
      <c r="G27" s="114"/>
      <c r="H27" s="114"/>
      <c r="I27" s="115"/>
    </row>
    <row r="28" spans="6:9" ht="12.75">
      <c r="F28" s="113"/>
      <c r="G28" s="114"/>
      <c r="H28" s="114"/>
      <c r="I28" s="115"/>
    </row>
    <row r="29" spans="6:9" ht="12.75">
      <c r="F29" s="113"/>
      <c r="G29" s="114"/>
      <c r="H29" s="114"/>
      <c r="I29" s="115"/>
    </row>
    <row r="30" spans="6:9" ht="12.75">
      <c r="F30" s="113"/>
      <c r="G30" s="114"/>
      <c r="H30" s="114"/>
      <c r="I30" s="115"/>
    </row>
    <row r="31" spans="6:9" ht="12.75">
      <c r="F31" s="113"/>
      <c r="G31" s="114"/>
      <c r="H31" s="114"/>
      <c r="I31" s="115"/>
    </row>
    <row r="32" spans="6:9" ht="12.75">
      <c r="F32" s="113"/>
      <c r="G32" s="114"/>
      <c r="H32" s="114"/>
      <c r="I32" s="115"/>
    </row>
    <row r="33" spans="6:9" ht="12.75">
      <c r="F33" s="113"/>
      <c r="G33" s="114"/>
      <c r="H33" s="114"/>
      <c r="I33" s="115"/>
    </row>
    <row r="34" spans="6:9" ht="12.75">
      <c r="F34" s="113"/>
      <c r="G34" s="114"/>
      <c r="H34" s="114"/>
      <c r="I34" s="115"/>
    </row>
    <row r="35" spans="6:9" ht="12.75">
      <c r="F35" s="113"/>
      <c r="G35" s="114"/>
      <c r="H35" s="114"/>
      <c r="I35" s="115"/>
    </row>
    <row r="36" spans="6:9" ht="12.75">
      <c r="F36" s="113"/>
      <c r="G36" s="114"/>
      <c r="H36" s="114"/>
      <c r="I36" s="115"/>
    </row>
    <row r="37" spans="6:9" ht="12.75">
      <c r="F37" s="113"/>
      <c r="G37" s="114"/>
      <c r="H37" s="114"/>
      <c r="I37" s="115"/>
    </row>
    <row r="38" spans="6:9" ht="12.75">
      <c r="F38" s="113"/>
      <c r="G38" s="114"/>
      <c r="H38" s="114"/>
      <c r="I38" s="115"/>
    </row>
    <row r="39" spans="6:9" ht="12.75">
      <c r="F39" s="113"/>
      <c r="G39" s="114"/>
      <c r="H39" s="114"/>
      <c r="I39" s="115"/>
    </row>
    <row r="40" spans="6:9" ht="12.75">
      <c r="F40" s="113"/>
      <c r="G40" s="114"/>
      <c r="H40" s="114"/>
      <c r="I40" s="115"/>
    </row>
    <row r="41" spans="6:9" ht="12.75">
      <c r="F41" s="113"/>
      <c r="G41" s="114"/>
      <c r="H41" s="114"/>
      <c r="I41" s="115"/>
    </row>
    <row r="42" spans="6:9" ht="12.75">
      <c r="F42" s="113"/>
      <c r="G42" s="114"/>
      <c r="H42" s="114"/>
      <c r="I42" s="115"/>
    </row>
    <row r="43" spans="6:9" ht="12.75">
      <c r="F43" s="113"/>
      <c r="G43" s="114"/>
      <c r="H43" s="114"/>
      <c r="I43" s="115"/>
    </row>
    <row r="44" spans="6:9" ht="12.75">
      <c r="F44" s="113"/>
      <c r="G44" s="114"/>
      <c r="H44" s="114"/>
      <c r="I44" s="115"/>
    </row>
    <row r="45" spans="6:9" ht="12.75">
      <c r="F45" s="113"/>
      <c r="G45" s="114"/>
      <c r="H45" s="114"/>
      <c r="I45" s="115"/>
    </row>
    <row r="46" spans="6:9" ht="12.75">
      <c r="F46" s="113"/>
      <c r="G46" s="114"/>
      <c r="H46" s="114"/>
      <c r="I46" s="115"/>
    </row>
    <row r="47" spans="6:9" ht="12.75">
      <c r="F47" s="113"/>
      <c r="G47" s="114"/>
      <c r="H47" s="114"/>
      <c r="I47" s="115"/>
    </row>
    <row r="48" spans="6:9" ht="12.75">
      <c r="F48" s="113"/>
      <c r="G48" s="114"/>
      <c r="H48" s="114"/>
      <c r="I48" s="115"/>
    </row>
    <row r="49" spans="6:9" ht="12.75">
      <c r="F49" s="113"/>
      <c r="G49" s="114"/>
      <c r="H49" s="114"/>
      <c r="I49" s="115"/>
    </row>
    <row r="50" spans="6:9" ht="12.75">
      <c r="F50" s="113"/>
      <c r="G50" s="114"/>
      <c r="H50" s="114"/>
      <c r="I50" s="115"/>
    </row>
    <row r="51" spans="6:9" ht="12.75">
      <c r="F51" s="113"/>
      <c r="G51" s="114"/>
      <c r="H51" s="114"/>
      <c r="I51" s="115"/>
    </row>
    <row r="52" spans="6:9" ht="12.75">
      <c r="F52" s="113"/>
      <c r="G52" s="114"/>
      <c r="H52" s="114"/>
      <c r="I52" s="115"/>
    </row>
    <row r="53" spans="6:9" ht="12.75">
      <c r="F53" s="113"/>
      <c r="G53" s="114"/>
      <c r="H53" s="114"/>
      <c r="I53" s="115"/>
    </row>
    <row r="54" spans="6:9" ht="12.75">
      <c r="F54" s="113"/>
      <c r="G54" s="114"/>
      <c r="H54" s="114"/>
      <c r="I54" s="115"/>
    </row>
    <row r="55" spans="6:9" ht="12.75">
      <c r="F55" s="113"/>
      <c r="G55" s="114"/>
      <c r="H55" s="114"/>
      <c r="I55" s="115"/>
    </row>
    <row r="56" spans="6:9" ht="12.75">
      <c r="F56" s="113"/>
      <c r="G56" s="114"/>
      <c r="H56" s="114"/>
      <c r="I56" s="115"/>
    </row>
    <row r="57" spans="6:9" ht="12.75">
      <c r="F57" s="113"/>
      <c r="G57" s="114"/>
      <c r="H57" s="114"/>
      <c r="I57" s="115"/>
    </row>
    <row r="58" spans="6:9" ht="12.75">
      <c r="F58" s="113"/>
      <c r="G58" s="114"/>
      <c r="H58" s="114"/>
      <c r="I58" s="115"/>
    </row>
    <row r="59" spans="6:9" ht="12.75">
      <c r="F59" s="113"/>
      <c r="G59" s="114"/>
      <c r="H59" s="114"/>
      <c r="I59" s="115"/>
    </row>
    <row r="60" spans="6:9" ht="12.75">
      <c r="F60" s="113"/>
      <c r="G60" s="114"/>
      <c r="H60" s="114"/>
      <c r="I60" s="115"/>
    </row>
    <row r="61" spans="6:9" ht="12.75">
      <c r="F61" s="113"/>
      <c r="G61" s="114"/>
      <c r="H61" s="114"/>
      <c r="I61" s="115"/>
    </row>
    <row r="62" spans="6:9" ht="12.75">
      <c r="F62" s="113"/>
      <c r="G62" s="114"/>
      <c r="H62" s="114"/>
      <c r="I62" s="115"/>
    </row>
    <row r="63" spans="6:9" ht="12.75">
      <c r="F63" s="113"/>
      <c r="G63" s="114"/>
      <c r="H63" s="114"/>
      <c r="I63" s="115"/>
    </row>
    <row r="64" spans="6:9" ht="12.75">
      <c r="F64" s="113"/>
      <c r="G64" s="114"/>
      <c r="H64" s="114"/>
      <c r="I64" s="115"/>
    </row>
    <row r="65" spans="6:9" ht="12.75">
      <c r="F65" s="113"/>
      <c r="G65" s="114"/>
      <c r="H65" s="114"/>
      <c r="I65" s="115"/>
    </row>
    <row r="66" spans="6:9" ht="12.75">
      <c r="F66" s="113"/>
      <c r="G66" s="114"/>
      <c r="H66" s="114"/>
      <c r="I66" s="115"/>
    </row>
    <row r="67" spans="6:9" ht="12.75">
      <c r="F67" s="113"/>
      <c r="G67" s="114"/>
      <c r="H67" s="114"/>
      <c r="I67" s="115"/>
    </row>
    <row r="68" spans="6:9" ht="12.75">
      <c r="F68" s="113"/>
      <c r="G68" s="114"/>
      <c r="H68" s="114"/>
      <c r="I68" s="115"/>
    </row>
    <row r="69" spans="6:9" ht="12.75">
      <c r="F69" s="113"/>
      <c r="G69" s="114"/>
      <c r="H69" s="114"/>
      <c r="I69" s="115"/>
    </row>
    <row r="70" spans="6:9" ht="12.75">
      <c r="F70" s="113"/>
      <c r="G70" s="114"/>
      <c r="H70" s="114"/>
      <c r="I70" s="115"/>
    </row>
    <row r="71" spans="6:9" ht="12.75">
      <c r="F71" s="113"/>
      <c r="G71" s="114"/>
      <c r="H71" s="114"/>
      <c r="I71" s="115"/>
    </row>
    <row r="72" spans="6:9" ht="12.75">
      <c r="F72" s="113"/>
      <c r="G72" s="114"/>
      <c r="H72" s="114"/>
      <c r="I72" s="115"/>
    </row>
  </sheetData>
  <sheetProtection selectLockedCells="1" selectUnlockedCells="1"/>
  <mergeCells count="6">
    <mergeCell ref="A1:B1"/>
    <mergeCell ref="A2:B2"/>
    <mergeCell ref="G2:I2"/>
    <mergeCell ref="A4:I4"/>
    <mergeCell ref="A10:I10"/>
    <mergeCell ref="H21:I21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&amp;C&amp;"Arial CE,Běžné"Strana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90"/>
  <sheetViews>
    <sheetView tabSelected="1" zoomScale="120" zoomScaleNormal="120" zoomScaleSheetLayoutView="100" zoomScalePageLayoutView="0" workbookViewId="0" topLeftCell="A1">
      <selection activeCell="F9" sqref="F9:G54"/>
    </sheetView>
  </sheetViews>
  <sheetFormatPr defaultColWidth="9.140625" defaultRowHeight="12.75"/>
  <cols>
    <col min="1" max="1" width="4.421875" style="116" customWidth="1"/>
    <col min="2" max="2" width="11.57421875" style="116" customWidth="1"/>
    <col min="3" max="3" width="40.421875" style="116" customWidth="1"/>
    <col min="4" max="4" width="5.57421875" style="116" customWidth="1"/>
    <col min="5" max="5" width="8.57421875" style="117" customWidth="1"/>
    <col min="6" max="6" width="9.8515625" style="116" customWidth="1"/>
    <col min="7" max="7" width="13.8515625" style="116" customWidth="1"/>
    <col min="8" max="16384" width="9.140625" style="116" customWidth="1"/>
  </cols>
  <sheetData>
    <row r="1" spans="1:7" ht="15.75">
      <c r="A1" s="187" t="s">
        <v>70</v>
      </c>
      <c r="B1" s="187"/>
      <c r="C1" s="187"/>
      <c r="D1" s="187"/>
      <c r="E1" s="187"/>
      <c r="F1" s="187"/>
      <c r="G1" s="187"/>
    </row>
    <row r="2" spans="2:7" ht="12.75">
      <c r="B2" s="118"/>
      <c r="C2" s="119"/>
      <c r="D2" s="119"/>
      <c r="E2" s="120"/>
      <c r="F2" s="119"/>
      <c r="G2" s="119"/>
    </row>
    <row r="3" spans="1:7" ht="12.75">
      <c r="A3" s="181" t="s">
        <v>46</v>
      </c>
      <c r="B3" s="181"/>
      <c r="C3" s="64" t="str">
        <f>cisloobjektu</f>
        <v>PANENSKÉ BŘEŽANY</v>
      </c>
      <c r="D3" s="65"/>
      <c r="E3" s="121"/>
      <c r="F3" s="122"/>
      <c r="G3" s="123"/>
    </row>
    <row r="4" spans="1:7" ht="12.75">
      <c r="A4" s="188" t="s">
        <v>47</v>
      </c>
      <c r="B4" s="188"/>
      <c r="C4" s="70" t="str">
        <f>cislostavby</f>
        <v>HORNÍ ZÁMEK</v>
      </c>
      <c r="D4" s="71"/>
      <c r="E4" s="189">
        <f>Rekapitulace!G2</f>
        <v>0</v>
      </c>
      <c r="F4" s="189"/>
      <c r="G4" s="189"/>
    </row>
    <row r="5" spans="1:7" ht="12.75">
      <c r="A5" s="124"/>
      <c r="B5" s="125"/>
      <c r="C5" s="126"/>
      <c r="D5" s="127"/>
      <c r="E5" s="128"/>
      <c r="F5" s="128"/>
      <c r="G5" s="128"/>
    </row>
    <row r="6" spans="1:7" ht="16.5" customHeight="1">
      <c r="A6" s="129" t="s">
        <v>54</v>
      </c>
      <c r="B6" s="130"/>
      <c r="C6" s="130"/>
      <c r="D6" s="130"/>
      <c r="E6" s="130"/>
      <c r="F6" s="130"/>
      <c r="G6" s="130"/>
    </row>
    <row r="7" spans="1:7" ht="12.75">
      <c r="A7" s="131" t="s">
        <v>71</v>
      </c>
      <c r="B7" s="132" t="s">
        <v>72</v>
      </c>
      <c r="C7" s="132" t="s">
        <v>73</v>
      </c>
      <c r="D7" s="132" t="s">
        <v>74</v>
      </c>
      <c r="E7" s="133" t="s">
        <v>75</v>
      </c>
      <c r="F7" s="132" t="s">
        <v>76</v>
      </c>
      <c r="G7" s="134" t="s">
        <v>77</v>
      </c>
    </row>
    <row r="8" spans="1:12" ht="12.75">
      <c r="A8" s="135"/>
      <c r="B8" s="136"/>
      <c r="C8" s="137" t="s">
        <v>78</v>
      </c>
      <c r="D8" s="138"/>
      <c r="E8" s="139"/>
      <c r="F8" s="139"/>
      <c r="G8" s="140"/>
      <c r="L8" s="141">
        <v>1</v>
      </c>
    </row>
    <row r="9" spans="1:101" s="149" customFormat="1" ht="22.5">
      <c r="A9" s="142">
        <v>1</v>
      </c>
      <c r="B9" s="143" t="s">
        <v>20</v>
      </c>
      <c r="C9" s="144" t="s">
        <v>79</v>
      </c>
      <c r="D9" s="145" t="s">
        <v>80</v>
      </c>
      <c r="E9" s="146">
        <v>31.52</v>
      </c>
      <c r="F9" s="147"/>
      <c r="G9" s="148"/>
      <c r="L9" s="150">
        <v>2</v>
      </c>
      <c r="X9" s="149">
        <v>12</v>
      </c>
      <c r="Y9" s="149">
        <v>0</v>
      </c>
      <c r="Z9" s="149">
        <v>11</v>
      </c>
      <c r="AW9" s="149">
        <v>1</v>
      </c>
      <c r="AX9" s="149" t="str">
        <f>IF(AW9=1,"#REF!,0)")</f>
        <v>#REF!,0)</v>
      </c>
      <c r="AY9" s="149" t="b">
        <f>IF(AW9=2,"#REF!,0)")</f>
        <v>0</v>
      </c>
      <c r="AZ9" s="149" t="b">
        <f>IF(AW9=3,"#REF!,0)")</f>
        <v>0</v>
      </c>
      <c r="BA9" s="149" t="b">
        <f>IF(AW9=4,"#REF!,0)")</f>
        <v>0</v>
      </c>
      <c r="BB9" s="149" t="b">
        <f>IF(AW9=5,"#REF!,0)")</f>
        <v>0</v>
      </c>
      <c r="CW9" s="149">
        <v>0</v>
      </c>
    </row>
    <row r="10" spans="1:12" s="149" customFormat="1" ht="12.75">
      <c r="A10" s="142">
        <v>2</v>
      </c>
      <c r="B10" s="143" t="s">
        <v>20</v>
      </c>
      <c r="C10" s="144" t="s">
        <v>81</v>
      </c>
      <c r="D10" s="145" t="s">
        <v>82</v>
      </c>
      <c r="E10" s="146">
        <v>0.8</v>
      </c>
      <c r="F10" s="147"/>
      <c r="G10" s="148"/>
      <c r="L10" s="150"/>
    </row>
    <row r="11" spans="1:101" s="149" customFormat="1" ht="12.75">
      <c r="A11" s="142">
        <v>3</v>
      </c>
      <c r="B11" s="143" t="s">
        <v>20</v>
      </c>
      <c r="C11" s="144" t="s">
        <v>83</v>
      </c>
      <c r="D11" s="145" t="s">
        <v>82</v>
      </c>
      <c r="E11" s="146">
        <v>0.8</v>
      </c>
      <c r="F11" s="146"/>
      <c r="G11" s="148"/>
      <c r="L11" s="150">
        <v>2</v>
      </c>
      <c r="X11" s="149">
        <v>12</v>
      </c>
      <c r="Y11" s="149">
        <v>0</v>
      </c>
      <c r="Z11" s="149">
        <v>10</v>
      </c>
      <c r="AW11" s="149">
        <v>1</v>
      </c>
      <c r="AX11" s="149" t="str">
        <f>IF(AW11=1,"#REF!,0)")</f>
        <v>#REF!,0)</v>
      </c>
      <c r="AY11" s="149" t="b">
        <f>IF(AW11=2,"#REF!,0)")</f>
        <v>0</v>
      </c>
      <c r="AZ11" s="149" t="b">
        <f>IF(AW11=3,"#REF!,0)")</f>
        <v>0</v>
      </c>
      <c r="BA11" s="149" t="b">
        <f>IF(AW11=4,"#REF!,0)")</f>
        <v>0</v>
      </c>
      <c r="BB11" s="149" t="b">
        <f>IF(AW11=5,"#REF!,0)")</f>
        <v>0</v>
      </c>
      <c r="CW11" s="149">
        <v>0</v>
      </c>
    </row>
    <row r="12" spans="1:12" s="149" customFormat="1" ht="12.75">
      <c r="A12" s="142">
        <v>4</v>
      </c>
      <c r="B12" s="143" t="s">
        <v>20</v>
      </c>
      <c r="C12" s="144" t="s">
        <v>84</v>
      </c>
      <c r="D12" s="145" t="s">
        <v>85</v>
      </c>
      <c r="E12" s="146">
        <v>1</v>
      </c>
      <c r="F12" s="146"/>
      <c r="G12" s="148"/>
      <c r="L12" s="150"/>
    </row>
    <row r="13" spans="1:101" s="149" customFormat="1" ht="12.75">
      <c r="A13" s="142">
        <v>5</v>
      </c>
      <c r="B13" s="143" t="s">
        <v>20</v>
      </c>
      <c r="C13" s="144" t="s">
        <v>86</v>
      </c>
      <c r="D13" s="145" t="s">
        <v>85</v>
      </c>
      <c r="E13" s="146">
        <v>1</v>
      </c>
      <c r="F13" s="146"/>
      <c r="G13" s="148"/>
      <c r="L13" s="150">
        <v>2</v>
      </c>
      <c r="X13" s="149">
        <v>12</v>
      </c>
      <c r="Y13" s="149">
        <v>0</v>
      </c>
      <c r="Z13" s="149">
        <v>9</v>
      </c>
      <c r="AW13" s="149">
        <v>1</v>
      </c>
      <c r="AX13" s="149" t="str">
        <f>IF(AW13=1,"#REF!,0)")</f>
        <v>#REF!,0)</v>
      </c>
      <c r="AY13" s="149" t="b">
        <f>IF(AW13=2,"#REF!,0)")</f>
        <v>0</v>
      </c>
      <c r="AZ13" s="149" t="b">
        <f>IF(AW13=3,"#REF!,0)")</f>
        <v>0</v>
      </c>
      <c r="BA13" s="149" t="b">
        <f>IF(AW13=4,"#REF!,0)")</f>
        <v>0</v>
      </c>
      <c r="BB13" s="149" t="b">
        <f>IF(AW13=5,"#REF!,0)")</f>
        <v>0</v>
      </c>
      <c r="CW13" s="149">
        <v>0</v>
      </c>
    </row>
    <row r="14" spans="1:12" s="149" customFormat="1" ht="24.75" customHeight="1">
      <c r="A14" s="142">
        <v>6</v>
      </c>
      <c r="B14" s="143" t="s">
        <v>20</v>
      </c>
      <c r="C14" s="144" t="s">
        <v>87</v>
      </c>
      <c r="D14" s="145" t="s">
        <v>85</v>
      </c>
      <c r="E14" s="146">
        <v>1</v>
      </c>
      <c r="F14" s="146"/>
      <c r="G14" s="148"/>
      <c r="L14" s="150"/>
    </row>
    <row r="15" spans="1:101" s="149" customFormat="1" ht="22.5">
      <c r="A15" s="142">
        <v>7</v>
      </c>
      <c r="B15" s="143" t="s">
        <v>20</v>
      </c>
      <c r="C15" s="144" t="s">
        <v>88</v>
      </c>
      <c r="D15" s="145" t="s">
        <v>85</v>
      </c>
      <c r="E15" s="146">
        <v>1</v>
      </c>
      <c r="F15" s="146"/>
      <c r="G15" s="148"/>
      <c r="L15" s="150">
        <v>2</v>
      </c>
      <c r="X15" s="149">
        <v>12</v>
      </c>
      <c r="Y15" s="149">
        <v>0</v>
      </c>
      <c r="Z15" s="149">
        <v>14</v>
      </c>
      <c r="AW15" s="149">
        <v>1</v>
      </c>
      <c r="AX15" s="149" t="str">
        <f>IF(AW15=1,"#REF!,0)")</f>
        <v>#REF!,0)</v>
      </c>
      <c r="AY15" s="149" t="b">
        <f>IF(AW15=2,"#REF!,0)")</f>
        <v>0</v>
      </c>
      <c r="AZ15" s="149" t="b">
        <f>IF(AW15=3,"#REF!,0)")</f>
        <v>0</v>
      </c>
      <c r="BA15" s="149" t="b">
        <f>IF(AW15=4,"#REF!,0)")</f>
        <v>0</v>
      </c>
      <c r="BB15" s="149" t="b">
        <f>IF(AW15=5,"#REF!,0)")</f>
        <v>0</v>
      </c>
      <c r="CW15" s="149">
        <v>0</v>
      </c>
    </row>
    <row r="16" spans="1:12" s="149" customFormat="1" ht="12.75">
      <c r="A16" s="142">
        <v>8</v>
      </c>
      <c r="B16" s="143" t="s">
        <v>20</v>
      </c>
      <c r="C16" s="144" t="s">
        <v>89</v>
      </c>
      <c r="D16" s="145" t="s">
        <v>80</v>
      </c>
      <c r="E16" s="146">
        <v>6</v>
      </c>
      <c r="F16" s="146"/>
      <c r="G16" s="148"/>
      <c r="L16" s="150"/>
    </row>
    <row r="17" spans="1:12" s="149" customFormat="1" ht="12.75">
      <c r="A17" s="142">
        <v>9</v>
      </c>
      <c r="B17" s="143"/>
      <c r="C17" s="144" t="s">
        <v>90</v>
      </c>
      <c r="D17" s="145" t="s">
        <v>80</v>
      </c>
      <c r="E17" s="146">
        <v>13.95</v>
      </c>
      <c r="F17" s="146"/>
      <c r="G17" s="148"/>
      <c r="L17" s="150"/>
    </row>
    <row r="18" spans="1:101" s="149" customFormat="1" ht="12.75">
      <c r="A18" s="142">
        <v>10</v>
      </c>
      <c r="B18" s="143" t="s">
        <v>20</v>
      </c>
      <c r="C18" s="144" t="s">
        <v>91</v>
      </c>
      <c r="D18" s="145" t="s">
        <v>80</v>
      </c>
      <c r="E18" s="146">
        <v>13.95</v>
      </c>
      <c r="F18" s="146"/>
      <c r="G18" s="148"/>
      <c r="L18" s="150">
        <v>2</v>
      </c>
      <c r="X18" s="149">
        <v>12</v>
      </c>
      <c r="Y18" s="149">
        <v>0</v>
      </c>
      <c r="Z18" s="149">
        <v>13</v>
      </c>
      <c r="AW18" s="149">
        <v>1</v>
      </c>
      <c r="AX18" s="149" t="str">
        <f>IF(AW18=1,"#REF!,0)")</f>
        <v>#REF!,0)</v>
      </c>
      <c r="AY18" s="149" t="b">
        <f>IF(AW18=2,"#REF!,0)")</f>
        <v>0</v>
      </c>
      <c r="AZ18" s="149" t="b">
        <f>IF(AW18=3,"#REF!,0)")</f>
        <v>0</v>
      </c>
      <c r="BA18" s="149" t="b">
        <f>IF(AW18=4,"#REF!,0)")</f>
        <v>0</v>
      </c>
      <c r="BB18" s="149" t="b">
        <f>IF(AW18=5,"#REF!,0)")</f>
        <v>0</v>
      </c>
      <c r="CW18" s="149">
        <v>0</v>
      </c>
    </row>
    <row r="19" spans="1:12" s="149" customFormat="1" ht="12.75">
      <c r="A19" s="142">
        <v>11</v>
      </c>
      <c r="B19" s="143" t="s">
        <v>20</v>
      </c>
      <c r="C19" s="144" t="s">
        <v>92</v>
      </c>
      <c r="D19" s="145" t="s">
        <v>80</v>
      </c>
      <c r="E19" s="146">
        <v>39.52</v>
      </c>
      <c r="F19" s="146"/>
      <c r="G19" s="148"/>
      <c r="L19" s="150"/>
    </row>
    <row r="20" spans="1:12" s="149" customFormat="1" ht="22.5">
      <c r="A20" s="142">
        <v>12</v>
      </c>
      <c r="B20" s="143" t="s">
        <v>20</v>
      </c>
      <c r="C20" s="151" t="s">
        <v>93</v>
      </c>
      <c r="D20" s="152" t="s">
        <v>80</v>
      </c>
      <c r="E20" s="147">
        <v>39.52</v>
      </c>
      <c r="F20" s="147"/>
      <c r="G20" s="148"/>
      <c r="L20" s="150"/>
    </row>
    <row r="21" spans="1:12" s="149" customFormat="1" ht="12.75">
      <c r="A21" s="142">
        <v>13</v>
      </c>
      <c r="B21" s="143" t="s">
        <v>20</v>
      </c>
      <c r="C21" s="151" t="s">
        <v>94</v>
      </c>
      <c r="D21" s="152" t="s">
        <v>80</v>
      </c>
      <c r="E21" s="147">
        <v>0.7</v>
      </c>
      <c r="F21" s="147"/>
      <c r="G21" s="148"/>
      <c r="L21" s="150"/>
    </row>
    <row r="22" spans="1:12" s="149" customFormat="1" ht="12.75">
      <c r="A22" s="142">
        <v>14</v>
      </c>
      <c r="B22" s="143" t="s">
        <v>20</v>
      </c>
      <c r="C22" s="151" t="s">
        <v>95</v>
      </c>
      <c r="D22" s="152" t="s">
        <v>96</v>
      </c>
      <c r="E22" s="147">
        <v>0.1</v>
      </c>
      <c r="F22" s="147"/>
      <c r="G22" s="148"/>
      <c r="L22" s="150"/>
    </row>
    <row r="23" spans="1:12" s="149" customFormat="1" ht="22.5">
      <c r="A23" s="142">
        <v>15</v>
      </c>
      <c r="B23" s="143" t="s">
        <v>20</v>
      </c>
      <c r="C23" s="151" t="s">
        <v>97</v>
      </c>
      <c r="D23" s="152" t="s">
        <v>98</v>
      </c>
      <c r="E23" s="147">
        <v>1</v>
      </c>
      <c r="F23" s="147"/>
      <c r="G23" s="148"/>
      <c r="L23" s="150"/>
    </row>
    <row r="24" spans="1:12" s="149" customFormat="1" ht="12.75">
      <c r="A24" s="142">
        <v>16</v>
      </c>
      <c r="B24" s="143" t="s">
        <v>20</v>
      </c>
      <c r="C24" s="151" t="s">
        <v>99</v>
      </c>
      <c r="D24" s="152" t="s">
        <v>100</v>
      </c>
      <c r="E24" s="147">
        <v>3.8</v>
      </c>
      <c r="F24" s="147"/>
      <c r="G24" s="148"/>
      <c r="L24" s="150"/>
    </row>
    <row r="25" spans="1:12" s="149" customFormat="1" ht="12.75">
      <c r="A25" s="142">
        <v>17</v>
      </c>
      <c r="B25" s="143" t="s">
        <v>20</v>
      </c>
      <c r="C25" s="144" t="s">
        <v>101</v>
      </c>
      <c r="D25" s="145" t="s">
        <v>98</v>
      </c>
      <c r="E25" s="146">
        <v>2</v>
      </c>
      <c r="F25" s="146"/>
      <c r="G25" s="148"/>
      <c r="L25" s="150"/>
    </row>
    <row r="26" spans="1:12" s="149" customFormat="1" ht="12.75">
      <c r="A26" s="142">
        <v>18</v>
      </c>
      <c r="B26" s="143" t="s">
        <v>20</v>
      </c>
      <c r="C26" s="144" t="s">
        <v>102</v>
      </c>
      <c r="D26" s="145" t="s">
        <v>80</v>
      </c>
      <c r="E26" s="146">
        <v>2.4</v>
      </c>
      <c r="F26" s="146"/>
      <c r="G26" s="148"/>
      <c r="L26" s="150"/>
    </row>
    <row r="27" spans="1:12" s="149" customFormat="1" ht="12.75">
      <c r="A27" s="142">
        <v>19</v>
      </c>
      <c r="B27" s="143"/>
      <c r="C27" s="144" t="s">
        <v>103</v>
      </c>
      <c r="D27" s="145" t="s">
        <v>80</v>
      </c>
      <c r="E27" s="146">
        <v>69.92</v>
      </c>
      <c r="F27" s="146"/>
      <c r="G27" s="148"/>
      <c r="L27" s="150"/>
    </row>
    <row r="28" spans="1:12" s="149" customFormat="1" ht="22.5">
      <c r="A28" s="142">
        <v>20</v>
      </c>
      <c r="B28" s="143" t="s">
        <v>20</v>
      </c>
      <c r="C28" s="144" t="s">
        <v>104</v>
      </c>
      <c r="D28" s="145" t="s">
        <v>98</v>
      </c>
      <c r="E28" s="146">
        <v>1</v>
      </c>
      <c r="F28" s="146"/>
      <c r="G28" s="148"/>
      <c r="L28" s="150"/>
    </row>
    <row r="29" spans="1:12" s="149" customFormat="1" ht="12.75">
      <c r="A29" s="142">
        <v>21</v>
      </c>
      <c r="B29" s="143"/>
      <c r="C29" s="144" t="s">
        <v>105</v>
      </c>
      <c r="D29" s="145" t="s">
        <v>80</v>
      </c>
      <c r="E29" s="146">
        <v>1.45</v>
      </c>
      <c r="F29" s="146"/>
      <c r="G29" s="148"/>
      <c r="L29" s="150"/>
    </row>
    <row r="30" spans="1:12" s="149" customFormat="1" ht="12.75">
      <c r="A30" s="142">
        <v>22</v>
      </c>
      <c r="B30" s="143"/>
      <c r="C30" s="144"/>
      <c r="D30" s="145"/>
      <c r="E30" s="146"/>
      <c r="F30" s="146"/>
      <c r="G30" s="148"/>
      <c r="L30" s="150"/>
    </row>
    <row r="31" spans="1:12" s="149" customFormat="1" ht="12.75">
      <c r="A31" s="142">
        <v>23</v>
      </c>
      <c r="B31" s="143"/>
      <c r="C31" s="153" t="s">
        <v>106</v>
      </c>
      <c r="D31" s="145"/>
      <c r="E31" s="146"/>
      <c r="F31" s="146"/>
      <c r="G31" s="148"/>
      <c r="L31" s="150"/>
    </row>
    <row r="32" spans="1:12" s="149" customFormat="1" ht="22.5">
      <c r="A32" s="142">
        <v>24</v>
      </c>
      <c r="B32" s="143" t="s">
        <v>20</v>
      </c>
      <c r="C32" s="144" t="s">
        <v>107</v>
      </c>
      <c r="D32" s="145" t="s">
        <v>85</v>
      </c>
      <c r="E32" s="146">
        <v>1</v>
      </c>
      <c r="F32" s="146"/>
      <c r="G32" s="148"/>
      <c r="L32" s="150"/>
    </row>
    <row r="33" spans="1:12" s="149" customFormat="1" ht="12.75">
      <c r="A33" s="142">
        <v>25</v>
      </c>
      <c r="B33" s="143" t="s">
        <v>20</v>
      </c>
      <c r="C33" s="144" t="s">
        <v>108</v>
      </c>
      <c r="D33" s="145" t="s">
        <v>85</v>
      </c>
      <c r="E33" s="146">
        <v>1</v>
      </c>
      <c r="F33" s="146"/>
      <c r="G33" s="148"/>
      <c r="L33" s="150"/>
    </row>
    <row r="34" spans="1:12" s="149" customFormat="1" ht="12.75">
      <c r="A34" s="142">
        <v>26</v>
      </c>
      <c r="B34" s="143" t="s">
        <v>20</v>
      </c>
      <c r="C34" s="144" t="s">
        <v>109</v>
      </c>
      <c r="D34" s="145" t="s">
        <v>85</v>
      </c>
      <c r="E34" s="146">
        <v>1</v>
      </c>
      <c r="F34" s="146"/>
      <c r="G34" s="148"/>
      <c r="L34" s="150"/>
    </row>
    <row r="35" spans="1:12" s="149" customFormat="1" ht="12.75">
      <c r="A35" s="142">
        <v>27</v>
      </c>
      <c r="B35" s="143" t="s">
        <v>20</v>
      </c>
      <c r="C35" s="144" t="s">
        <v>110</v>
      </c>
      <c r="D35" s="145" t="s">
        <v>98</v>
      </c>
      <c r="E35" s="146">
        <v>2</v>
      </c>
      <c r="F35" s="146"/>
      <c r="G35" s="148"/>
      <c r="L35" s="150"/>
    </row>
    <row r="36" spans="1:12" s="149" customFormat="1" ht="12.75">
      <c r="A36" s="142">
        <v>28</v>
      </c>
      <c r="B36" s="143" t="s">
        <v>20</v>
      </c>
      <c r="C36" s="144" t="s">
        <v>111</v>
      </c>
      <c r="D36" s="145" t="s">
        <v>80</v>
      </c>
      <c r="E36" s="146">
        <v>38.4</v>
      </c>
      <c r="F36" s="146"/>
      <c r="G36" s="148"/>
      <c r="L36" s="150"/>
    </row>
    <row r="37" spans="1:12" s="149" customFormat="1" ht="12.75">
      <c r="A37" s="142">
        <v>29</v>
      </c>
      <c r="B37" s="143" t="s">
        <v>20</v>
      </c>
      <c r="C37" s="144" t="s">
        <v>112</v>
      </c>
      <c r="D37" s="145" t="s">
        <v>80</v>
      </c>
      <c r="E37" s="146">
        <v>3.24</v>
      </c>
      <c r="F37" s="146"/>
      <c r="G37" s="148"/>
      <c r="L37" s="150"/>
    </row>
    <row r="38" spans="1:12" s="149" customFormat="1" ht="12.75">
      <c r="A38" s="142">
        <v>30</v>
      </c>
      <c r="B38" s="143" t="s">
        <v>20</v>
      </c>
      <c r="C38" s="144" t="s">
        <v>113</v>
      </c>
      <c r="D38" s="145" t="s">
        <v>80</v>
      </c>
      <c r="E38" s="146">
        <v>0.85</v>
      </c>
      <c r="F38" s="146"/>
      <c r="G38" s="148"/>
      <c r="L38" s="150"/>
    </row>
    <row r="39" spans="1:12" s="149" customFormat="1" ht="22.5">
      <c r="A39" s="142">
        <v>31</v>
      </c>
      <c r="B39" s="143" t="s">
        <v>20</v>
      </c>
      <c r="C39" s="144" t="s">
        <v>114</v>
      </c>
      <c r="D39" s="145" t="s">
        <v>98</v>
      </c>
      <c r="E39" s="146">
        <v>1</v>
      </c>
      <c r="F39" s="146"/>
      <c r="G39" s="148"/>
      <c r="L39" s="150"/>
    </row>
    <row r="40" spans="1:12" s="149" customFormat="1" ht="22.5">
      <c r="A40" s="142">
        <v>32</v>
      </c>
      <c r="B40" s="143" t="s">
        <v>20</v>
      </c>
      <c r="C40" s="144" t="s">
        <v>115</v>
      </c>
      <c r="D40" s="145" t="s">
        <v>98</v>
      </c>
      <c r="E40" s="146">
        <v>2</v>
      </c>
      <c r="F40" s="146"/>
      <c r="G40" s="148"/>
      <c r="L40" s="150"/>
    </row>
    <row r="41" spans="1:12" s="149" customFormat="1" ht="12.75">
      <c r="A41" s="142">
        <v>33</v>
      </c>
      <c r="B41" s="143"/>
      <c r="C41" s="144"/>
      <c r="D41" s="145"/>
      <c r="E41" s="146"/>
      <c r="F41" s="146"/>
      <c r="G41" s="148"/>
      <c r="L41" s="150"/>
    </row>
    <row r="42" spans="1:12" s="149" customFormat="1" ht="12.75">
      <c r="A42" s="142">
        <v>34</v>
      </c>
      <c r="B42" s="143" t="s">
        <v>20</v>
      </c>
      <c r="C42" s="153" t="s">
        <v>116</v>
      </c>
      <c r="D42" s="145"/>
      <c r="E42" s="146"/>
      <c r="F42" s="146"/>
      <c r="G42" s="148"/>
      <c r="L42" s="150"/>
    </row>
    <row r="43" spans="1:12" s="149" customFormat="1" ht="12.75">
      <c r="A43" s="142">
        <v>35</v>
      </c>
      <c r="B43" s="143" t="s">
        <v>20</v>
      </c>
      <c r="C43" s="144" t="s">
        <v>117</v>
      </c>
      <c r="D43" s="145" t="s">
        <v>98</v>
      </c>
      <c r="E43" s="146">
        <v>1</v>
      </c>
      <c r="F43" s="146"/>
      <c r="G43" s="148"/>
      <c r="L43" s="150"/>
    </row>
    <row r="44" spans="1:12" s="149" customFormat="1" ht="12.75">
      <c r="A44" s="142">
        <v>36</v>
      </c>
      <c r="B44" s="143" t="s">
        <v>20</v>
      </c>
      <c r="C44" s="144" t="s">
        <v>118</v>
      </c>
      <c r="D44" s="145" t="s">
        <v>85</v>
      </c>
      <c r="E44" s="146">
        <v>1</v>
      </c>
      <c r="F44" s="146"/>
      <c r="G44" s="148"/>
      <c r="L44" s="150"/>
    </row>
    <row r="45" spans="1:12" s="149" customFormat="1" ht="12.75">
      <c r="A45" s="142">
        <v>37</v>
      </c>
      <c r="B45" s="143" t="s">
        <v>20</v>
      </c>
      <c r="C45" s="144" t="s">
        <v>119</v>
      </c>
      <c r="D45" s="145" t="s">
        <v>98</v>
      </c>
      <c r="E45" s="146">
        <v>2</v>
      </c>
      <c r="F45" s="146"/>
      <c r="G45" s="148"/>
      <c r="L45" s="150"/>
    </row>
    <row r="46" spans="1:12" s="149" customFormat="1" ht="21" customHeight="1">
      <c r="A46" s="142">
        <v>38</v>
      </c>
      <c r="B46" s="143" t="s">
        <v>20</v>
      </c>
      <c r="C46" s="144" t="s">
        <v>120</v>
      </c>
      <c r="D46" s="145" t="s">
        <v>98</v>
      </c>
      <c r="E46" s="146">
        <v>1</v>
      </c>
      <c r="F46" s="146"/>
      <c r="G46" s="148"/>
      <c r="L46" s="150"/>
    </row>
    <row r="47" spans="1:12" s="149" customFormat="1" ht="11.25" customHeight="1">
      <c r="A47" s="142">
        <v>39</v>
      </c>
      <c r="B47" s="143" t="s">
        <v>20</v>
      </c>
      <c r="C47" s="144" t="s">
        <v>121</v>
      </c>
      <c r="D47" s="145" t="s">
        <v>98</v>
      </c>
      <c r="E47" s="146">
        <v>1</v>
      </c>
      <c r="F47" s="146"/>
      <c r="G47" s="148"/>
      <c r="L47" s="150"/>
    </row>
    <row r="48" spans="1:12" s="149" customFormat="1" ht="11.25" customHeight="1">
      <c r="A48" s="142">
        <v>40</v>
      </c>
      <c r="B48" s="143" t="s">
        <v>20</v>
      </c>
      <c r="C48" s="144" t="s">
        <v>122</v>
      </c>
      <c r="D48" s="145" t="s">
        <v>98</v>
      </c>
      <c r="E48" s="146">
        <v>1</v>
      </c>
      <c r="F48" s="146"/>
      <c r="G48" s="148"/>
      <c r="L48" s="150"/>
    </row>
    <row r="49" spans="1:12" s="149" customFormat="1" ht="11.25" customHeight="1">
      <c r="A49" s="142">
        <v>41</v>
      </c>
      <c r="B49" s="143" t="s">
        <v>20</v>
      </c>
      <c r="C49" s="144" t="s">
        <v>123</v>
      </c>
      <c r="D49" s="145" t="s">
        <v>98</v>
      </c>
      <c r="E49" s="146">
        <v>1</v>
      </c>
      <c r="F49" s="146"/>
      <c r="G49" s="148"/>
      <c r="L49" s="150"/>
    </row>
    <row r="50" spans="1:12" s="149" customFormat="1" ht="12.75">
      <c r="A50" s="142">
        <v>42</v>
      </c>
      <c r="B50" s="143" t="s">
        <v>20</v>
      </c>
      <c r="C50" s="144" t="s">
        <v>124</v>
      </c>
      <c r="D50" s="145" t="s">
        <v>85</v>
      </c>
      <c r="E50" s="146">
        <v>1</v>
      </c>
      <c r="F50" s="146"/>
      <c r="G50" s="148"/>
      <c r="L50" s="150"/>
    </row>
    <row r="51" spans="1:12" s="149" customFormat="1" ht="12.75">
      <c r="A51" s="142">
        <v>43</v>
      </c>
      <c r="B51" s="143" t="s">
        <v>20</v>
      </c>
      <c r="C51" s="144" t="s">
        <v>125</v>
      </c>
      <c r="D51" s="145" t="s">
        <v>85</v>
      </c>
      <c r="E51" s="146">
        <v>1</v>
      </c>
      <c r="F51" s="146"/>
      <c r="G51" s="148"/>
      <c r="L51" s="150"/>
    </row>
    <row r="52" spans="1:12" s="149" customFormat="1" ht="22.5">
      <c r="A52" s="142">
        <v>44</v>
      </c>
      <c r="B52" s="143" t="s">
        <v>20</v>
      </c>
      <c r="C52" s="144" t="s">
        <v>126</v>
      </c>
      <c r="D52" s="145" t="s">
        <v>85</v>
      </c>
      <c r="E52" s="146">
        <v>1</v>
      </c>
      <c r="F52" s="146"/>
      <c r="G52" s="148"/>
      <c r="L52" s="150"/>
    </row>
    <row r="53" spans="1:12" s="149" customFormat="1" ht="12.75">
      <c r="A53" s="142"/>
      <c r="B53" s="143"/>
      <c r="C53" s="144"/>
      <c r="D53" s="145"/>
      <c r="E53" s="146"/>
      <c r="F53" s="146"/>
      <c r="G53" s="148"/>
      <c r="L53" s="150"/>
    </row>
    <row r="54" spans="1:101" ht="12.75">
      <c r="A54" s="154"/>
      <c r="B54" s="155" t="s">
        <v>127</v>
      </c>
      <c r="C54" s="156" t="str">
        <f>CONCATENATE(B8," ",C8)</f>
        <v> PRÁCE HSV</v>
      </c>
      <c r="D54" s="154"/>
      <c r="E54" s="157"/>
      <c r="F54" s="157"/>
      <c r="G54" s="158"/>
      <c r="L54" s="141">
        <v>2</v>
      </c>
      <c r="X54" s="116">
        <v>12</v>
      </c>
      <c r="Y54" s="116">
        <v>0</v>
      </c>
      <c r="Z54" s="116">
        <v>3</v>
      </c>
      <c r="AW54" s="116">
        <v>1</v>
      </c>
      <c r="AX54" s="116" t="str">
        <f>IF(AW54=1,"#REF!,0)")</f>
        <v>#REF!,0)</v>
      </c>
      <c r="AY54" s="116" t="b">
        <f>IF(AW54=2,"#REF!,0)")</f>
        <v>0</v>
      </c>
      <c r="AZ54" s="116" t="b">
        <f>IF(AW54=3,"#REF!,0)")</f>
        <v>0</v>
      </c>
      <c r="BA54" s="116" t="b">
        <f>IF(AW54=4,"#REF!,0)")</f>
        <v>0</v>
      </c>
      <c r="BB54" s="116" t="b">
        <f>IF(AW54=5,"#REF!,0)")</f>
        <v>0</v>
      </c>
      <c r="CW54" s="116">
        <v>0</v>
      </c>
    </row>
    <row r="55" spans="12:54" ht="12.75">
      <c r="L55" s="141">
        <v>4</v>
      </c>
      <c r="AX55" s="159">
        <f>SUM(AX8:AX54)</f>
        <v>0</v>
      </c>
      <c r="AY55" s="159">
        <f>SUM(AY8:AY54)</f>
        <v>0</v>
      </c>
      <c r="AZ55" s="159">
        <f>SUM(AZ8:AZ54)</f>
        <v>0</v>
      </c>
      <c r="BA55" s="159">
        <f>SUM(BA8:BA54)</f>
        <v>0</v>
      </c>
      <c r="BB55" s="159">
        <f>SUM(BB8:BB54)</f>
        <v>0</v>
      </c>
    </row>
    <row r="56" spans="7:54" ht="12.75">
      <c r="G56" s="127"/>
      <c r="H56" s="127"/>
      <c r="L56" s="141"/>
      <c r="AX56" s="159"/>
      <c r="AY56" s="159"/>
      <c r="AZ56" s="159"/>
      <c r="BA56" s="159"/>
      <c r="BB56" s="159"/>
    </row>
    <row r="57" spans="1:7" ht="15.75" customHeight="1">
      <c r="A57" s="160"/>
      <c r="B57" s="161"/>
      <c r="C57" s="162"/>
      <c r="D57" s="160"/>
      <c r="E57" s="163"/>
      <c r="F57" s="163"/>
      <c r="G57" s="164"/>
    </row>
    <row r="58" ht="12.75">
      <c r="E58" s="116"/>
    </row>
    <row r="59" ht="12.75">
      <c r="E59" s="116"/>
    </row>
    <row r="60" ht="12.75">
      <c r="E60" s="116"/>
    </row>
    <row r="61" ht="12.75">
      <c r="E61" s="116"/>
    </row>
    <row r="62" ht="12.75">
      <c r="E62" s="116"/>
    </row>
    <row r="63" ht="12.75">
      <c r="E63" s="116"/>
    </row>
    <row r="64" ht="12.75">
      <c r="E64" s="116"/>
    </row>
    <row r="65" ht="12.75">
      <c r="E65" s="116"/>
    </row>
    <row r="66" ht="12.75">
      <c r="E66" s="116"/>
    </row>
    <row r="67" ht="12.75">
      <c r="E67" s="116"/>
    </row>
    <row r="68" ht="12.75">
      <c r="E68" s="116"/>
    </row>
    <row r="69" ht="12.75">
      <c r="E69" s="116"/>
    </row>
    <row r="70" ht="12.75">
      <c r="E70" s="116"/>
    </row>
    <row r="71" ht="12.75">
      <c r="E71" s="116"/>
    </row>
    <row r="72" ht="12.75">
      <c r="E72" s="116"/>
    </row>
    <row r="73" ht="12.75">
      <c r="E73" s="116"/>
    </row>
    <row r="74" ht="12.75">
      <c r="E74" s="116"/>
    </row>
    <row r="75" ht="12.75">
      <c r="E75" s="116"/>
    </row>
    <row r="76" spans="1:2" ht="12.75">
      <c r="A76" s="165"/>
      <c r="B76" s="165"/>
    </row>
    <row r="77" spans="1:7" ht="12.75">
      <c r="A77" s="127"/>
      <c r="B77" s="127"/>
      <c r="C77" s="166"/>
      <c r="D77" s="166"/>
      <c r="E77" s="167"/>
      <c r="F77" s="166"/>
      <c r="G77" s="168"/>
    </row>
    <row r="78" spans="1:7" ht="12.75">
      <c r="A78" s="169"/>
      <c r="B78" s="169"/>
      <c r="C78" s="127"/>
      <c r="D78" s="127"/>
      <c r="E78" s="170"/>
      <c r="F78" s="127"/>
      <c r="G78" s="127"/>
    </row>
    <row r="79" spans="1:7" ht="12.75">
      <c r="A79" s="127"/>
      <c r="B79" s="127"/>
      <c r="C79" s="127"/>
      <c r="D79" s="127"/>
      <c r="E79" s="170"/>
      <c r="F79" s="127"/>
      <c r="G79" s="127"/>
    </row>
    <row r="80" spans="1:7" ht="12.75">
      <c r="A80" s="127"/>
      <c r="B80" s="127"/>
      <c r="C80" s="127"/>
      <c r="D80" s="127"/>
      <c r="E80" s="170"/>
      <c r="F80" s="127"/>
      <c r="G80" s="127"/>
    </row>
    <row r="81" spans="1:7" ht="12.75">
      <c r="A81" s="127"/>
      <c r="B81" s="127"/>
      <c r="C81" s="127"/>
      <c r="D81" s="127"/>
      <c r="E81" s="170"/>
      <c r="F81" s="127"/>
      <c r="G81" s="127"/>
    </row>
    <row r="82" spans="1:7" ht="12.75">
      <c r="A82" s="127"/>
      <c r="B82" s="127"/>
      <c r="C82" s="127"/>
      <c r="D82" s="127"/>
      <c r="E82" s="170"/>
      <c r="F82" s="127"/>
      <c r="G82" s="127"/>
    </row>
    <row r="83" spans="1:7" ht="12.75">
      <c r="A83" s="127"/>
      <c r="B83" s="127"/>
      <c r="C83" s="127"/>
      <c r="D83" s="127"/>
      <c r="E83" s="170"/>
      <c r="F83" s="127"/>
      <c r="G83" s="127"/>
    </row>
    <row r="84" spans="1:7" ht="12.75">
      <c r="A84" s="127"/>
      <c r="B84" s="127"/>
      <c r="C84" s="127"/>
      <c r="D84" s="127"/>
      <c r="E84" s="170"/>
      <c r="F84" s="127"/>
      <c r="G84" s="127"/>
    </row>
    <row r="85" spans="1:7" ht="12.75">
      <c r="A85" s="127"/>
      <c r="B85" s="127"/>
      <c r="C85" s="127"/>
      <c r="D85" s="127"/>
      <c r="E85" s="170"/>
      <c r="F85" s="127"/>
      <c r="G85" s="127"/>
    </row>
    <row r="86" spans="1:7" ht="12.75">
      <c r="A86" s="127"/>
      <c r="B86" s="127"/>
      <c r="C86" s="127"/>
      <c r="D86" s="127"/>
      <c r="E86" s="170"/>
      <c r="F86" s="127"/>
      <c r="G86" s="127"/>
    </row>
    <row r="87" spans="1:7" ht="12.75">
      <c r="A87" s="127"/>
      <c r="B87" s="127"/>
      <c r="C87" s="127"/>
      <c r="D87" s="127"/>
      <c r="E87" s="170"/>
      <c r="F87" s="127"/>
      <c r="G87" s="127"/>
    </row>
    <row r="88" spans="1:7" ht="12.75">
      <c r="A88" s="127"/>
      <c r="B88" s="127"/>
      <c r="C88" s="127"/>
      <c r="D88" s="127"/>
      <c r="E88" s="170"/>
      <c r="F88" s="127"/>
      <c r="G88" s="127"/>
    </row>
    <row r="89" spans="1:7" ht="12.75">
      <c r="A89" s="127"/>
      <c r="B89" s="127"/>
      <c r="C89" s="127"/>
      <c r="D89" s="127"/>
      <c r="E89" s="170"/>
      <c r="F89" s="127"/>
      <c r="G89" s="127"/>
    </row>
    <row r="90" spans="1:7" ht="12.75">
      <c r="A90" s="127"/>
      <c r="B90" s="127"/>
      <c r="C90" s="127"/>
      <c r="D90" s="127"/>
      <c r="E90" s="170"/>
      <c r="F90" s="127"/>
      <c r="G90" s="127"/>
    </row>
  </sheetData>
  <sheetProtection selectLockedCells="1" selectUnlockedCells="1"/>
  <mergeCells count="4">
    <mergeCell ref="A1:G1"/>
    <mergeCell ref="A3:B3"/>
    <mergeCell ref="A4:B4"/>
    <mergeCell ref="E4:G4"/>
  </mergeCells>
  <printOptions horizontalCentered="1"/>
  <pageMargins left="0.5902777777777778" right="0.5902777777777778" top="0.5902777777777778" bottom="0.19652777777777777" header="0.5118055555555555" footer="0.19652777777777777"/>
  <pageSetup fitToHeight="1" fitToWidth="1" horizontalDpi="300" verticalDpi="300" orientation="portrait" paperSize="9" scale="87" r:id="rId1"/>
  <headerFooter alignWithMargins="0">
    <oddFooter>&amp;C&amp;"Arial CE,Běžné"Stránka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2018-04-23T07:02:28Z</cp:lastPrinted>
  <dcterms:created xsi:type="dcterms:W3CDTF">2018-05-15T13:02:25Z</dcterms:created>
  <dcterms:modified xsi:type="dcterms:W3CDTF">2019-01-28T07:33:38Z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