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asedacka" reservationPassword="0"/>
  <workbookPr/>
  <bookViews>
    <workbookView xWindow="240" yWindow="120" windowWidth="14940" windowHeight="9225" activeTab="0"/>
  </bookViews>
  <sheets>
    <sheet name="Rekapitulace" sheetId="1" r:id="rId1"/>
    <sheet name="SO 000_000.1" sheetId="2" r:id="rId2"/>
    <sheet name="SO 000_000.2" sheetId="3" r:id="rId3"/>
    <sheet name="SO 000_000.3" sheetId="4" r:id="rId4"/>
    <sheet name="SO 001" sheetId="5" r:id="rId5"/>
    <sheet name="SO 002_002.1" sheetId="6" r:id="rId6"/>
    <sheet name="SO 101" sheetId="7" r:id="rId7"/>
    <sheet name="SO 101_PD2" sheetId="8" r:id="rId8"/>
    <sheet name="SO 102" sheetId="9" r:id="rId9"/>
    <sheet name="SO 102_PD2" sheetId="10" r:id="rId10"/>
    <sheet name="SO 103" sheetId="11" r:id="rId11"/>
    <sheet name="SO 111_111.1" sheetId="12" r:id="rId12"/>
    <sheet name="SO 111_111.2" sheetId="13" r:id="rId13"/>
    <sheet name="SO 112" sheetId="14" r:id="rId14"/>
    <sheet name="SO 180" sheetId="15" r:id="rId15"/>
    <sheet name="SO 190" sheetId="16" r:id="rId16"/>
    <sheet name="SO 201" sheetId="17" r:id="rId17"/>
    <sheet name="SO 201_PD2" sheetId="18" r:id="rId18"/>
    <sheet name="SO 202" sheetId="19" r:id="rId19"/>
    <sheet name="SO 251" sheetId="20" r:id="rId20"/>
    <sheet name="SO 252" sheetId="21" r:id="rId21"/>
    <sheet name="SO 301" sheetId="22" r:id="rId22"/>
    <sheet name="SO 302" sheetId="23" r:id="rId23"/>
    <sheet name="SO 321" sheetId="24" r:id="rId24"/>
    <sheet name="SO 322" sheetId="25" r:id="rId25"/>
    <sheet name="SO 341" sheetId="26" r:id="rId26"/>
    <sheet name="SO 342" sheetId="27" r:id="rId27"/>
    <sheet name="SO 343" sheetId="28" r:id="rId28"/>
    <sheet name="SO 405" sheetId="29" r:id="rId29"/>
    <sheet name="SO 406" sheetId="30" r:id="rId30"/>
    <sheet name="SO 431" sheetId="31" r:id="rId31"/>
    <sheet name="SO 501" sheetId="32" r:id="rId32"/>
    <sheet name="SO 701_701.1" sheetId="33" r:id="rId33"/>
    <sheet name="SO 701_701.2" sheetId="34" r:id="rId34"/>
    <sheet name="SO 701_701.3" sheetId="35" r:id="rId35"/>
    <sheet name="SO 701_701.4" sheetId="36" r:id="rId36"/>
    <sheet name="SO 701_701.5" sheetId="37" r:id="rId37"/>
    <sheet name="SO 701_701.6" sheetId="38" r:id="rId38"/>
    <sheet name="SO 701_701.7" sheetId="39" r:id="rId39"/>
    <sheet name="SO 701_701.8" sheetId="40" r:id="rId40"/>
    <sheet name="SO 801" sheetId="41" r:id="rId41"/>
    <sheet name="SO 802_802.1" sheetId="42" r:id="rId42"/>
    <sheet name="SO 802_802.2" sheetId="43" r:id="rId43"/>
  </sheets>
  <definedNames/>
  <calcPr/>
  <webPublishing/>
</workbook>
</file>

<file path=xl/sharedStrings.xml><?xml version="1.0" encoding="utf-8"?>
<sst xmlns="http://schemas.openxmlformats.org/spreadsheetml/2006/main" count="13191" uniqueCount="2248">
  <si>
    <t>Firma: .</t>
  </si>
  <si>
    <t>Rekapitulace ceny</t>
  </si>
  <si>
    <t>Stavba: 16-433-2 - II/608 Nové Ouholice - Nová Ves, rekonstrukce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</si>
  <si>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</si>
  <si>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</si>
  <si>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</si>
  <si>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</si>
  <si>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</si>
  <si>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</si>
  <si>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</si>
  <si>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</si>
  <si>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</si>
  <si>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</si>
  <si>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</si>
  <si>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</si>
  <si>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16-433-2</t>
  </si>
  <si>
    <t>II/608 Nové Ouholice - Nová Ves, rekonstrukce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</si>
  <si>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</si>
  <si>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</si>
  <si>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</si>
  <si>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</si>
  <si>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</si>
  <si>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</si>
  <si>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</si>
  <si>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</si>
  <si>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</si>
  <si>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</si>
  <si>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</si>
  <si>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000.1</t>
  </si>
  <si>
    <t>Vedlejší a ostatní náklady - kraj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</si>
  <si>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</si>
  <si>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</si>
  <si>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</si>
  <si>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</si>
  <si>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</si>
  <si>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</si>
  <si>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</si>
  <si>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</si>
  <si>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</si>
  <si>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</si>
  <si>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</si>
  <si>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</si>
  <si>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</si>
  <si>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</si>
  <si>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</si>
  <si>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</si>
  <si>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</si>
  <si>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</si>
  <si>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</si>
  <si>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</si>
  <si>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02110</t>
  </si>
  <si>
    <t/>
  </si>
  <si>
    <t>PROSTORY PRO OBJEDNATELE - KANCELÁŘE</t>
  </si>
  <si>
    <t>KPL</t>
  </si>
  <si>
    <t>PP</t>
  </si>
  <si>
    <t>1xBOZP + dozoři 
dle požadavku investora</t>
  </si>
  <si>
    <t>VV</t>
  </si>
  <si>
    <t>podílová cena 90% 
0,9=0,900 [A]</t>
  </si>
  <si>
    <t>02210</t>
  </si>
  <si>
    <t>VYBAVENÍ PRO OBJEDNATELE - KANCELÁŘE</t>
  </si>
  <si>
    <t>02620</t>
  </si>
  <si>
    <t>ZKOUŠENÍ KONSTRUKCÍ A PRACÍ NEZÁVISLOU ZKUŠEBNOU</t>
  </si>
  <si>
    <t>zajištění všech zkoušek které bude stavební dozor požadovat</t>
  </si>
  <si>
    <t>02780</t>
  </si>
  <si>
    <t>POMOC PRÁCE ZŘÍZ NEBO ZAJIŠŤ ZEMNÍKY A SKLÁDKY</t>
  </si>
  <si>
    <t>02911a</t>
  </si>
  <si>
    <t>OSTATNÍ POŽADAVKY - GEODETICKÉ ZAMĚŘENÍ</t>
  </si>
  <si>
    <t>geodetické zaměření pro projekt RDS</t>
  </si>
  <si>
    <t>02911b</t>
  </si>
  <si>
    <t>geodetické zpracování DSPS včetně zaměření</t>
  </si>
  <si>
    <t>7</t>
  </si>
  <si>
    <t>02911c</t>
  </si>
  <si>
    <t>veškeré vytyčovací práce</t>
  </si>
  <si>
    <t>8</t>
  </si>
  <si>
    <t>02914R</t>
  </si>
  <si>
    <t>OSTATNÍ POŽADAVKY - ZÁKLADNÍ VYTYČOVACÍ SÍŤ</t>
  </si>
  <si>
    <t>síť stabilizovaných bodů tvořící základní rámec pro zavedení referenčních souřadnicových systémů (nařízení vlády č. 430/2006 Sb.), které umožňují jednoznačné polohové a výškové zajištění stavby v průběhu realizace i během jejího provozu.  
- návrh, zřízení</t>
  </si>
  <si>
    <t>02930a</t>
  </si>
  <si>
    <t>OSTATNÍ POŽADAVKY - ZÁKLADNÍ KÁMEN</t>
  </si>
  <si>
    <t>dle požadavku investora</t>
  </si>
  <si>
    <t>02930b</t>
  </si>
  <si>
    <t>OSTATNÍ POŽADAVKY - PAMĚTNÍ DESKA</t>
  </si>
  <si>
    <t>KUS</t>
  </si>
  <si>
    <t>1=1,000 [A]</t>
  </si>
  <si>
    <t>11</t>
  </si>
  <si>
    <t>02943</t>
  </si>
  <si>
    <t>OSTATNÍ POŽADAVKY - VYPRACOVÁNÍ RDS</t>
  </si>
  <si>
    <t>zahrnuje veškeré náklady spojené s objednatelem požadovanými pracemi</t>
  </si>
  <si>
    <t>12</t>
  </si>
  <si>
    <t>02944</t>
  </si>
  <si>
    <t>OSTAT POŽADAVKY - DOKUMENTACE SKUTEČ PROVEDENÍ V DIGIT FORMĚ</t>
  </si>
  <si>
    <t>13</t>
  </si>
  <si>
    <t>02991</t>
  </si>
  <si>
    <t>OSTATNÍ POŽADAVKY - INFORMAČNÍ TABULE</t>
  </si>
  <si>
    <t>Identifikační tabule stavby se základními údaji o díle</t>
  </si>
  <si>
    <t>2=2,000 [A]</t>
  </si>
  <si>
    <t>14</t>
  </si>
  <si>
    <t>02992</t>
  </si>
  <si>
    <t>PUBLICITA - SLAVNOSTNÍ OTEVŘENÍ</t>
  </si>
  <si>
    <t>15</t>
  </si>
  <si>
    <t>03100a</t>
  </si>
  <si>
    <t>ZAŘÍZENÍ STAVENIŠTĚ - ZŘÍZENÍ</t>
  </si>
  <si>
    <t>16</t>
  </si>
  <si>
    <t>03100b</t>
  </si>
  <si>
    <t>ZAŘÍZENÍ STAVENIŠTĚ - PROVOZ</t>
  </si>
  <si>
    <t>17</t>
  </si>
  <si>
    <t>03100c</t>
  </si>
  <si>
    <t>ZAŘÍZENÍ STAVENIŠTĚ - ODSTRANĚNÍ</t>
  </si>
  <si>
    <t>18</t>
  </si>
  <si>
    <t>03710R</t>
  </si>
  <si>
    <t>OPRAVA OBJÍZDNÝCH TRAS</t>
  </si>
  <si>
    <t>KČ</t>
  </si>
  <si>
    <t>V souladu s návrhem objízdných tras. 
Odhad rozsahu opravy v rámci využitých silnic II. a III. třídy: 
- v 1. etapě odhad délky 9,9 km 
- v 2. etapě odhad délky 20,9 km 
Způsob opravy po dohodě s KSÚS a TDS</t>
  </si>
  <si>
    <t>Jedná se o Preliminářovou položku, jednotková cena musí být oceněna 1Kč 
11700000=11 700 000,000 [A]</t>
  </si>
  <si>
    <t>19</t>
  </si>
  <si>
    <t>03730</t>
  </si>
  <si>
    <t>POMOC PRÁCE ZAJIŠŤ NEBO ZŘÍZ OCHRANU INŽENÝRSKÝCH SÍTÍ</t>
  </si>
  <si>
    <t>opatření pro ochranu případně se vyskytujících inženýrských sítí 
koordinace se stavbou splaškové kanalizace</t>
  </si>
  <si>
    <t>20</t>
  </si>
  <si>
    <t>04810a</t>
  </si>
  <si>
    <t>VYHODNOCENÍ STAVBY Z HLEDISKA JAKOSTI</t>
  </si>
  <si>
    <t>21</t>
  </si>
  <si>
    <t>04810b</t>
  </si>
  <si>
    <t>ZÁVĚREČNÉ VYHODNOCENÍ STAVBY</t>
  </si>
  <si>
    <t>000.2</t>
  </si>
  <si>
    <t>Vedlejší a ostatní náklady - obec_neuznatelné dle SFDI</t>
  </si>
  <si>
    <t>podílová cena 10% 
0,1=0,100 [A]</t>
  </si>
  <si>
    <t>000.3</t>
  </si>
  <si>
    <t>Vedlejší a ostatní náklady - obec_neuznatelné</t>
  </si>
  <si>
    <t>SO 001</t>
  </si>
  <si>
    <t>Příprava území - kraj</t>
  </si>
  <si>
    <t>014101</t>
  </si>
  <si>
    <t>B</t>
  </si>
  <si>
    <t>POPLATKY ZA SKLÁDKU - kamenivo</t>
  </si>
  <si>
    <t>M3</t>
  </si>
  <si>
    <t>5515=5 515,000 [A] dle položky 113328.SKL</t>
  </si>
  <si>
    <t>C</t>
  </si>
  <si>
    <t>POPLATKY ZA SKLÁDKU - prostý beton, cihla</t>
  </si>
  <si>
    <t>4=4,000 [A] dle položky 113158.SKL 
77*0,25=19,250 [B] dle položky 11328.SKL 
34*0,238=8,092 [C] dle položky 966358.SKL 
8=8,000 [D] dle položky 966158.SKL 
Celkem: A+B+C+D=39,342 [E]</t>
  </si>
  <si>
    <t>F</t>
  </si>
  <si>
    <t>POPLATKY ZA SKLÁDKU - nebezpečný odpad s obsahem dehtu</t>
  </si>
  <si>
    <t>1069=1 069,000 [A]   dle pol.113728.NEB</t>
  </si>
  <si>
    <t>H</t>
  </si>
  <si>
    <t>POPLATKY ZA SKLÁDKU - bioodpad</t>
  </si>
  <si>
    <t>1760*0,15=264,000 [A] dle položky 11130.KOM</t>
  </si>
  <si>
    <t>Zemní práce</t>
  </si>
  <si>
    <t>111207</t>
  </si>
  <si>
    <t>ODSTRANĚNÍ KŘOVIN S ODVOZEM DO 16KM</t>
  </si>
  <si>
    <t>M2</t>
  </si>
  <si>
    <t>štěpkování, odvoz a uložení na skládku KSÚS</t>
  </si>
  <si>
    <t>1017=1 017,000 [A]</t>
  </si>
  <si>
    <t>11130</t>
  </si>
  <si>
    <t>KOM</t>
  </si>
  <si>
    <t>SEJMUTÍ DRNU</t>
  </si>
  <si>
    <t>odvoz a uložení do kompostárny</t>
  </si>
  <si>
    <t>Sejmutí drnu v tl. 0,15 m 
1760=1 760,000 [A]</t>
  </si>
  <si>
    <t>112017</t>
  </si>
  <si>
    <t>KÁCENÍ STROMŮ D KMENE DO 0,5M S ODSTRANĚNÍM PAŘEZŮ, ODVOZ DO 16KM</t>
  </si>
  <si>
    <t>odvoz a uložení na skládku KSÚS</t>
  </si>
  <si>
    <t>14=14,000 [A]</t>
  </si>
  <si>
    <t>113158</t>
  </si>
  <si>
    <t>SKL</t>
  </si>
  <si>
    <t>ODSTRANĚNÍ KRYTU ZPEVNĚNÝCH PLOCH Z BETONU, ODVOZ DO 20KM</t>
  </si>
  <si>
    <t>odvoz a uložení na skládku</t>
  </si>
  <si>
    <t>4=4,000 [A]</t>
  </si>
  <si>
    <t>113177</t>
  </si>
  <si>
    <t>ODSTRAN KRYTU ZPEVNĚNÝCH PLOCH Z DLAŽEB KOSTEK, ODVOZ DO 16KM</t>
  </si>
  <si>
    <t>229*0,16=36,640 [A]</t>
  </si>
  <si>
    <t>11328</t>
  </si>
  <si>
    <t>ODSTRANĚNÍ PŘÍKOPŮ, ŽLABŮ A RIGOLŮ Z PŘÍKOPOVÝCH TVÁRNIC</t>
  </si>
  <si>
    <t>77*1=77,000 [A]</t>
  </si>
  <si>
    <t>113328</t>
  </si>
  <si>
    <t>ODSTRAN PODKL ZPEVNĚNÝCH PLOCH Z KAMENIVA NESTMEL, ODVOZ DO 20KM</t>
  </si>
  <si>
    <t>5515=5 515,000 [A]</t>
  </si>
  <si>
    <t>113727</t>
  </si>
  <si>
    <t>FRÉZOVÁNÍ ZPEVNĚNÝCH PLOCH ASFALTOVÝCH, ODVOZ DO 16KM</t>
  </si>
  <si>
    <t>113728</t>
  </si>
  <si>
    <t>NEB</t>
  </si>
  <si>
    <t>FRÉZOVÁNÍ ZPEVNĚNÝCH PLOCH ASFALTOVÝCH, ODVOZ DO 20KM</t>
  </si>
  <si>
    <t>11372B</t>
  </si>
  <si>
    <t>FRÉZOVÁNÍ ZPEVNĚNÝCH PLOCH ASFALTOVÝCH - DOPRAVA</t>
  </si>
  <si>
    <t>tkm</t>
  </si>
  <si>
    <t>příplatek za odvoz na skládku</t>
  </si>
  <si>
    <t>příplatek k odvozu na skládku za dalších 30km 
1069*2,56*30=82 099,200 [A]  k pol.113728.NEB</t>
  </si>
  <si>
    <t>Ostatní konstrukce a práce</t>
  </si>
  <si>
    <t>9111A3</t>
  </si>
  <si>
    <t>ZÁBRADLÍ SILNIČNÍ - DEMONTÁŽ S PŘESUNEM</t>
  </si>
  <si>
    <t>M</t>
  </si>
  <si>
    <t>včetně odvozu a likvidace dle požadavku investora</t>
  </si>
  <si>
    <t>8=8,000 [A]</t>
  </si>
  <si>
    <t>9113C3</t>
  </si>
  <si>
    <t>SVODIDLO OCEL SILNIČ - DEMONTÁŽ S PŘESUNEM</t>
  </si>
  <si>
    <t>87=87,000 [A]</t>
  </si>
  <si>
    <t>912283</t>
  </si>
  <si>
    <t>SMĚROVÉ SLOUPKY - DEMONTÁŽ A ODVOZ</t>
  </si>
  <si>
    <t>5=5,000 [A]</t>
  </si>
  <si>
    <t>914913R</t>
  </si>
  <si>
    <t>ODSTRANĚNÍ VÝSTRAŽNÝCH OCEL. SLOUPKŮ</t>
  </si>
  <si>
    <t>21=21,000 [A]</t>
  </si>
  <si>
    <t>966158</t>
  </si>
  <si>
    <t>BOURÁNÍ KONSTRUKCÍ Z PROST BETONU S ODVOZEM DO 20KM</t>
  </si>
  <si>
    <t>Vybourání čel trubních propustků 
4 ks * 2(m3/ks) =8,000 [A]</t>
  </si>
  <si>
    <t>966358</t>
  </si>
  <si>
    <t>BOURÁNÍ PROPUSTŮ</t>
  </si>
  <si>
    <t>34=34,000 [A]</t>
  </si>
  <si>
    <t>966841R</t>
  </si>
  <si>
    <t>ODSTRANĚNÍ OPLOCENÍ DŘEVĚNÉHO PLAŇKOVÉHO S KOV. SLOUPKY A BET. PODEZDÍVKOU</t>
  </si>
  <si>
    <t>(podezdívka - odvoz na skládku vč. uložení a poplatku; sloupky - 5 ks - kovový šrot; plotová pole budou snesena a po dokončení chodníku budou v rámci SO 701 umístěna na novou podezdívku)</t>
  </si>
  <si>
    <t>18=18,000 [A]</t>
  </si>
  <si>
    <t>22</t>
  </si>
  <si>
    <t>966842R</t>
  </si>
  <si>
    <t>ODSTRANĚNÍ OCHRANNÝCH PLŮTKŮ (LAMINÁT, PŘÍP. DESKY)</t>
  </si>
  <si>
    <t>154=154,000 [A]</t>
  </si>
  <si>
    <t>SO 002</t>
  </si>
  <si>
    <t>Příprava území - obec</t>
  </si>
  <si>
    <t>002.1</t>
  </si>
  <si>
    <t>Příprava území - obec_neuznatelné dle SFDI</t>
  </si>
  <si>
    <t>25=25,000 [A]   dle pol.113158.SKL 
389*1*0,25=97,250 [B]   dle pol.11328.SKL 
17*0,4*0,4=2,720 [C]   dle pol.96656.SKL 
128*0,238=30,464 [D]   dle pol.966358.SKL 
3,3=3,300 [E]   dle pol.113188.SKL 
112*0,15*0,25=4,200 [F]   dle pol.11352.SKL 
9=9,000 [G]   dle pol.113168.SKL 
0,75=0,750 [H]   dle pol.966148.SKL 
Celkem: A+B+C+D+E+F+G+H=172,684 [I]</t>
  </si>
  <si>
    <t>E</t>
  </si>
  <si>
    <t>POPLATKY ZA SKLÁDKU - asfaltové směsi bez obsahu dehtu</t>
  </si>
  <si>
    <t>81=81,000 [A]   dle pol.113138.SKL</t>
  </si>
  <si>
    <t>20=20,000 [A]   dle pol.113138.NEB</t>
  </si>
  <si>
    <t>4307*0,15=646,050 [A]   dle pol.11130.KOM</t>
  </si>
  <si>
    <t>111208</t>
  </si>
  <si>
    <t>ODSTRANĚNÍ KŘOVIN S ODVOZEM DO 20KM</t>
  </si>
  <si>
    <t>včetně odvozu a likvidace</t>
  </si>
  <si>
    <t>Kácení souvislého porostu (prům. do 10 cm) 
549=549,000 [A]</t>
  </si>
  <si>
    <t>Sejmutí drnu v tl. 0,15 m 
4307=4 307,000 [A]</t>
  </si>
  <si>
    <t>112018</t>
  </si>
  <si>
    <t>KÁCENÍ STROMŮ D KMENE DO 0,5M S ODSTRANĚNÍM PAŘEZŮ, ODVOZ DO 20KM</t>
  </si>
  <si>
    <t>112028</t>
  </si>
  <si>
    <t>KÁCENÍ STROMŮ D KMENE DO 0,9M S ODSTRANĚNÍM PAŘEZŮ, ODVOZ DO 20KM</t>
  </si>
  <si>
    <t>11242</t>
  </si>
  <si>
    <t>ÚPRAVA STROMŮ D DO 0,9M ŘEZEM VĚTVÍ</t>
  </si>
  <si>
    <t>113138</t>
  </si>
  <si>
    <t>ODSTRANĚNÍ KRYTU ZPEVNĚNÝCH PLOCH S ASFALT POJIVEM, ODVOZ DO 20KM</t>
  </si>
  <si>
    <t>11313B</t>
  </si>
  <si>
    <t>ODSTRANĚNÍ KRYTU ZPEVNĚNÝCH PLOCH S ASFALTOVÝM POJIVEM - DOPRAVA</t>
  </si>
  <si>
    <t>příplatek k odvozu na skládku za dalších 30km 
20*2,56*30=1 536,000 [A]  k pol.113138.NEB</t>
  </si>
  <si>
    <t>Odstranění beton. ploch (tl. 0,1 m) 
25=25,000 [A]</t>
  </si>
  <si>
    <t>113168</t>
  </si>
  <si>
    <t>ODSTRANĚNÍ KRYTU ZPEVNĚNÝCH PLOCH ZE SILNIČNÍCH DÍLCŮ, ODVOZ DO 20KM</t>
  </si>
  <si>
    <t>45*0,2=9,000 [A]</t>
  </si>
  <si>
    <t>113178</t>
  </si>
  <si>
    <t>ODSTRAN KRYTU ZPEVNĚNÝCH PLOCH Z DLAŽEB KOSTEK, ODVOZ DO 20KM</t>
  </si>
  <si>
    <t>202*0,16=32,320 [A]</t>
  </si>
  <si>
    <t>113188</t>
  </si>
  <si>
    <t>ODSTRANĚNÍ KRYTU ZPEVNĚNÝCH PLOCH Z DLAŽDIC, ODVOZ DO 20KM</t>
  </si>
  <si>
    <t>dlaždice + zámková 
55*0,06=3,300 [A]</t>
  </si>
  <si>
    <t>389*1=389,000 [A]</t>
  </si>
  <si>
    <t>11352</t>
  </si>
  <si>
    <t>ODSTRANĚNÍ CHODNÍKOVÝCH A SILNIČNÍCH OBRUBNÍKŮ BETONOVÝCH</t>
  </si>
  <si>
    <t>Potrubí</t>
  </si>
  <si>
    <t>89922R</t>
  </si>
  <si>
    <t>ODSTRANĚNÍ MŘÍŽÍ</t>
  </si>
  <si>
    <t>Odstranění mříže (zakrytí příkop. tvárnic) 
3=3,000 [A]</t>
  </si>
  <si>
    <t>966148</t>
  </si>
  <si>
    <t>BOURÁNÍ KONSTRUKCÍ Z CIHEL A TVÁRNIC S ODVOZEM DO 20KM</t>
  </si>
  <si>
    <t>Odstranění cihelného elektrosloupku 
1*0,5*1,5=0,750 [A]</t>
  </si>
  <si>
    <t>23</t>
  </si>
  <si>
    <t>24</t>
  </si>
  <si>
    <t>96656</t>
  </si>
  <si>
    <t>ODSTRANĚNÍ ŽLABŮ Z DÍLCŮ (VČET ŠTĚRBINOVÝCH)</t>
  </si>
  <si>
    <t>25</t>
  </si>
  <si>
    <t>966842</t>
  </si>
  <si>
    <t>ODSTRANĚNÍ OPLOCENÍ Z DRÁT PLETIVA</t>
  </si>
  <si>
    <t>Odstranění drátěného oplocení s ocel. sloupky, odstranění ochr. plůtků 
264=264,000 [A]</t>
  </si>
  <si>
    <t>SO 101</t>
  </si>
  <si>
    <t>Silnice II/608</t>
  </si>
  <si>
    <t>A</t>
  </si>
  <si>
    <t>POPLATKY ZA SKLÁDKU - zemina</t>
  </si>
  <si>
    <t>21120,010=21 120,010 [A]   dle pol.123738.SKL 
26*0,25=6,500 [B]   dle pol.12931.SKL 
94,875=94,875 [C]   dle pol.132738.SKL 
Celkem: A+B+C=21 221,385 [D]</t>
  </si>
  <si>
    <t>POPLATKY ZA SKLÁDKU - kamenivo, kámen</t>
  </si>
  <si>
    <t>17,888=17,888 [A]   dle pol.967138.SKL</t>
  </si>
  <si>
    <t>POPLATKY ZA SKLÁDKU - prostý beton, cihla, směs</t>
  </si>
  <si>
    <t>404,800=404,800 [A]   dle pol.113348.SKL 
69,863=69,863 [C]   dle pol.967148.SKL 
13,556=13,556 [B]   dle pol.967158.SKL 
Celkem: A+C+B=488,219 [D]</t>
  </si>
  <si>
    <t>014211</t>
  </si>
  <si>
    <t>POPLATKY ZA ZEMNÍK - ORNICE</t>
  </si>
  <si>
    <t>901,488+196,410=1 097,898 [A]</t>
  </si>
  <si>
    <t>113348</t>
  </si>
  <si>
    <t>ODSTRAN PODKL ZPEVNĚNÝCH PLOCH S CEM POJIVEM, ODVOZ DO 20KM</t>
  </si>
  <si>
    <t>VYBOURÁNÍ STÁVAJÍCÍHO KSC 
PLOCHA OMĚŘENÁ ZE SITUACE*TLOUŠŤKA VRSTVY Z DIAGNOSTIKY 
1580*0,09+2626*0,1=404,800 [A]</t>
  </si>
  <si>
    <t>113763</t>
  </si>
  <si>
    <t>FRÉZOVÁNÍ DRÁŽKY PRŮŘEZU DO 300MM2 V ASFALTOVÉ VOZOVCE</t>
  </si>
  <si>
    <t>FRÉZOVÁNÍ DRÁŽKY 20X12 V ASFALTOVÉ VOZOVCE PRO ASFALTOVOU ZÁLIVKU</t>
  </si>
  <si>
    <t>OMĚŘENO ZE SITUACE 
2246+1826+40+19+25+40+50+22+396+47+26+2266+20+1+15+19+62+13+16+24+31+34+14+20+21=7 293,000 [A]</t>
  </si>
  <si>
    <t>123738</t>
  </si>
  <si>
    <t>ODKOP PRO SPOD STAVBU SILNIC A ŽELEZNIC TŘ. I, ODVOZ DO 20KM</t>
  </si>
  <si>
    <t>odvoz na skládku</t>
  </si>
  <si>
    <t>PLOCHA Z ŘEZU*DÉLKA 
4,1*92+5,41*62+4,91*134+3,5*77+3,9*90+6,6*30+3,6*237+6*42+5*179+4,5*110+2,85*110+5*232+3,6*59+5,5*28+6,4*69+4,1*135+2,8*79+3,25*53+6,6*84+5,1*330+4,55*46+3,2*57+6*34+5,5*91+4,7*32+3,5*54+6,25*120+3,2*59+4,6*31+5,8*26+5,2*120+3,6*46+6,2*52+5*239+4,9*115+3,85*275+4,05*63+7,1*108+4,5*136+4,6*67+3,7*66+4,5*39+5,3*96+3,3*32+3,2*147+3,6*72+3,5*34=20 572,010 [A] 
VÝKOP STÁVAJÍCÍHO PODLOŽÍ V KM 0,72 - 0,76 V TL. 1,0 M 
PLOCHA Z ŘEZU*DÉLKA ÚSEKU 
7,5*40+6,2*40=548,000 [B] 
Celkem: A+B=21 120,010 [C]</t>
  </si>
  <si>
    <t>125738</t>
  </si>
  <si>
    <t>OR</t>
  </si>
  <si>
    <t>VYKOPÁVKY ZE ZEMNÍKŮ A SKLÁDEK TŘ. I, ODVOZ DO 20KM</t>
  </si>
  <si>
    <t>naložení a dovoz ornice pro rozprostření</t>
  </si>
  <si>
    <t>12931</t>
  </si>
  <si>
    <t>ČIŠTĚNÍ PŘÍKOPŮ OD NÁNOSU DO 0,25M3/M</t>
  </si>
  <si>
    <t>PROČIŠTĚNÍ V MÍSTECH VYÚSTĚNÍ KANALIZACE 
11+15=26,000 [A]</t>
  </si>
  <si>
    <t>129958</t>
  </si>
  <si>
    <t>ČIŠTĚNÍ POTRUBÍ DN DO 600MM</t>
  </si>
  <si>
    <t>včetně likvidace vzniklého odpadu</t>
  </si>
  <si>
    <t>PROČIŠTĚNÍ STÁVAJÍCÍCH PROPUSTKŮ 
11,5=11,500 [A]</t>
  </si>
  <si>
    <t>132738</t>
  </si>
  <si>
    <t>HLOUBENÍ RÝH ŠÍŘ DO 2M PAŽ I NEPAŽ TŘ. I, ODVOZ DO 20KM</t>
  </si>
  <si>
    <t>PROPUSTEK KM 0,735 
PLOCHA Z ŘEZU*DÉLKA VÝKOPU 
8,25*11,5=94,875 [A]</t>
  </si>
  <si>
    <t>17120</t>
  </si>
  <si>
    <t>ULOŽENÍ SYPANINY DO NÁSYPŮ A NA SKLÁDKY BEZ ZHUTNĚNÍ</t>
  </si>
  <si>
    <t>uložení na skládku</t>
  </si>
  <si>
    <t>21120,010=21 120,010 [A]   dle pol.123738.SKL 
94,875=94,875 [B]   dle pol.132738.SKL 
Celkem: A+B=21 214,885 [C]</t>
  </si>
  <si>
    <t>17180</t>
  </si>
  <si>
    <t>ULOŽENÍ SYPANINY DO NÁSYPŮ Z NAKUPOVANÝCH MATERIÁLŮ</t>
  </si>
  <si>
    <t>PLOCHA Z ŘEZU*DÉLKA 
1,17*62+1,64*134+7,5*42+0,05*69+0,01*135+0,15*79+0,85*53+2*91+1,3*32+0,6*59+1*31+9,6*52+0,81*275+0,9*63+3*96+0,12*147+1,8*72+1,06*34=2 208,930 [A]</t>
  </si>
  <si>
    <t>AZ</t>
  </si>
  <si>
    <t>AKTIVNÍ ZÓNA, TL. 0,5M</t>
  </si>
  <si>
    <t>ÚSEK KM 0,0-1,2 
HLAVNÍ TRASA VČETNĚ SJEZDŮ MIMO AUTOBUSOVÝ ZÁLIV 
PLOCHA ŠTĚRKODRTĚ* TLOUŠŤKA AZ 
(2516+170+1477+2494+17,5+28+176+1478,5+56,5+202+6,6+9,1+12,5+12,5+19+35+15+5,5)*1,15*0,5+46*0,5+66*0,5+22*0,5+180*0,5+56*0,5+72*0,5+306*0,5+858*0,5=5 823,153 [A] 
VOZOVKOVÉ VRSTVY - AUTOBUSOVÝ ZÁLIV 
PLOCHA ŠTĚRKODRTĚ* TLOUŠŤKA AZ, AUTOBUSOVÝ ZÁLIV 
83*1,1*0,5+114*1,1*0,5=108,350 [B] 
ÚSEK KM 1,2-KÚ 
VOZOVKOVÉ VRSTVY HLAVNÍ TRASA VČETNĚ SJEZDŮ 
PLOCHA ŠTĚRKODRTĚ* TLOUŠŤKA AZ 
(3660+166+3663+45+69+17+40+44+36+19+12)*1,15*0,5+208*0,5+95*0,5+120*0,5+26*0,5 
VOZOVKOVÉ VRSTVY - AUTOBUSOVÝ ZÁLIV 
PLOCHA ŠTĚRKODRTĚ* TLOUŠŤKA AZ, AUTOBUSOVÝ ZÁLIV 
68*1,1*0,5=4 687,947 [C] 
VOZOVKOVÉ VRSTVY - PODÉLNÉ STÁNÍ PRO OA 
PLOCHA ŠTĚRKODRTĚ* TLOUŠŤKA AZ, PODÉLNÉ STÁNÍ PRO OA 
38*0,5=19,000 [D] 
Celkem: A+B+C+D=10 638,450 [E]</t>
  </si>
  <si>
    <t>17380</t>
  </si>
  <si>
    <t>ZEMNÍ KRAJNICE A DOSYPÁVKY Z NAKUPOVANÝCH MATERIÁLŮ</t>
  </si>
  <si>
    <t>DOSYPÁVKA KRAJNICE, MATERIÁL MIN. PODMÍNEČNĚ VHODNÝ</t>
  </si>
  <si>
    <t>PLOCHA Z ŘEZU*DÉLKA 
0,15*92+0,41*62+0,17*50+0,1*85+0,055*77+0,23*90+0,035*30+0,052*237+1,24*42+0,17*48+0,06*151+0,34*94+0,06*127+0,35*101+0,06*132+0,05*86+0,23*69+0,052*135+0,23*42+0,03*20+0,37*18+0,02*22+0,05*32+0,06*104+0,35*84+0,06*226+0,3*46+0,06*57+0,7*34+0,053*175+0,94*120+0,05*59+0,3*31+0,3*192+0,35*52+0,38*162+0,06*39+0,05*106+0,05*167+0,05*171+0,42*108+0,05*136+0,47*42+0,22*20+0,1*21+0,053*26+0,52*39+0,4*75+0,05*53+0,14*147+0,05*71+0,06*36+0,06*5,5+0,4*11+0,4*14,5+0,06*4+0,06*4,4+0,06*4,5+0,06*9+0,4*9,5+0,4*36+0,4*12,5+0,4*12,5+0,4*9+0,4*10,6+0,4*12+0,06*9+0,06*10+0,06*16+0,06*15+0,053*30+0,06*23+0,06*12+0,42*90+0,03*30+0,2*110+0,3*59+0,4*69+0,2*57+0,22*54+0,25*108+0,19*67+0,3*147=1 110,756 [A]</t>
  </si>
  <si>
    <t>17481</t>
  </si>
  <si>
    <t>ZÁSYP JAM A RÝH Z NAKUPOVANÝCH MATERIÁLŮ</t>
  </si>
  <si>
    <t>PROPUSTEK KM 0,735 
PLOCHA Z ŘEZU*DÉLKA  
5,2*11,5=59,800 [A]</t>
  </si>
  <si>
    <t>18110</t>
  </si>
  <si>
    <t>ÚPRAVA PLÁNĚ SE ZHUTNĚNÍM V HORNINĚ TŘ. I</t>
  </si>
  <si>
    <t>ÚSEK KM 0,0-1,2 
HLAVNÍ TRASA VČETNĚ SJEZDŮ MIMO AUTOBUSOVÝ ZÁLIV 
(2516+170+1477+2494+17,5+28+176+1478,5+56,5+202+6,6+9,1+12,5+12,5+19+35)*1,15+46+66+22+180+56+72+306+858=11 622,730 [A] 
VOZOVKOVÉ VRSTVY - AUTOBUSOVÝ ZÁLIV 
83*1,1+114*1,1=216,700 [B] 
ÚSEK KM 1,2-KÚ 
VOZOVKOVÉ VRSTVY HLAVNÍ TRASA VČETNĚ SJEZDŮ 
(3660+166+3663+45+69+17+40+44+36+19)*1,15+208+95+120+26=9 371,850 [C] 
VOZOVKOVÉ VRSTVY - AUTOBUSOVÝ ZÁLIV 
68*1,1=74,800 [D] 
VOZOVKOVÉ VRSTVY - PODÉLNÉ STÁNÍ PRO OA 
38=38,000 [E] 
Celkem: A+B+C+D+E=21 324,080 [F]</t>
  </si>
  <si>
    <t>18220</t>
  </si>
  <si>
    <t>ROZPROSTŘENÍ ORNICE VE SVAHU</t>
  </si>
  <si>
    <t>OHUMUSOVÁNÍ VE SVAHU, TL. 0,2M</t>
  </si>
  <si>
    <t>PLOCHA OMĚŘENÁ ZE SITUACE*KOEFICIENT SKLONU*TL.OHUMUSOVÁNÍ 
(14+82+31,5+3,5+72+284+180+27+452+361,5+81+76,5+127+28+28,5+126+25+5,5+165+96+587+70,5+28+38+3+5+158+32+13+20+24+9+3+28+40+25,5+11,5+10,5+30+13,5+7,5+2+146+109,5+13+5+68+47+49+13+8+14,5+3,5+0,5+1,5+8+4,5+5+14,5+40+49)*1,12*0,2=901,488 [A]</t>
  </si>
  <si>
    <t>18230</t>
  </si>
  <si>
    <t>ROZPROSTŘENÍ ORNICE V ROVINĚ</t>
  </si>
  <si>
    <t>OHUMUSOVÁNÍ V ROVINĚ, TL. 0,2M</t>
  </si>
  <si>
    <t>PLOCHA OMĚŘENÁ ZE SITUACE*TL.OHUMUSOVÁNÍ;OHUMUSOVÁNÍ PRO ZELENÉ PÁSY MEZI KOM.A CHODNÍKEM 
(2,8+11,9+19,6+7,8+16,8+12,2+8,7+29,1+14,7+26+39,3+7,4+75+17,5+74+54,7+11,7+58,9+1,9+38,1+71,3+8+14,4+49,2+24,2+8+10,15+41,2+57+17,5+18,5+97,5+10+7+20)*0,2=196,410 [A]</t>
  </si>
  <si>
    <t>Základy</t>
  </si>
  <si>
    <t>21263</t>
  </si>
  <si>
    <t>TRATIVODY KOMPLET Z TRUB Z PLAST HMOT DN DO 150MM</t>
  </si>
  <si>
    <t>DRENÁŽ DN 150 HDPE, SN 8, ŠP LOŽE TL. 0,1 M, PŘI SKLONU&lt;1% LOŽE Z PODKLADNÍHO BETONU C8/10; OBSYP HK 8/32,F2, ZÁSYP HK 22/32 F2</t>
  </si>
  <si>
    <t>OMĚŘENO ZE SITUACE 
513+151+127+654+31+226+59+175+71+724,5+59,5+305,5=3 096,500 [A]</t>
  </si>
  <si>
    <t>21450</t>
  </si>
  <si>
    <t>SANAČNÍ VRSTVY Z KAMENIVA</t>
  </si>
  <si>
    <t>NÁSYP Z KAMENITÉ SYPANINY VÝŠKY 1,0 M Z KAMENIVA MAX. ZRNO 250 MM</t>
  </si>
  <si>
    <t>VÝMĚNA PODLOŽÍ NÁSYPU V KM 0,72 - 0,76 V TL. 1,0 M KAMENITOU SYPANINOU 
PLOCHA Z ŘEZU*DÉLKA ÚSEKU 
7,5*40+6,2*40=548,000 [A]</t>
  </si>
  <si>
    <t>21461</t>
  </si>
  <si>
    <t>SEPARAČNÍ GEOTEXTILIE</t>
  </si>
  <si>
    <t>SEPARAČNĚ - VÝZTUŽNÁ GEOTEXTILIE, MIN. PEVNOST 100 kN/m, ODOLNOST PROTI PROTLAČENÍ CBR&gt;3kN, ODOLNOST PROTI PROTRŽENÍ&lt;10 MM,MAX PRŮTAŽNOST 15%</t>
  </si>
  <si>
    <t>pro oddělení kamenité sypaniny, km 0,72-0,76 
délka z řezu*délka úseku 
10*40+9*40=760,000 [A]</t>
  </si>
  <si>
    <t>289971</t>
  </si>
  <si>
    <t>OPLÁŠTĚNÍ (ZPEVNĚNÍ) Z GEOTEXTILIE</t>
  </si>
  <si>
    <t>FILTRAČNĚ SEPARAČNÍ NETKANÁ GEOTEXTILIE</t>
  </si>
  <si>
    <t>DÉLKA GEOTEXTILIE PRO OBALENÍ TRATIVODU Z ŘEZU*DÉLKA TRATIVODŮ; GEOTEXTILIE PRO TRATIVODY 
2,5*(513+151+127+654+31+226+59+175+71+724,5+59,5+305,5)=7 741,250 [A]</t>
  </si>
  <si>
    <t>289972</t>
  </si>
  <si>
    <t>OPLÁŠTĚNÍ (ZPEVNĚNÍ) Z GEOMŘÍŽOVIN</t>
  </si>
  <si>
    <t>VÝZTUŽNÁ GEOMŘÍŽ MIN. PEVNOST 80/80 kN/m</t>
  </si>
  <si>
    <t>pro oddělení kamenité sypaniny a násypu, km 0,72-0,76 
délka z řezu*délka úseku 
9*40+7*40=640,000 [A]</t>
  </si>
  <si>
    <t>Vodorovné konstrukce</t>
  </si>
  <si>
    <t>451312</t>
  </si>
  <si>
    <t>PODKLADNÍ A VÝPLŇOVÉ VRSTVY Z PROSTÉHO BETONU C12/15</t>
  </si>
  <si>
    <t>PODKLADNÍ BETON TL. 0,10 M, BETON C12/15-X0</t>
  </si>
  <si>
    <t>PROPUSTEK KM 0,735 
PLOCHA Z ŘEZU B-B'*DÉLKA PROPUSTKU 
0,26*23,1=6,006 [A]</t>
  </si>
  <si>
    <t>26</t>
  </si>
  <si>
    <t>45157</t>
  </si>
  <si>
    <t>01</t>
  </si>
  <si>
    <t>PODKLADNÍ A VÝPLŇOVÉ VRSTVY Z KAMENIVA TĚŽENÉHO</t>
  </si>
  <si>
    <t>štěrkopísek fr. 8/16</t>
  </si>
  <si>
    <t>štěrkopísek fr. 8/16 tl. 0,1 m pod VEGETAČNÍ TVÁRNICE TL. 0,2 M  
(76+39+66+46+35+18,5+11)*1,12*0,1=32,648 [A]</t>
  </si>
  <si>
    <t>27</t>
  </si>
  <si>
    <t>02</t>
  </si>
  <si>
    <t>LOŽE ZE ŠP FR. 0-22 GN, TL. 0,10 M</t>
  </si>
  <si>
    <t>PROPUSTEK KM 0,735 
PLOCHA Z ŘEZU B-B'*DÉLKA PROPUSTKU+PLOCHA OMĚŘENÁ ZE SITUACE* KOEFICIENT SKLONU* TLOUŠŤKA  
0,24*23,1+(6+7)*1,12*0,1=7,000 [A]</t>
  </si>
  <si>
    <t>28</t>
  </si>
  <si>
    <t>465512</t>
  </si>
  <si>
    <t>DLAŽBY Z LOMOVÉHO KAMENE NA MC</t>
  </si>
  <si>
    <t>ODLÁŽDĚNÍ ROURY A PŘÍKOPU Z LOMOVÉHO KAMENE TL. 0,2 M DO BETONOVÉHO LOŽE TL. 0,1 M C20/25n-XF3, VYSPÁROVÁNO MC25-XF4</t>
  </si>
  <si>
    <t>PROPUSTEK KM 0,735 
PLOCHA OMĚŘENÁ ZE SITUACE* KOEFICIENT SKLONU* TLOUŠŤKA  
(6+7)*1,12*0,3=4,368 [A]</t>
  </si>
  <si>
    <t>29</t>
  </si>
  <si>
    <t>466921R</t>
  </si>
  <si>
    <t>DLAŽBY VEGETAČNÍ</t>
  </si>
  <si>
    <t>VEGETAČNÍ TVÁRNICE TL. 0,2 M</t>
  </si>
  <si>
    <t>PREFABRIKÁTY PRO OCHRANU TĚLESA NÁSYPU PROTI Q100 V KM 0,72-0,76 
PLOCHA OMĚŘENÁ ZE SITUACE*KOEFICIENT SKLONU 
(76+39+66)*1,12=202,720 [A] 
PREFABRIKÁTY PRO OCHRANU TĚLESA PRUDKÉHO NÁSYPU      
(46+35+18,5+11)*1,12=123,760 [B]        
Celkem: A+B=326,480 [C]</t>
  </si>
  <si>
    <t>30</t>
  </si>
  <si>
    <t>46731</t>
  </si>
  <si>
    <t>STUPNĚ A PRAHY VODNÍCH KORYT Z PROSTÉHO BETONU</t>
  </si>
  <si>
    <t>BETONOVÝ PRÁH 0,3x0,8</t>
  </si>
  <si>
    <t>PROPUSTEK KM 0,735 
0,3*0,8*0,86+0,3*0,8*0,82+0,3*0,8*0,88+0,3*0,8*0,79=0,804 [A]</t>
  </si>
  <si>
    <t>Komunikace</t>
  </si>
  <si>
    <t>31</t>
  </si>
  <si>
    <t>561431</t>
  </si>
  <si>
    <t>KAMENIVO ZPEVNĚNÉ CEMENTEM TŘ. I TL. DO 150MM</t>
  </si>
  <si>
    <t>VRSTVA ZE SMĚSI STABILIZOVANÉ CEMENTEM SC 0/32, C8/10, TL. 130 MM</t>
  </si>
  <si>
    <t>ÚSEK KM 0,0-1,2 
VOZOVKOVÉ VRSTVY - AUTOBUSOVÝ ZÁLIV 
PLOCHA OMĚŘENÁ ZE SITUACE, AUTOBUSOVÝ ZÁLIV 
83+114=197,000 [A] 
ÚSEK KM 1,2-KÚ 
VOZOVKOVÉ VRSTVY - AUTOBUSOVÝ ZÁLIV 
PLOCHA OMĚŘENÁ ZE SITUACE, AUTOBUSOVÝ ZÁLIV 
68=68,000 [B] 
Celkem: A+B=265,000 [C]</t>
  </si>
  <si>
    <t>32</t>
  </si>
  <si>
    <t>56313</t>
  </si>
  <si>
    <t>VOZOVKOVÉ VRSTVY Z MECHANICKY ZPEVNĚNÉHO KAMENIVA TL. DO 150MM</t>
  </si>
  <si>
    <t>MECHANICKY ZPEVNĚNÉ KAMENIVO MZK 0/32 Gc,TL. 150 MM</t>
  </si>
  <si>
    <t>ÚSEK KM 1,2-KÚ 
VOZOVKOVÉ VRSTVY - PODÉLNÉ STÁNÍ PRO OA 
PLOCHA OMĚŘENÁ ZE SITUACE,PODÉLNÉ STÁNÍ PRO OA 
38=38,000 [A]</t>
  </si>
  <si>
    <t>33</t>
  </si>
  <si>
    <t>56314</t>
  </si>
  <si>
    <t>VOZOVKOVÉ VRSTVY Z MECHANICKY ZPEVNĚNÉHO KAMENIVA TL. DO 200MM</t>
  </si>
  <si>
    <t>MECHANICKY ZPEVNĚNÉ KAMENIVO MZK 0/32 Gc,TL. 200 MM</t>
  </si>
  <si>
    <t>ÚSEK KM 0,0-1,2 
HLAVNÍ TRASA VČETNĚ SJEZDŮ MIMO AUTOBUSOVÝ ZÁLIV 
PLOCHA OMĚŘENÁ ZE SITUACE 
(2516+170+1477+2494+17,5+28+176+1478,5+56,5+202+6,6+9,1+12,5+12,5+19+35+15+5,5)*1,10=9 603,770 [A] 
ÚSEK KM 1,2-KÚ 
VOZOVKOVÉ VRSTVY HLAVNÍ TRASA VČETNĚ SJEZDŮ 
PLOCHA OMĚŘENÁ ZE SITUACE 
(3660+166+3663+45+69+17+40+44+36+19+12)*1,10=8 548,100 [B] 
Celkem: A+B=18 151,870 [C]</t>
  </si>
  <si>
    <t>34</t>
  </si>
  <si>
    <t>56330</t>
  </si>
  <si>
    <t>VOZOVKOVÉ VRSTVY ZE ŠTĚRKODRTI</t>
  </si>
  <si>
    <t>ŠTĚRKODRŤ ŠDA 0/32 Ge</t>
  </si>
  <si>
    <t>PLOCHA OMĚŘENÁ ZE SITUACE*PRŮMĚRNÁ TLOUŠŤKA VRSTVY,ŠTĚRKODRŤ PRO DLAŽBU SJEZDŮ 
TL. MIN. 150 MM 
(9,5+10,1)*0,25=4,900 [A]</t>
  </si>
  <si>
    <t>35</t>
  </si>
  <si>
    <t>ŠTĚRKODRŤ ŠDA 0/63 Ge</t>
  </si>
  <si>
    <t>ÚSEK KM 0,0-1,2 
HLAVNÍ TRASA VČETNĚ SJEZDŮ MIMO AUTOBUSOVÝ ZÁLIV 
PLOCHA OMĚŘENÁ ZE SITUACE plocha vozovek *koeficient zazubení vrstev*průměrná tloušťka vrstvy + plochy* tloušťky vrstvy stěrkodrťě pro vyvedení pláně do svahu tělesa 
TL. MIN. 250 MM 
(2516+170+1477+2494+17,5+28+176+1478,5+56,5+202+6,6+9,1+12,5+12,5+19+35+15+5,5)*1,15*0,27+46*0,15+66*0,15+22*0,15+180*0,15+56*0,15+72*0,15+306*0,15+858*0,15=2 951,782 [A] 
VOZOVKOVÉ VRSTVY - AUTOBUSOVÝ ZÁLIV 
PLOCHA OMĚŘENÁ ZE SITUACE, AUTOBUSOVÝ ZÁLIV plocha vozovek*koeficient zazubení vrstev*průměrná tloušťka vrstvy 
TL. MIN. 220 MM 
83*1,10*0,23+114*1,10*0,24=51,095 [B] 
ÚSEK KM 1,2-KÚ 
VOZOVKOVÉ VRSTVY HLAVNÍ TRASA VČETNĚ SJEZDŮ 
PLOCHA OMĚŘENÁ ZE SITUACE plocha vozovek *koeficient zazubení vrstev*průměrná tloušťka vrstvy + plochy* tloušťky vrstvy stěrkodrťě pro vyvedení pláně do svahu tělesa 
TL. MIN. 250 MM 
(3660+166+3663+45+69+17+40+44+36+19+12)*1,15*0,27+208*0,15+95*0,15+120*0,15+26*0,15=2 480,246 [C] 
VOZOVKOVÉ VRSTVY - AUTOBUSOVÝ ZÁLIV 
PLOCHA OMĚŘENÁ ZE SITUACE, AUTOBUSOVÝ ZÁLIV plocha vozovek*koeficient zazubení vrstev*průměrná tloušťka vrstvy 
TL. MIN. 220 MM 
68*1,10*0,23=17,204 [D] 
VOZOVKOVÉ VRSTVY - PODÉLNÉ STÁNÍ PRO OA 
PLOCHA OMĚŘENÁ ZE SITUACE,PODÉLNÉ STÁNÍ PRO OA plocha vozovky *průměrná tloušťka vrstvy 
TL. MIN. 150 MM 
38*0,18=6,840 [E] 
Celkem: A+B+C+D+E=5 507,167 [F]</t>
  </si>
  <si>
    <t>36</t>
  </si>
  <si>
    <t>56333</t>
  </si>
  <si>
    <t>VOZOVKOVÉ VRSTVY ZE ŠTĚRKODRTI TL. DO 150MM</t>
  </si>
  <si>
    <t>ŠTĚRKODRŤ ŠDA 0/32 Ge, TL. 150 MM</t>
  </si>
  <si>
    <t>PLOCHA OMĚŘENÁ ZE SITUACE,ŠTĚRKODRŤ PRO DLAŽBU SJEZDŮ 
9,5+10,1=19,600 [A]</t>
  </si>
  <si>
    <t>37</t>
  </si>
  <si>
    <t>56933</t>
  </si>
  <si>
    <t>ZPEVNĚNÍ KRAJNIC ZE ŠTĚRKODRTI TL. DO 150MM</t>
  </si>
  <si>
    <t>ZPEVNĚNÍ KRAJNIC ZE ŠTĚRKODRTI 0-32, TŘ.B</t>
  </si>
  <si>
    <t>PLOCHA OMĚŘENÁ ZE SITUACE 
67,5+36+31,5+7,5+9=151,500 [A]</t>
  </si>
  <si>
    <t>38</t>
  </si>
  <si>
    <t>572123</t>
  </si>
  <si>
    <t>INFILTRAČNÍ POSTŘIK Z EMULZE DO 1,0KG/M2</t>
  </si>
  <si>
    <t>INFILTRAČNÍ POSTŘIK MODIFIKOVANÝ PI-CP;0,60 KG/M2</t>
  </si>
  <si>
    <t>39</t>
  </si>
  <si>
    <t>572214</t>
  </si>
  <si>
    <t>SPOJOVACÍ POSTŘIK Z MODIFIK EMULZE DO 0,5KG/M2</t>
  </si>
  <si>
    <t>SPOJOVACÍ POSTŘIK MODIFIKOVANÝ PS-CP;0,40 KG/M2</t>
  </si>
  <si>
    <t>ÚSEK KM 0,0-1,2 
HLAVNÍ TRASA VČETNĚ SJEZDŮ MIMO AUTOBUSOVÝ ZÁLIV 
PLOCHA OMĚŘENÁ ZE SITUACE 
(2516+170+1477+2494+17,5+28+176+1478,5+56,5+202+6,6+9,1+12,5+12,5+19+35+15+5,5)*1,03=8 992,621 [A] 
(2516+170+1477+2494+17,5+28+176+1478,5+56,5+202+6,6+9,1+12,5+12,5+19+35+15+5,5)*1,05=9 167,235 [B] 
VOZOVKOVÉ VRSTVY - AUTOBUSOVÝ ZÁLIV 
PLOCHA OMĚŘENÁ ZE SITUACE, AUTOBUSOVÝ ZÁLIV 
(83+114)*2=394,000 [C] 
ÚSEK KM 1,2-KÚ 
VOZOVKOVÉ VRSTVY HLAVNÍ TRASA VČETNĚ SJEZDŮ 
PLOCHA OMĚŘENÁ ZE SITUACE 
(3660+166+3663+45+69+17+40+44+36+19+12)*1,03=8 004,130 [D] 
(3660+166+3663+45+69+17+40+44+36+19+12)*1,05=8 159,550 [E] 
VOZOVKOVÉ VRSTVY - AUTOBUSOVÝ ZÁLIV 
PLOCHA OMĚŘENÁ ZE SITUACE, AUTOBUSOVÝ ZÁLIV 
68*2=136,000 [F] 
Celkem: A+B+C+D+E+F=34 853,536 [G]</t>
  </si>
  <si>
    <t>40</t>
  </si>
  <si>
    <t>574B34</t>
  </si>
  <si>
    <t>ASFALTOVÝ BETON PRO OBRUSNÉ VRSTVY MODIFIK ACO 11+, 11S TL. 40MM</t>
  </si>
  <si>
    <t>ASFALTOVÝ BETON MODIFIKOVANÝ PRO OBRUSNÉ VRSTVY ACO 11+ PMB 45/80-60, TL. 40 MM</t>
  </si>
  <si>
    <t>41</t>
  </si>
  <si>
    <t>574D56</t>
  </si>
  <si>
    <t>ASFALTOVÝ BETON PRO LOŽNÍ VRSTVY MODIFIK ACL 16+, 16S TL. 60MM</t>
  </si>
  <si>
    <t>ASFALTOVÝ BETON MODIFIKOVANÝ PRO LOŽNÍ VRSTVY ACL 16+ PMB 25/55-60, TL. 60 MM</t>
  </si>
  <si>
    <t>42</t>
  </si>
  <si>
    <t>574D78</t>
  </si>
  <si>
    <t>ASFALTOVÝ BETON PRO LOŽNÍ VRSTVY MODIFIK ACL 22+, 22S TL. 80MM</t>
  </si>
  <si>
    <t>ASFALTOVÝ BETON MODIFIKOVANÝ PRO LOŽNÍ VRSTVY ACL 22S PMB 25/55-60, TL. 80 MM</t>
  </si>
  <si>
    <t>ÚSEK KM 0,0-1,2 
HLAVNÍ TRASA VČETNĚ SJEZDŮ MIMO AUTOBUSOVÝ ZÁLIV 
PLOCHA OMĚŘENÁ ZE SITUACE 
(2516+170+1477+2494+17,5+28+176+1478,5+56,5+202+6,6+9,1+12,5+12,5+19+35+15+5,5)*1,03=8 992,621 [A] 
ÚSEK KM 1,2-KÚ 
VOZOVKOVÉ VRSTVY HLAVNÍ TRASA VČETNĚ SJEZDŮ 
PLOCHA OMĚŘENÁ ZE SITUACE 
(3660+166+3663+45+69+17+40+44+36+19+12)*1,03=8 004,130 [B] 
Celkem: A+B=16 996,751 [C]</t>
  </si>
  <si>
    <t>43</t>
  </si>
  <si>
    <t>574F46</t>
  </si>
  <si>
    <t>ASFALTOVÝ BETON PRO PODKLADNÍ VRSTVY MODIFIK ACP 16+, 16S TL. 50MM</t>
  </si>
  <si>
    <t>ASFALTOVÝ BETON MODIFIKOVANÝ PRO PODKLADNÍ VRSTVY ACP 16+ PMB 25/55-60, TL. 50 MM</t>
  </si>
  <si>
    <t>44</t>
  </si>
  <si>
    <t>574F78</t>
  </si>
  <si>
    <t>ASFALTOVÝ BETON PRO PODKLADNÍ VRSTVY MODIFIK ACP 22+, 22S TL. 80MM</t>
  </si>
  <si>
    <t>ASFALTOVÝ BETON MODIFIKOVANÝ PRO PODKLADNÍ VRSTVY ACP 22S PMB 25/55-60, TL. 80 MM</t>
  </si>
  <si>
    <t>ÚSEK KM 1,2-KÚ 
VOZOVKOVÉ VRSTVY HLAVNÍ TRASA VČETNĚ SJEZDŮ 
PLOCHA OMĚŘENÁ ZE SITUACE 
(3660+166+3663+45+69+17+40+44+36+19+12)*1,05=8 159,550 [A]</t>
  </si>
  <si>
    <t>45</t>
  </si>
  <si>
    <t>574J54</t>
  </si>
  <si>
    <t>ASFALTOVÝ KOBEREC MASTIXOVÝ MODIFIK SMA 11+, 11S TL. 40MM</t>
  </si>
  <si>
    <t>ASFALTOVÝ KOBEREC MASTIXOVÝ MODIFIKOVANÝ SMA 11S PMB 45/80-60, TL. 40 MM</t>
  </si>
  <si>
    <t>ÚSEK KM 0,0-1,2 
HLAVNÍ TRASA VČETNĚ SJEZDŮ MIMO AUTOBUSOVÝ ZÁLIV 
PLOCHA OMĚŘENÁ ZE SITUACE 
2516+170+1477+2494+17,5+28+176+1478,5+56,5+202+6,6+9,1+12,5+12,5+19+35+15+5,5=8 730,700 [A] 
ÚSEK KM 1,2-KÚ 
VOZOVKOVÉ VRSTVY HLAVNÍ TRASA VČETNĚ SJEZDŮ 
PLOCHA OMĚŘENÁ ZE SITUACE 
3660+166+3663+45+69+17+40+44+36+19+12=7 771,000 [B] 
Celkem: A+B=16 501,700 [C]</t>
  </si>
  <si>
    <t>46</t>
  </si>
  <si>
    <t>574N47</t>
  </si>
  <si>
    <t>VRSTVY Z ASF SMĚSI S VYSOKÝM MODULEM TUHOSTI VMT22 MODIFIK PRO PODKLADNÍ VRSTVY TL. 80MM</t>
  </si>
  <si>
    <t>PODKLADNÍ VRSTVA Z MODIF. ASFALTOVÉ SMĚSI S VYSOKÝM MODULEM TUHOSTI VMT 0/22 PMB 25/55-60, TL. 80 MM</t>
  </si>
  <si>
    <t>ÚSEK KM 0,0-1,2 
HLAVNÍ TRASA VČETNĚ SJEZDŮ MIMO AUTOBUSOVÝ ZÁLIV 
PLOCHA OMĚŘENÁ ZE SITUACE 
(2516+170+1477+2494+17,5+28+176+1478,5+56,5+202+6,6+9,1+12,5+12,5+19+35+15+5,5)*1,05=9 167,235 [A]</t>
  </si>
  <si>
    <t>47</t>
  </si>
  <si>
    <t>57621</t>
  </si>
  <si>
    <t>POSYP KAMENIVEM DRCENÝM 5KG/M2</t>
  </si>
  <si>
    <t>POSYP KAMENIVEM FR. 2/4; 3,0 KG/M2</t>
  </si>
  <si>
    <t>48</t>
  </si>
  <si>
    <t>576411</t>
  </si>
  <si>
    <t>POSYP KAMENIVEM OBALOVANÝM 2KG/M2</t>
  </si>
  <si>
    <t>POSYP PŘEDOBALENÝM KAMENIVEM FR. 2/4; 1,5 KG/M2</t>
  </si>
  <si>
    <t>49</t>
  </si>
  <si>
    <t>58212R</t>
  </si>
  <si>
    <t>KAMENNÁ DLAŽBA TL. 120 MM DO BETONOVÉHO LOŽE TL. 100 MM</t>
  </si>
  <si>
    <t>KAMENNÁ DLAŽBA TL. 120 MM,ŠÍŘKY 400 MM DO BETONOVÉHO LOŽE C 20/25n XF3, TL. 100 MM , VÝPLŇ SPAR CEMENTOVOU MALTOU M10 S NÁSLEDNÝM FRÉZOVÁNÍM DRÁŽEK PRO VZNIK UMĚLÉ VODÍCÍ LINIE</t>
  </si>
  <si>
    <t>PLOCHA OMĚŘENÁ ZE SITUACE;UMĚLÁ VODÍCÍ LINIE V ASFALTOVÉ VOZOVCE 
6+9=15,000 [A]</t>
  </si>
  <si>
    <t>50</t>
  </si>
  <si>
    <t>58221</t>
  </si>
  <si>
    <t>DLÁŽDĚNÉ KRYTY Z DROBNÝCH KOSTEK DO LOŽE Z KAMENIVA</t>
  </si>
  <si>
    <t>KAMENNÁ DLAŽBA DL TL.100 MM, VÝPLŇ SPAR ASFALTOVOU ZÁLIVKOU DO TL. 40 MM  
LOŽNÁ VRSTVA Z DROBNÉHO KAMENIVA L FR. 0/8, TL. 40 MM</t>
  </si>
  <si>
    <t>51</t>
  </si>
  <si>
    <t>58222</t>
  </si>
  <si>
    <t>DLÁŽDĚNÉ KRYTY Z DROBNÝCH KOSTEK DO LOŽE Z MC</t>
  </si>
  <si>
    <t>KAMENNÁ DLAŽBA DL TL.100 MM,DO LOŽE Z BETONU C 20/25n XF3, VÝPLŇ SPAR CEMENTOVOU MALTOU M10</t>
  </si>
  <si>
    <t>ÚSEK KM 1,2-KÚ 
VOZOVKOVÉ VRSTVY - PODÉLNÉ STÁNÍ PRO OA 
PLOCHA OMĚŘENÁ ZE SITUACE,PODÉLNÉ STÁNÍ PRO OA  
DVĚ ŘADY DLAŽ. KOSTEK DO LOŽE Z BETONU PRO ODDĚLENÍ 2 ODLIŠNÝCH KONSTRUKCÍ 
5=5,000 [A]</t>
  </si>
  <si>
    <t>52</t>
  </si>
  <si>
    <t>582615</t>
  </si>
  <si>
    <t>KRYTY Z BETON DLAŽDIC SE ZÁMKEM BAREV TL 80MM DO LOŽE Z KAM</t>
  </si>
  <si>
    <t>BETONOVÁ DLAŽBA,BAREVNÁ,HLADKÁ, TL. 80 MM  
LOŽNÁ VRSTVA Z DROBNÉHO KAMENIVA L FR. 0/4, TL. 40 MM</t>
  </si>
  <si>
    <t>PLOCHA OMĚŘENÁ ZE SITUACE, DLAŽBA PRO 2 SJEZDY NA ZÚ VLEVO (CHODNÍK POD NÁSYPEM)  
9,5+10,1=19,600 [A]</t>
  </si>
  <si>
    <t>53</t>
  </si>
  <si>
    <t>587206</t>
  </si>
  <si>
    <t>PŘEDLÁŽDĚNÍ KRYTU Z BETONOVÝCH DLAŽDIC SE ZÁMKEM</t>
  </si>
  <si>
    <t>ODSTRANĚNÍ A ZNOVUPOLOŽENÍ BETONOVÉ ZÁMKOVÉ DLAŽBY  
LOŽNÁ VRSTVA Z DROBNÉHO KAMENIVA L FR. 0/8, TL. 40 MM</t>
  </si>
  <si>
    <t>PLOCHA OMĚŘENÁ ZE SITUACE, SAM. SJEZD VPRAVO V KM 0,690  
8=8,000 [A]</t>
  </si>
  <si>
    <t>54</t>
  </si>
  <si>
    <t>89952A</t>
  </si>
  <si>
    <t>OBETONOVÁNÍ POTRUBÍ Z PROSTÉHO BETONU DO C20/25</t>
  </si>
  <si>
    <t>OBETONOVÁNÍ PROPUSTKU, BETON C20/25n-XF3</t>
  </si>
  <si>
    <t>PROPUSTEK KM 0,735 
PLOCHA Z ŘEZU B-B'*DÉLKA PROPUSTKU 
1,32*23,1=30,492 [A]</t>
  </si>
  <si>
    <t>55</t>
  </si>
  <si>
    <t>9113A1</t>
  </si>
  <si>
    <t>SVODIDLO OCEL SILNIČ JEDNOSTR, ÚROVEŇ ZADRŽ N1, N2 - DODÁVKA A MONTÁŽ</t>
  </si>
  <si>
    <t>JEDNOSTRANNÉ OCELOVÉ SVODIDLO, Ú.Z. MIN. N2</t>
  </si>
  <si>
    <t>OMĚŘENO ZE SITUACE, VÝMĚRA JE UVEDENA VČETNĚ DVOU KRÁTKÝCH NÁBĚHŮ 
58,5+4+4=66,500 [A]</t>
  </si>
  <si>
    <t>56</t>
  </si>
  <si>
    <t>9113B1</t>
  </si>
  <si>
    <t>SVODIDLO OCEL SILNIČ JEDNOSTR, ÚROVEŇ ZADRŽ H1 -DODÁVKA A MONTÁŽ</t>
  </si>
  <si>
    <t>JEDNOSTRANNÉ OCELOVÉ SVODIDLO, Ú.Z. MIN.H1</t>
  </si>
  <si>
    <t>OMĚŘENO ZE SITUACE, VÝMĚRA JE UVEDENA VČETNĚ TŘÍ KRÁTKÝCH NÁBĚHŮ (4M) 
10,5+4+12+4+37+4=71,500 [A]</t>
  </si>
  <si>
    <t>57</t>
  </si>
  <si>
    <t>91228</t>
  </si>
  <si>
    <t>SMĚROVÉ SLOUPKY Z PLAST HMOT VČETNĚ ODRAZNÉHO PÁSKU</t>
  </si>
  <si>
    <t>OMĚŘENO ZE SITUACE 
74=74,000 [A]</t>
  </si>
  <si>
    <t>58</t>
  </si>
  <si>
    <t>91238</t>
  </si>
  <si>
    <t>SMĚROVÉ SLOUPKY Z PLAST HMOT - NÁSTAVCE NA SVODIDLA VČETNĚ ODRAZNÉHO PÁSKU</t>
  </si>
  <si>
    <t>OMĚŘENO ZE SITUACE 
14=14,000 [A]</t>
  </si>
  <si>
    <t>59</t>
  </si>
  <si>
    <t>917224</t>
  </si>
  <si>
    <t>SILNIČNÍ A CHODNÍKOVÉ OBRUBY Z BETONOVÝCH OBRUBNÍKŮ ŠÍŘ 150MM</t>
  </si>
  <si>
    <t>SILNIČNÍ BETONOVÝ OBRUBNÍK 150X250 MM DO LOŽE Z BETONU C20/25n XF3</t>
  </si>
  <si>
    <t>OMĚŘENO ZE SITUACE 
3+50+177+85+35+253+43+223+100+66+59+33+172+19+5+24+16,5+214,5+28+3,5+8,8+15+6+12,5+9,2+6,5+30,6+8,8+17,5+28,7+8,2+13,4+21,4+33,3+8,1+41,7+2,7+39,6+39+11,2+16,3+50+24+11+8,1+27,1+25,3+9+17+38+7+7+12+1+11+2,5=2 238,000 [A]</t>
  </si>
  <si>
    <t>60</t>
  </si>
  <si>
    <t>SILNIČNÍ BETONOVÝ OBRUBNÍK NÁJEZDOVÝ 150X150 MM DO LOŽE Z BETONU C20/25n XF3</t>
  </si>
  <si>
    <t>OMĚŘENO ZE SITUACE 
7,5+10,5+18,5+23+10,5+10+4,5+5+6+4,6+6+4,3+4+5,2+11,6+4,5+8,6+9,5+5,2+6+11,6+4,2+6,7+6+4+4+4+11,1+4+4+5,5+4+9+10+6=259,100 [A]</t>
  </si>
  <si>
    <t>61</t>
  </si>
  <si>
    <t>9181A5</t>
  </si>
  <si>
    <t>ČELA PROPUSTU Z TRUB DN DO 300MM Z BETONU DO C 30/37</t>
  </si>
  <si>
    <t>VÝÚSTNÍ OBJEKT na potrubí DN 200</t>
  </si>
  <si>
    <t>VÝÚSTNÍ OBJEKT PRO KANALIZACI SO 301 
2=2,000 [A]</t>
  </si>
  <si>
    <t>62</t>
  </si>
  <si>
    <t>9183F2</t>
  </si>
  <si>
    <t>PROPUSTY Z TRUB DN 1000MM ŽELEZOBETONOVÝCH</t>
  </si>
  <si>
    <t>ŽELEZOBETONOVÁ TROUBA DN 1000/2500, C30/37-XF4</t>
  </si>
  <si>
    <t>23,1=23,100 [A]</t>
  </si>
  <si>
    <t>63</t>
  </si>
  <si>
    <t>931323</t>
  </si>
  <si>
    <t>TĚSNĚNÍ DILATAČ SPAR ASF ZÁLIVKOU MODIFIK PRŮŘ DO 300MM2</t>
  </si>
  <si>
    <t>MODIFIKOVANÁ ASFALTOVÁ ZÁLIVKA ZA HORKA 20X12, TYP N2</t>
  </si>
  <si>
    <t>64</t>
  </si>
  <si>
    <t>935212</t>
  </si>
  <si>
    <t>PŘÍKOPOVÉ ŽLABY Z BETON TVÁRNIC ŠÍŘ DO 600MM DO BETONU TL 100MM</t>
  </si>
  <si>
    <t>PŘÍKOPOVÉ TVÁRNICE Š. 0,6 M, BETON C30/37-XF4, DO BETONOVÉHO LOŽE C20/25n-XF3 TL. 0,1 M, VYSPÁROVÁNO M25-XF4</t>
  </si>
  <si>
    <t>OMĚŘENO ZE SITUACE 
22,5+2,5+1+23=49,000 [A]</t>
  </si>
  <si>
    <t>65</t>
  </si>
  <si>
    <t>93631</t>
  </si>
  <si>
    <t>DROBNÉ DOPLŇK KONSTR BETON MONOLIT</t>
  </si>
  <si>
    <t>PROPUSTEK KM 0,735 
BETONOVÝ PODKLADEK 0,5x0,2x0,2 
9*0,5*0,2*0,2=0,180 [A]</t>
  </si>
  <si>
    <t>66</t>
  </si>
  <si>
    <t>967138</t>
  </si>
  <si>
    <t>VYBOURÁNÍ ČÁSTÍ KONSTRUKCÍ KAMENNÝCH NA MC S ODVOZEM DO 20KM</t>
  </si>
  <si>
    <t>ODSTRANĚNÍ STÁV. ZDI MEZI MOSTY, UVAŽOVÁNO 75% CIHELNÉ ZDIVO,15 % KAMENNÉ ZDIVO,10% BETON 
DÉLKA STÁV.ZDI*UVAŽOVANÁ ŠÍŘKA ZDI*UVAŽOVANÁ HLOUBKA ZDI*15% 
14,5*0,75*3*0,15+33*0,75*3,5*0,15=17,888 [A]</t>
  </si>
  <si>
    <t>67</t>
  </si>
  <si>
    <t>967148</t>
  </si>
  <si>
    <t>VYBOURÁNÍ ČÁSTÍ KONSTR Z CIHEL A TVÁRNIC S ODVOZEM DO 20KM</t>
  </si>
  <si>
    <t>ODSTRANĚNÍ STÁV. ZDI MEZI MOSTY, UVAŽOVÁNO 75% CIHELNÉ ZDIVO,15 % KAMENNÉ ZDIVO,10% BETON 
DÉLKA STÁV.ZDI*UVAŽOVANÁ ŠÍŘKA ZDI*UVAŽOVANÁ HLOUBKA ZDI*75% 
14,5*0,75*3*0,15+33*0,75*3,5*0,75=69,863 [A]</t>
  </si>
  <si>
    <t>68</t>
  </si>
  <si>
    <t>967158</t>
  </si>
  <si>
    <t>VYBOURÁNÍ ČÁSTÍ KONSTRUKCÍ BETON S ODVOZEM DO 20KM</t>
  </si>
  <si>
    <t>ODSTRANĚNÍ STÁV. ZDI MEZI MOSTY, UVAŽOVÁNO 75% CIHELNÉ ZDIVO,15 % KAMENNÉ ZDIVO,10% BETON 
DÉLKA STÁV.ZDI*UVAŽOVANÁ ŠÍŘKA ZDI*UVAŽOVANÁ HLOUBKA ZDI*10% 
14,5*0,75*3*0,15+33*0,75*3,5*0,10=13,556 [A]</t>
  </si>
  <si>
    <t>SO 101_PD2</t>
  </si>
  <si>
    <t>Chodník Nová Ves-Nové Ouholice</t>
  </si>
  <si>
    <t>00572410</t>
  </si>
  <si>
    <t>osivo směs travní parková</t>
  </si>
  <si>
    <t>KG</t>
  </si>
  <si>
    <t>113106192</t>
  </si>
  <si>
    <t>Rozebrání vozovek ze silničních dílců se spárami zalitými cementovou maltou strojně pl do 50 m2</t>
  </si>
  <si>
    <t>Rozebrání dlažeb a dílců vozovek a ploch s přemístěním hmot na skládku na vzdálenost do 3 m nebo s naložením na dopravní prostředek, s jakoukoliv výplní spár strojně ze silničních dílců jakýchkoliv rozměrů, s ložem z kameniva nebo živice se spárami zalitými cementovou maltou</t>
  </si>
  <si>
    <t>113107041</t>
  </si>
  <si>
    <t>Odstranění podkladu živičných tl 50 mm při překopech ručně</t>
  </si>
  <si>
    <t>Odstranění podkladů nebo krytů při překopech inženýrských sítí s přemístěním hmot na skládku ve vzdálenosti do 3 m nebo s naložením na dopravní prostředek ručně živičných, o tl. vrstvy do 50 mm</t>
  </si>
  <si>
    <t>122101101</t>
  </si>
  <si>
    <t>Odkopávky a prokopávky nezapažené v hornině tř. 1 a 2 objem do 100 m3</t>
  </si>
  <si>
    <t>Odkopávky a prokopávky nezapažené  s přehozením výkopku na vzdálenost do 3 m nebo s naložením na dopravní prostředek v horninách tř. 1 a 2 do 100 m3</t>
  </si>
  <si>
    <t>80*0.47=37,600 [A] 
(1050*0.34)-(62*0.34)=335,920 [B] 
rampa24*0.34=8,160 [C] 
doplnění21.08=21,080 [D] 
Celkem: A+B+C+D=402,760 [E]</t>
  </si>
  <si>
    <t>162601102</t>
  </si>
  <si>
    <t>Vodorovné přemístění do 5000 m výkopku/sypaniny z horniny tř. 1 až 4</t>
  </si>
  <si>
    <t>Vodorovné přemístění výkopku nebo sypaniny po suchu  na obvyklém dopravním prostředku, bez naložení výkopku, avšak se složením bez rozhrnutí z horniny tř. 1 až 4 na vzdálenost přes 4 000 do 5 000 m</t>
  </si>
  <si>
    <t>402.76=402,760 [A] 
Celkem: A=402,760 [B]</t>
  </si>
  <si>
    <t>171201211</t>
  </si>
  <si>
    <t>Poplatek za uložení stavebního odpadu - zeminy a kameniva na skládce</t>
  </si>
  <si>
    <t>T</t>
  </si>
  <si>
    <t>Poplatek za uložení stavebního odpadu na skládce (skládkovné) zeminy a kameniva zatříděného do Katalogu odpadů pod kódem 170 504</t>
  </si>
  <si>
    <t>402.76*1.8=724,968 [A] 
Celkem: A=724,968 [B]</t>
  </si>
  <si>
    <t>181111111</t>
  </si>
  <si>
    <t>Plošná úprava terénu do 500 m2 zemina tř 1 až 4 nerovnosti do 100 mm v rovinně a svahu do 1:5</t>
  </si>
  <si>
    <t>Plošná úprava terénu v zemině tř. 1 až 4 s urovnáním povrchu bez doplnění ornice souvislé plochy do 500 m2 při nerovnostech terénu přes 50 do 100 mm v rovině nebo na svahu do 1:5</t>
  </si>
  <si>
    <t>181411131</t>
  </si>
  <si>
    <t>Založení parkového trávníku výsevem plochy do 1000 m2 v rovině a ve svahu do 1:5</t>
  </si>
  <si>
    <t>Založení trávníku na půdě předem připravené plochy do 1000 m2 výsevem včetně utažení parkového v rovině nebo na svahu do 1:5</t>
  </si>
  <si>
    <t>Zakládání</t>
  </si>
  <si>
    <t>215901101</t>
  </si>
  <si>
    <t>Zhutnění podloží z hornin soudržných do 92% PS nebo nesoudržných sypkých I(d) do 0,8</t>
  </si>
  <si>
    <t>Zhutnění podloží pod násypy z rostlé horniny tř. 1 až 4  z hornin soudružných do 92 % PS a nesoudržných sypkých relativní ulehlosti I(d) do 0,8</t>
  </si>
  <si>
    <t>rampa24=24,000 [A] 
Celkem: A=24,000 [B]</t>
  </si>
  <si>
    <t>274313711</t>
  </si>
  <si>
    <t>Základové pásy z betonu tř. C 20/25</t>
  </si>
  <si>
    <t>Základy z betonu prostého pasy betonu kamenem neprokládaného tř. C 20/25</t>
  </si>
  <si>
    <t>rampa2.5=2,500 [A] 
Celkem: A=2,500 [B]</t>
  </si>
  <si>
    <t>Svislé a kompletní konstrukce</t>
  </si>
  <si>
    <t>339921113</t>
  </si>
  <si>
    <t>Osazování betonových palisád do betonového základu jednotlivě výšky prvku přes 1 do 1,5 m</t>
  </si>
  <si>
    <t>Osazování palisád  betonových jednotlivých se zabetonováním výšky palisády přes 1000 do 1500 mm</t>
  </si>
  <si>
    <t>rampa10.5/0.2=52,500 [A] 
Celkem: A=52,500 [B]</t>
  </si>
  <si>
    <t>59228285</t>
  </si>
  <si>
    <t>palisáda betonová půlkulatá přírodní 120 x 20 cm</t>
  </si>
  <si>
    <t>Komunikace pozemní</t>
  </si>
  <si>
    <t>564871111</t>
  </si>
  <si>
    <t>Podklad ze štěrkodrtě ŠD tl 250 mm</t>
  </si>
  <si>
    <t>Podklad ze štěrkodrti ŠD  s rozprostřením a zhutněním, po zhutnění tl. 250 mm</t>
  </si>
  <si>
    <t>572340111</t>
  </si>
  <si>
    <t>Vyspravení krytu komunikací po překopech plochy do 15 m2 asfaltovým betonem ACO (AB) tl 50 mm</t>
  </si>
  <si>
    <t>Vyspravení krytu komunikací po překopech inženýrských sítí plochy do 15 m2 asfaltovým betonem ACO (AB), po zhutnění tl. přes 30 do 50 mm</t>
  </si>
  <si>
    <t>59245006</t>
  </si>
  <si>
    <t>dlažba skladebná betonová základní pro nevidomé 20 x 10 x 8 cm barevná</t>
  </si>
  <si>
    <t>dlažba skladebná betonová základní pro nevidomé 20 x 10 x 6 cm barevná</t>
  </si>
  <si>
    <t>59245012</t>
  </si>
  <si>
    <t>dlažba zámková profilová 20x16,5x6 cm barevná</t>
  </si>
  <si>
    <t>59245013</t>
  </si>
  <si>
    <t>dlažba zámková profilová 20x16,5x8 cm přírodní</t>
  </si>
  <si>
    <t>59245019</t>
  </si>
  <si>
    <t>dlažba skladebná betonová slepecká 20x10x6 cm přírodní</t>
  </si>
  <si>
    <t>5.0=5,000 [A] 
rampa24=24,000 [B] 
Celkem: A+B=29,000 [C]</t>
  </si>
  <si>
    <t>596211110</t>
  </si>
  <si>
    <t>Kladení zámkové dlažby komunikací pro pěší tl 60 mm skupiny A pl do 50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</si>
  <si>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</si>
  <si>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596211113</t>
  </si>
  <si>
    <t>Kladení zámkové dlažby komunikací pro pěší tl 60 mm skupiny A pl přes 300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</si>
  <si>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</si>
  <si>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(940+5)-62=883,000 [A] 
Celkem: A=883,000 [B]</t>
  </si>
  <si>
    <t>596211210</t>
  </si>
  <si>
    <t>Kladení zámkové dlažby komunikací pro pěší tl 80 mm skupiny A pl do 50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</si>
  <si>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</si>
  <si>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70+30=100,000 [A] 
Celkem: A=100,000 [B]</t>
  </si>
  <si>
    <t>767</t>
  </si>
  <si>
    <t>Konstrukce zámečnické</t>
  </si>
  <si>
    <t>767.1</t>
  </si>
  <si>
    <t>D+M zábradlí pro bezbarierový přístup</t>
  </si>
  <si>
    <t>rampa14=14,000 [A] 
Celkem: A=14,000 [B]</t>
  </si>
  <si>
    <t>Ostatní konstrukce a práce, bourání</t>
  </si>
  <si>
    <t>59217016</t>
  </si>
  <si>
    <t>obrubník betonový chodníkový 100x8x25 cm</t>
  </si>
  <si>
    <t>rampa22=22,000 [A] 
Celkem: A=22,000 [B]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</si>
  <si>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</si>
  <si>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</si>
  <si>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</si>
  <si>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1500-2*42=1 416,000 [A] 
Celkem: A=1 416,000 [B]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</si>
  <si>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</si>
  <si>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</si>
  <si>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</si>
  <si>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997</t>
  </si>
  <si>
    <t>Přesun sutě</t>
  </si>
  <si>
    <t>997013501</t>
  </si>
  <si>
    <t>Odvoz suti a vybouraných hmot na skládku nebo meziskládku do 1 km se složením</t>
  </si>
  <si>
    <t>Odvoz suti a vybouraných hmot na skládku nebo meziskládku  se složením, na vzdálenost do 1 km</t>
  </si>
  <si>
    <t>997013509</t>
  </si>
  <si>
    <t>Příplatek k odvozu suti a vybouraných hmot na skládku ZKD 1 km přes 1 km</t>
  </si>
  <si>
    <t>Odvoz suti a vybouraných hmot na skládku nebo meziskládku  se složením, na vzdálenost Příplatek k ceně za každý další i započatý 1 km přes 1 km</t>
  </si>
  <si>
    <t>446.446=446,446 [A] 
Celkem: A=446,446 [B] 
B * 14Koeficient množství=6 250,244 [C]</t>
  </si>
  <si>
    <t>997221825</t>
  </si>
  <si>
    <t>Poplatek za uložení na skládce (skládkovné) stavebního odpadu železobetonového kód odpadu 170 101</t>
  </si>
  <si>
    <t>Poplatek za uložení stavebního odpadu na skládce (skládkovné) z armovaného betonu zatříděného do Katalogu odpadů pod kódem 170 101</t>
  </si>
  <si>
    <t>998</t>
  </si>
  <si>
    <t>Přesun hmot</t>
  </si>
  <si>
    <t>998223011</t>
  </si>
  <si>
    <t>Přesun hmot pro pozemní komunikace s krytem dlážděným</t>
  </si>
  <si>
    <t>Přesun hmot pro pozemní komunikace s krytem dlážděným  dopravní vzdálenost do 200 m jakékoliv délky objektu</t>
  </si>
  <si>
    <t>NEU</t>
  </si>
  <si>
    <t>Neuznatelné položky</t>
  </si>
  <si>
    <t>(62*0.34)=21,080 [A] 
Celkem: A=21,080 [B]</t>
  </si>
  <si>
    <t>62=62,000 [A] 
Celkem: A=62,000 [B]</t>
  </si>
  <si>
    <t>2*42=84,000 [A] 
Celkem: A=84,000 [B]</t>
  </si>
  <si>
    <t>VRN1</t>
  </si>
  <si>
    <t>Průzkumné, geodetické a projektové práce</t>
  </si>
  <si>
    <t>012103000</t>
  </si>
  <si>
    <t>Geodetické práce před výstavbou-vytýčení sítí</t>
  </si>
  <si>
    <t>Geodetické práce před výstavbou</t>
  </si>
  <si>
    <t>012303000</t>
  </si>
  <si>
    <t>Geodetické práce po výstavbě-zaměření skutečného provedení</t>
  </si>
  <si>
    <t>Geodetické práce po výstavbě</t>
  </si>
  <si>
    <t>VRN3</t>
  </si>
  <si>
    <t>Zařízení staveniště</t>
  </si>
  <si>
    <t>VRN3.1</t>
  </si>
  <si>
    <t>Zajištění staveniště,označení stavby, DIO</t>
  </si>
  <si>
    <t>VRN4</t>
  </si>
  <si>
    <t>Inženýrská činnost</t>
  </si>
  <si>
    <t>043134000</t>
  </si>
  <si>
    <t>Zkoušky zatěžovací</t>
  </si>
  <si>
    <t>KS</t>
  </si>
  <si>
    <t>SO 102</t>
  </si>
  <si>
    <t>Komunikace ŘSD</t>
  </si>
  <si>
    <t>362,275=362,275 [A]   dle pol.123738.SKL</t>
  </si>
  <si>
    <t>15,6=15,600 [A]</t>
  </si>
  <si>
    <t>OMĚŘENO ZE SITUACE 
34,5+7+81+27+21=170,500 [A]</t>
  </si>
  <si>
    <t>PLOCHA Z ŘEZU* DÉLKA ÚSEKU+PLOCHA ZE SITUACE*TLOUŠŤKA Z ŘEZU 
11*17+(266+41,5)*0,57=362,275 [A]</t>
  </si>
  <si>
    <t>AKTIVNÍ ZÓNA TL. 0,5 M</t>
  </si>
  <si>
    <t>PLOCHA ŠTĚRKODTĚ*TLOUŠŤKA AZ 
(258+40)*1,15*0,5+67,1*1,15*0,5+5*15,5*0,5+(21+8+10)*0,5+53*0,5+3*0,5=296,183 [A]</t>
  </si>
  <si>
    <t>PLOCHA Z ŘEZU*DÉLKA ÚSEKU 
0,2*23+0,3*21+0,1*17+0,8*15,5+0,4*19,1=32,640 [A]</t>
  </si>
  <si>
    <t>PLOCHA VŠECH ŠTĚRKODRTÍ 
(258+40)*1,15+67,1*1,15+5*15,5+(21+8+10)+53+3=592,365 [A]</t>
  </si>
  <si>
    <t>OHUMUSOVÁNÍ ,TL. 0,2M</t>
  </si>
  <si>
    <t>PLOCHA OMĚŘENÁ ZE SITUACE*TLOUŠŤKA 
28*0,2+50*0,2=15,600 [A]</t>
  </si>
  <si>
    <t>OMĚŘENO ZE SITUACE 
29=29,000 [A]</t>
  </si>
  <si>
    <t>DÉLKA GEOTEXTILIE PRO OBALENÍ TRATIVODU Z ŘEZU*DÉLKA TRATIVODŮ;GEOTEXTILIE PRO TRATIVODY 
2,5*29=72,500 [A]</t>
  </si>
  <si>
    <t>561452</t>
  </si>
  <si>
    <t>KAMENIVO ZPEVNĚNÉ CEMENTEM TŘ. II TL. DO 250MM</t>
  </si>
  <si>
    <t>VRSTVA ZE SMĚSI STABILIZOVANÉ CEMENTEM SC 0/32 C5/6, TL. 250 MM</t>
  </si>
  <si>
    <t>PLOCHA OMĚŘENÁ ZE SITUACE 
4,7=4,700 [A]</t>
  </si>
  <si>
    <t>PLOCHA OMĚŘENÁ ZE SITUACE*KOEFICIENT PŘESAHU VRSTEV 
(258+67,1+40)*1,1=401,610 [A]</t>
  </si>
  <si>
    <t>PLOCHA OMĚŘENÁ ZE SITUACE*PRŮMĚRNÁ TLOUŠŤKA VRSTVY;ŠTĚRKODRŤ PRO OSTRŮVEK VČETNĚ CHODNÍKU 
TL. MIN. 150 MM 
(21+8+10)*0,17=6,630 [A]</t>
  </si>
  <si>
    <t>PLOCHA OMĚŘENÁ ZE SITUACE*KOEFICIENT PŘESAHU VRSTEV*PRŮMĚRNÁ TLOUŠŤKA VRSTVY+KUBATURA ŠTĚRKODRTĚ PRO VYVEDENÍ PLÁNĚ DO SVAHU TĚLESA 
TL. MIN. 250 MM 
(258+40)*1,15*0,45+67,1*1,15*0,35+5*0,15*15,5=192,848 [A] 
PLOCHA OMĚŘENÁ ZE SITUACE*PRŮMĚRNÁ TLOUŠŤKA VRSTVY;ŠTĚRKODRŤ PRO ZPOMALOVACÍ PRÁH A VAROVNÝ PÁS 
TL. MIN. 200 MM 
(53+3)*0,25=14,000 [B] 
Celkem: A+B=206,848 [C]</t>
  </si>
  <si>
    <t>PLOCHA OMĚŘENÁ ZE SITUACE;ŠTĚRKODRŤ PRO ZPOMALOVACÍ PRÁH A VAROVNÝ PÁS 
53+3=56,000 [A]</t>
  </si>
  <si>
    <t>PLOCHA OMĚŘENÁ ZE SITUACE 
11,5=11,500 [A]</t>
  </si>
  <si>
    <t>PLOCHA OMĚŘENÁ ZE SITUACE 
(258+67,1+40)*1,1=401,610 [A]</t>
  </si>
  <si>
    <t>PLOCHA OMĚŘENÁ ZE SITUACE*KOEFICIENT PŘESAHU VRSTEV 
((258-10-21)+67,1+40)*1,03=344,123 [A] 
((258-10-21)+67,1+40)*1,05=350,805 [B] 
Celkem: A+B=694,928 [C]</t>
  </si>
  <si>
    <t>PLOCHA OMĚŘENÁ ZE SITUACE*KOEFICIENT PŘESAHU VRSTEV 
((258-10-21)+67,1+40)*1,03=344,123 [A]</t>
  </si>
  <si>
    <t>PLOCHA OMĚŘENÁ ZE SITUACE 
(258-10-21)+67,1+4,7+40=338,800 [A]</t>
  </si>
  <si>
    <t>PLOCHA OMĚŘENÁ ZE SITUACE*KOEFICIENT PŘESAHU VRSTEV 
((258-10-21)+67,1+40)*1,05=350,805 [A]</t>
  </si>
  <si>
    <t>582611</t>
  </si>
  <si>
    <t>KRYTY Z BETON DLAŽDIC SE ZÁMKEM ŠEDÝCH TL 60MM DO LOŽE Z KAM</t>
  </si>
  <si>
    <t>BETONOVÁ DLAŽBA,PŘÍRODNÍ,HLADKÁ, TL. 60 MM  
LOŽNÁ VRSTVA Z DROBNÉHO KAMENIVA 0/4, TL. 30 MM</t>
  </si>
  <si>
    <t>PLOCHA OMĚŘENÁ ZE SITUACE;DLAŽBA CHODNÍKU U OSTRŮVKU 
10-4,4=5,600 [A]</t>
  </si>
  <si>
    <t>582614</t>
  </si>
  <si>
    <t>KRYTY Z BETON DLAŽDIC SE ZÁMKEM BAREV TL 60MM DO LOŽE Z KAM</t>
  </si>
  <si>
    <t>BETONOVÁ DLAŽBA,BAREVNÁ (PÍSKOVÁ),HLADKÁ, TL. 60 MM  
LOŽNÁ VRSTVA Z DROBNÉHO KAMENIVA 0/4, TL. 30 MM</t>
  </si>
  <si>
    <t>PLOCHA OMĚŘENÁ ZE SITUACE;DLAŽBA PRO NEPOCHOZÍ OSTRŮVEK 
21+8=29,000 [A]</t>
  </si>
  <si>
    <t>BETONOVÁ DLAŽBA,BAREVNÁ(ČERVENÁ), HLADKÁ, TL. 80 MM  
LOŽNÁ VRSTVA Z DROBNÉHO KAMENIVA 0/4, TL. 40 MM</t>
  </si>
  <si>
    <t>PLOCHA OMĚŘENÁ ZE SITUACE;DLAŽBA PRO HMATOVÉ ÚPRAVY NA VJEZDU DO OZ 
53=53,000 [A]</t>
  </si>
  <si>
    <t>582618</t>
  </si>
  <si>
    <t>KRYTY Z BETON DLAŽDIC SE ZÁMKEM ŠEDÝCH RELIÉF TL 80MM DO LOŽE Z KAM</t>
  </si>
  <si>
    <t>BETONOVÁ DLAŽBA,PŘÍRODNÍ, HMATOVÁ, TL. 80 MM  
LOŽNÁ VRSTVA Z DROBNÉHO KAMENIVA 0/4, TL. 40 MM</t>
  </si>
  <si>
    <t>PLOCHA OMĚŘENÁ ZE SITUACE;DLAŽBA PRO HMATNÉ ÚPRAVY NA VJEZDU DO OZ 
3=3,000 [A]</t>
  </si>
  <si>
    <t>58261A</t>
  </si>
  <si>
    <t>KRYTY Z BETON DLAŽDIC SE ZÁMKEM BAREV RELIÉF TL 60MM DO LOŽE Z KAM</t>
  </si>
  <si>
    <t>BETONOVÁ DLAŽBA,BAREVNÁ (ČERVENÁ), HMATOVÁ, TL. 60 MM  
LOŽNÁ VRSTVA Z DROBNÉHO KAMENIVA 0/4, TL. 30 MM</t>
  </si>
  <si>
    <t>PLOCHA OMĚŘENÁ ZE SITUACE;DLAŽBA PRO HMATNÉ ÚPRAVY NA CHODNÍKU 
4,4=4,400 [A]</t>
  </si>
  <si>
    <t>917212</t>
  </si>
  <si>
    <t>ZÁHONOVÉ OBRUBY Z BETONOVÝCH OBRUBNÍKŮ ŠÍŘ 80MM</t>
  </si>
  <si>
    <t>ZÁHONOVÝ OBRUBNÍK 80X250 MM DO LOŽE Z BETONU C20/25n XF3</t>
  </si>
  <si>
    <t>OMĚŘENO ZE SITUACE 
7+7+5=19,000 [A]</t>
  </si>
  <si>
    <t>OMĚŘENO ZE SITUACE 
19+21,5+11,5+2,1+1,7=55,800 [A]</t>
  </si>
  <si>
    <t>OMĚŘENO ZE SITUACE 
4+4+4+4=16,000 [A]</t>
  </si>
  <si>
    <t>SO 102_PD2</t>
  </si>
  <si>
    <t>Chodník do Vepřeku</t>
  </si>
  <si>
    <t>113107141</t>
  </si>
  <si>
    <t>Odstranění podkladu živičného tl 50 mm ručně</t>
  </si>
  <si>
    <t>Odstranění podkladů nebo krytů ručně s přemístěním hmot na skládku na vzdálenost do 3 m nebo s naložením na dopravní prostředek živičných, o tl. vrstvy do 50 mm</t>
  </si>
  <si>
    <t>50+220=270,000 [A] 
Celkem: A=270,000 [B]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</si>
  <si>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</si>
  <si>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</si>
  <si>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</si>
  <si>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480*0.34=163,200 [A] 
Celkem: A=163,200 [B]</t>
  </si>
  <si>
    <t>480*0.34=163,200 [A] 
18.00=18,000 [B] 
Celkem: A+B=181,200 [C]</t>
  </si>
  <si>
    <t>181.200*1.8=326,160 [A]</t>
  </si>
  <si>
    <t>566901122</t>
  </si>
  <si>
    <t>Vyspravení podkladu po překopech ing sítí plochy do 15 m2 štěrkopískem tl. 150 mm</t>
  </si>
  <si>
    <t>Vyspravení podkladu po překopech inženýrských sítí plochy do 15 m2 s rozprostřením a zhutněním štěrkopískem tl. 150 mm</t>
  </si>
  <si>
    <t>50+15=65,000 [A] 
Celkem: A=65,000 [B]</t>
  </si>
  <si>
    <t>59245212</t>
  </si>
  <si>
    <t>dlažba zámková profilová základní 19,6x16,1x6 cm přírodní</t>
  </si>
  <si>
    <t>592.1</t>
  </si>
  <si>
    <t>Obrubník zastávkový</t>
  </si>
  <si>
    <t>59217031</t>
  </si>
  <si>
    <t>obrubník betonový silniční 100 x 15 x 25 cm</t>
  </si>
  <si>
    <t>59217032</t>
  </si>
  <si>
    <t>obrubník betonový silniční 100x15x15 cm</t>
  </si>
  <si>
    <t>916131113</t>
  </si>
  <si>
    <t>Osazení silničního obrubníku betonového ležatého s boční opěrou do lože z betonu prostého</t>
  </si>
  <si>
    <t>Osazení silničního obrubníku betonového se zřízením lože, s vyplněním a zatřením spár cementovou maltou ležatého s boční opěrou z betonu prostého, do lože z betonu prostého</t>
  </si>
  <si>
    <t>210+15+13=238,000 [A] 
Celkem: A=238,000 [B]</t>
  </si>
  <si>
    <t>919735111</t>
  </si>
  <si>
    <t>Řezání stávajícího živičného krytu hl do 50 mm</t>
  </si>
  <si>
    <t>Řezání stávajícího živičného krytu nebo podkladu  hloubky do 50 mm</t>
  </si>
  <si>
    <t>915</t>
  </si>
  <si>
    <t>Dopravní značení</t>
  </si>
  <si>
    <t>40445225</t>
  </si>
  <si>
    <t>sloupek pro dopravní značku Zn D 60mm v 3,5m</t>
  </si>
  <si>
    <t>40445621</t>
  </si>
  <si>
    <t>informativní značky provozní IP1-IP3, IP4b-IP7, IP10a, b 500x500mm</t>
  </si>
  <si>
    <t>914111111</t>
  </si>
  <si>
    <t>Montáž svislé dopravní značky do velikosti 1 m2 objímkami na sloupek nebo konzolu</t>
  </si>
  <si>
    <t>Montáž svislé dopravní značky základní  velikosti do 1 m2 objímkami na sloupky nebo konzoly</t>
  </si>
  <si>
    <t>914511112</t>
  </si>
  <si>
    <t>Montáž sloupku dopravních značek délky do 3,5 m s betonovým základem a patkou</t>
  </si>
  <si>
    <t>Montáž sloupku dopravních značek  délky do 3,5 m do hliníkové patky</t>
  </si>
  <si>
    <t>915221111</t>
  </si>
  <si>
    <t>Vodorovné dopravní značení vodící čáry souvislé š 250 mm bílý plast</t>
  </si>
  <si>
    <t>Vodorovné dopravní značení stříkaným plastem  vodící čára bílá šířky 250 mm souvislá základní</t>
  </si>
  <si>
    <t>915221121</t>
  </si>
  <si>
    <t>Vodorovné dopravní značení vodící čáry přerušované š 250 mm bílý plast</t>
  </si>
  <si>
    <t>Vodorovné dopravní značení stříkaným plastem  vodící čára bílá šířky 250 mm přerušovaná základní</t>
  </si>
  <si>
    <t>915231111</t>
  </si>
  <si>
    <t>Vodorovné dopravní značení přechody pro chodce, šipky, symboly bílý plast</t>
  </si>
  <si>
    <t>Vodorovné dopravní značení stříkaným plastem  přechody pro chodce, šipky, symboly nápisy bílé základní</t>
  </si>
  <si>
    <t>7+16=23,000 [A] 
Celkem: A=23,000 [B]</t>
  </si>
  <si>
    <t>997223855</t>
  </si>
  <si>
    <t>Poplatek za uložení na skládce (skládkovné) zeminy a kameniva kód odpadu 170 504</t>
  </si>
  <si>
    <t>998225111</t>
  </si>
  <si>
    <t>Přesun hmot pro pozemní komunikace s krytem z kamene, monolitickým betonovým nebo živičným</t>
  </si>
  <si>
    <t>Přesun hmot pro komunikace s krytem z kameniva, monolitickým betonovým nebo živičným  dopravní vzdálenost do 200 m jakékoliv délky objektu</t>
  </si>
  <si>
    <t>131201201</t>
  </si>
  <si>
    <t>Hloubení jam zapažených v hornině tř. 3 objemu do 100 m3</t>
  </si>
  <si>
    <t>Hloubení zapažených jam a zářezů  s urovnáním dna do předepsaného profilu a spádu v hornině tř. 3 do 100 m3</t>
  </si>
  <si>
    <t>131201209</t>
  </si>
  <si>
    <t>Příplatek za lepivost u hloubení jam zapažených v hornině tř. 3</t>
  </si>
  <si>
    <t>Hloubení zapažených jam a zářezů  s urovnáním dna do předepsaného profilu a spádu Příplatek k cenám za lepivost horniny tř. 3</t>
  </si>
  <si>
    <t>174101101</t>
  </si>
  <si>
    <t>Zásyp jam, šachet rýh nebo kolem objektů sypaninou se zhutněním</t>
  </si>
  <si>
    <t>Zásyp sypaninou z jakékoliv horniny  s uložením výkopku ve vrstvách se zhutněním jam, šachet, rýh nebo kolem objektů v těchto vykopávkách</t>
  </si>
  <si>
    <t>211971122</t>
  </si>
  <si>
    <t>Zřízení opláštění žeber nebo trativodů geotextilií v rýze nebo zářezu přes 1:2 š přes 2,5 m</t>
  </si>
  <si>
    <t>Zřízení opláštění výplně z geotextilie odvodňovacích žeber nebo trativodů  v rýze nebo zářezu se stěnami svislými nebo šikmými o sklonu přes 1:2 při rozvinuté šířce opláštění přes 2,5 m</t>
  </si>
  <si>
    <t>10.6*10.6=112,360 [A] 
Celkem: A=112,360 [B]</t>
  </si>
  <si>
    <t>28617004</t>
  </si>
  <si>
    <t>trubka kanalizační PP plnostěnná třívrstvá DN 200x1000 mm SN 10</t>
  </si>
  <si>
    <t>28617006</t>
  </si>
  <si>
    <t>trubka kanalizační PP plnostěnná třívrstvá DN 300x1000 mm SN 10</t>
  </si>
  <si>
    <t>58333688</t>
  </si>
  <si>
    <t>kamenivo těžené hrubé frakce 32-125</t>
  </si>
  <si>
    <t>kamenivo těžené hrubé frakce 32-63</t>
  </si>
  <si>
    <t>18*2.0=36,000 [A] 
Celkem: A=36,000 [B]</t>
  </si>
  <si>
    <t>69311012</t>
  </si>
  <si>
    <t>geotextilie tkaná PES 150/50kN/m</t>
  </si>
  <si>
    <t>871350310</t>
  </si>
  <si>
    <t>Montáž kanalizačního potrubí hladkého plnostěnného SN 10 z polypropylenu DN 200</t>
  </si>
  <si>
    <t>Montáž kanalizačního potrubí z plastů z polypropylenu PP hladkého plnostěnného SN 10 DN 200</t>
  </si>
  <si>
    <t>871370310</t>
  </si>
  <si>
    <t>Montáž kanalizačního potrubí hladkého plnostěnného SN 10 z polypropylenu DN 300</t>
  </si>
  <si>
    <t>Montáž kanalizačního potrubí z plastů z polypropylenu PP hladkého plnostěnného SN 10 DN 300</t>
  </si>
  <si>
    <t>neu.1</t>
  </si>
  <si>
    <t>D+M uliční vpusti</t>
  </si>
  <si>
    <t>SO 103</t>
  </si>
  <si>
    <t>Místní komunikace</t>
  </si>
  <si>
    <t>363,515=363,515 [A]   dle pol.123738.SKL</t>
  </si>
  <si>
    <t>6,18=6,180 [A]</t>
  </si>
  <si>
    <t>OMĚŘENO ZE SITUACE 
18,5+18+17,5+15+28+46+19+13,5+18+15=208,500 [A]</t>
  </si>
  <si>
    <t>PLOCHA VÝKOPU Z ŘEZU*DÉLKA 
2,2*15+2*16+2,4*12,5+2,75*9,5+3,4*17,5+3,5*22,5+2,6*15,5+1,6*9+1,5*12+2,62*12=363,515 [A]</t>
  </si>
  <si>
    <t>((27,5+27,2+26,4+18)+(64+144+22+31)+(32+18))*1,15*0,5=235,808 [A]</t>
  </si>
  <si>
    <t>PLOCHA Z ŘEZU*DÉLKA 
0,6*5,8+0,6*7+0,6*6,5+0,6*6+0,6*7,1+0,6*6+0,6*6,5+0,6*6+0,6*14,5+0,6*8+0,6*16+0,6*25+0,6*10,5+0,6*2+0,6*6+0,6*2+0,6*4,7+0,6*4,7+0,6*6+0,6*6=93,780 [A]</t>
  </si>
  <si>
    <t>ÚSEK KM 0,0-1,2 
(27,5+27,2+26,4+18)*1,15=113,965 [A] 
ÚSEK KM 1,2-KÚ 
(64+144+22+31)*1,15+(32+18)*1,15=357,650 [B] 
Celkem: A+B=471,615 [C]</t>
  </si>
  <si>
    <t>PLOCHA OMĚŘENÁ ZE SITUACE*TLOUŠŤKA 
0,95*0,2+2,2*0,2+0,75*0,2+2,5*0,2+24,5*0,2=6,180 [A]</t>
  </si>
  <si>
    <t>PLOCHA OMĚŘENÁ ZE SITUACE*KOEFICIENT PŘESAHU VRSTEV 
ÚSEK KM 1,2-KÚ 
(32+18)*1,1=55,000 [A]</t>
  </si>
  <si>
    <t>MECHANICKY ZPEVNĚNÉ KAMENIVO MZK 0/32 Gc, TL. 200 MM</t>
  </si>
  <si>
    <t>PLOCHA OMĚŘENÁ ZE SITUACE*KOEFICIENT PŘESAHU VRSTEV 
ÚSEK KM 0,0-1,2 
(27,5+27,2+26,4+18)*1,1=109,010 [A] 
ÚSEK KM 1,2-KÚ 
(64+144+22+31)*1,1=287,100 [B] 
Celkem: A+B=396,110 [C]</t>
  </si>
  <si>
    <t>PLOCHA OMĚŘENÁ ZE SITUACE*KOEFICIENT PŘESAHU VRSTEV*PRŮMĚRNÁ TLOUŠŤKA VRSTVY 
ÚSEK KM 0,0-1,2 
TL. MIN. 250 MM 
(27,5+27,2+26,4+18)*1,15*0,3=34,190 [A] 
ÚSEK KM 1,2-KÚ 
TL. MIN. 250 MM 
(64+144+22+31)*1,15*0,3=90,045 [B] 
TL. MIN. 220 MM 
(32+18)*1,15*0,25=14,375 [C] 
Celkem: A+B+C=138,610 [D]</t>
  </si>
  <si>
    <t>PLOCHA OMĚŘENÁ ZE SITUACE 
(1,4+1,2)+(1+1,7)+(1,8+1,7)+(2+0,51)+(2,2+0,4)+(0,8+0,8)+(1,9+1,9)=19,310 [A]</t>
  </si>
  <si>
    <t>INFILTRAČNÍ POSTŘIK MODIF. PI-CP 0,6 KG/M2</t>
  </si>
  <si>
    <t>SPOJOVACÍ POSTŘIK MODIF. PS-CP 0,4 KG/M2</t>
  </si>
  <si>
    <t>PLOCHA OMĚŘENÁ ZE SITUACE*KOEFICIENT PŘESAHU VRSTEV 
ÚSEK KM 0,0-1,2 
(27,5+27,2+26,4+18)*1,03+(27,5+27,2+26,4+18)*1,05=206,128 [A] 
ÚSEK KM 1,2-KÚ 
(64+144+22+31)*1,03+(64+144+22+31)*1,05+(32+18)*1,03+(32+18)*1,05=646,880 [B] 
Celkem: A+B=853,008 [C]</t>
  </si>
  <si>
    <t>PLOCHA OMĚŘENÁ ZE SITUACE 
ÚSEK KM 1,2-KÚ 
32+18=50,000 [A]</t>
  </si>
  <si>
    <t>PLOCHA OMĚŘENÁ ZE SITUACE*KOEFICIENT PŘESAHU VRSTEV 
ÚSEK KM 1,2-KÚ 
(32+18)*1,03=51,500 [A]</t>
  </si>
  <si>
    <t>ASFALTOVÝ BETON MODIF. PRO LOŽNÍ VRSTVY ACL 22S PMB 25/55-60, TL. 80 MM</t>
  </si>
  <si>
    <t>PLOCHA OMĚŘENÁ ZE SITUACE*KOEFICIENT PŘESAHU VRSTEV 
ÚSEK KM 0,0-1,2 
(27,5+27,2+26,4+18)*1,03=102,073 [A] 
ÚSEK KM 1,2-KÚ 
(64+144+22+31)*1,03=268,830 [B] 
Celkem: A+B=370,903 [C]</t>
  </si>
  <si>
    <t>PLOCHA OMĚŘENÁ ZE SITUACE*KOEFICIENT PŘESAHU VRSTEV 
ÚSEK KM 1,2-KÚ 
(32+18)*1,05=52,500 [A]</t>
  </si>
  <si>
    <t>ASFALTOVÝ KOBEREC MASTIX. MODIF. SMA 11S PMB 45/80-60, TL. 40 MM</t>
  </si>
  <si>
    <t>PLOCHA OMĚŘENÁ ZE SITUACE 
ÚSEK KM 0,0-1,2 
27,5+27,2+26,4+18=99,100 [A] 
ÚSEK KM 1,2-KÚ 
64+144+22+31=261,000 [B] 
Celkem: A+B=360,100 [C]</t>
  </si>
  <si>
    <t>PODKLADNÍ VRSTVA Z MODIF. ASFALTOVÉ SMĚSI VMT 0/22 PMB 25/55-60, TL. 80 MM</t>
  </si>
  <si>
    <t>PLOCHA OMĚŘENÁ ZE SITUACE*KOEFICIENT PŘESAHU VRSTEV 
ÚSEK KM 0,0-1,2 
(27,5+27,2+26,4+18)*1,05=104,055 [A] 
ÚSEK KM 1,2-KÚ 
(64+144+22+31)*1,05=274,050 [B] 
Celkem: A+B=378,105 [C]</t>
  </si>
  <si>
    <t>POSYP KAMENIVEM FR. 2/4, 3,0 KG/M2</t>
  </si>
  <si>
    <t>POSYP PŘEDOBALENÝM KAMENIVEM FR. 2/4, 1,5 KG/M2</t>
  </si>
  <si>
    <t>OMĚŘENO ZE SITUACE 
8,5=8,500 [A]</t>
  </si>
  <si>
    <t>OMĚŘENO ZE SITUACE 
4=4,000 [A]</t>
  </si>
  <si>
    <t>SO 111</t>
  </si>
  <si>
    <t>Chodníky - nové</t>
  </si>
  <si>
    <t>111.1</t>
  </si>
  <si>
    <t>Chodníky - nové_uznatelné</t>
  </si>
  <si>
    <t>407,93=407,930 [A]   dle pol.123738.SKL 
75,49=75,490 [B]   dle pol.132738.SKL 
3,5=3,500 [C]   dle pol.133738.SKL 
Celkem: A+B+C=486,920 [D]</t>
  </si>
  <si>
    <t>157,741+99,09=256,831 [A]</t>
  </si>
  <si>
    <t>PLOCHA Z ŘEZU*DÉLKA ÚSEKU 
0,41*82+0,77*207+2,15*85+0,65*29+0,37*36=407,930 [A]</t>
  </si>
  <si>
    <t>výkop pro vsakovací rýhu  
0,34*82+0,23*207=75,490 [A]</t>
  </si>
  <si>
    <t>133738</t>
  </si>
  <si>
    <t>HLOUBENÍ ŠACHET ZAPAŽ I NEPAŽ TŘ. I, ODVOZ DO 20KM</t>
  </si>
  <si>
    <t>výkop pro vsakovací šachtu hloubky 5 m   
3,5=3,500 [A]</t>
  </si>
  <si>
    <t>PLOCHA Z ŘEZU*DÉLKA ÚSEKU 
0,21*82+0,75*139+0,1*207+2,8*29+0,45*36=239,570 [A]</t>
  </si>
  <si>
    <t>(47,5+121+103+6,5+238,5+10,5+65,5+80+73+11,1+19+29,2+12,5+24,5+39,8+5,2+113,4+103,6+26+98,5+39,5+77+61,7+28,6+205,1+15,8+114,2+18,7+8,3+9,3+13,8+24,6+14,8+11,5+12,2+24,8+12,3+7,1+9,1+29,3+268,5+38,2+88,4+146,3+173,3+245,6+26,3+78,3+25,7+66,5+15,7+67,1+6,7+36,8+51,3+31,5+47,9+40,5+18,8+66,9+26,1+9,5+11,3+5,5+87,9+120+3,5+16,2+34,5+157,6+25+75,8+36,7+78,8+70,3)+(10,5+30+44,5+26,5+20,5+16+21+11+11,5+11+14,5+32+12+25+15+11+17+28+13,5+13,5+7,5+9+11+10+5,5+24,5+13,5+14+10,5+13,5+21,5+7,5+11,5+23,5+8,5+16,5+16,5+20+54+12+14,5+11,5+13,5+17,5+11,5+9+9+9+27,5+15+20+11,5+12-9,5-10,1-(3,4+12+21,3+2,6+4,6+6,6+11+2,9+16,1+8,3+8,5+5,9+7,5+12+3,9+11,7+3,5+7+19,3+2,5+3,1+17,5+4,5+16,07+12,76+3,65+3,35+4+9,7+3,8+6,32+6,9+3,45+5,85+11,3+3,93+3,9+3,62)+1,1+1,8)*1,1=4 886,500 [A]</t>
  </si>
  <si>
    <t>PLOCHA OMĚŘENÁ ZE SITUACE*KOEFICIENT SKLONU*TLOUŠŤKA VRSTVY 
(31,2+84,6+45,2+105,8+6,5+314,9+12+47+57)*1,12*0,2=157,741 [A]</t>
  </si>
  <si>
    <t>PLOCHA OMĚŘENÁ ZE SITUACE*TLOUŠŤKA VRSTVY+DÉLKA NEZPEVNĚNÉ KRAJNICE*ŠÍŘKA*TLOUŠŤKA VRSTVY 
(8,4+5+27+12,9+5,3+2,5+2,8+3,7+8+9,5+12+13,2+3,3+4,1+17+54,5+69,9)*0,2+(23,7+38,1+36+19,7+19,6+19,8+8,7+17,2+20+12,2+9,6+10,1+20,2+10,2+6+7,1+134,2+20,6+15,9+39,2+61,9+97,6+15,4+33+17,5+5,7+12,5+43,5+17,3+50,8+24,5+41,6+36)*0,25*0,2=99,090 [A]</t>
  </si>
  <si>
    <t>DÉLKA GEOTEXTILIE Z ŘEZU* DÉLKA ÚSEKU S VSAKOVACÍ RÝHOU;GEOTEXTILIE  PRO VSAKOVACÍ RÝHU 
2,5*289=722,500 [A]</t>
  </si>
  <si>
    <t>45152</t>
  </si>
  <si>
    <t>PODKLADNÍ A VÝPLŇOVÉ VRSTVY Z KAMENIVA DRCENÉHO</t>
  </si>
  <si>
    <t>ŠTĚRK FR. 32-63</t>
  </si>
  <si>
    <t>PLOCHA Z ŘEZU* DÉLKA ÚSEKU S VSAKOVACÍ RÝHOU+ PLOCHA ZÁKLADU* VÝŠKA;KAMENIVO PRO VSAKOVACÍ RÝHU+ KAMENIVO PRO VYPLNĚNÍ VSAKOVACÍ ŠACHTY 
0,5*289+3,14*0,5*0,5*2,5=146,463 [A]</t>
  </si>
  <si>
    <t>FILTRAČNÍ VRSTVA KAMENIVA FR. 8-16, TL. 150 MM</t>
  </si>
  <si>
    <t>PLOCHA Z ŘEZU* DÉLKA ÚSEKU S VSAKOVACÍ RÝHOU;KAMENIVO PRO VSAKOVACÍ RÝHU 
0,08*289=23,120 [A]</t>
  </si>
  <si>
    <t>PLOCHA OMĚŘENÁ ZE SITUACE 
9,25=9,250 [A]</t>
  </si>
  <si>
    <t>ŠTĚRKODRŤ ŠDA 0/32 GE</t>
  </si>
  <si>
    <t>PLOCHA OMĚŘENÁ ZE SITUACE*PRŮMĚRNÁ TLOUŠŤKA VRSTVY 
TL. MIN. 150 MM 
(47,5+121+103+6,5+238,5+10,5+65,5+80+73+11,1+19+29,2+12,5+24,5+39,8+5,2+113,4+103,6+26+98,5+39,5+77+61,7+28,6+205,1+15,8+114,2+18,7+8,3+9,3+13,8+24,6+14,8+11,5+12,2+24,8+12,3+7,1+9,1+29,3+268,5+38,2+88,4+146,3+173,3+245,6+26,3+78,3+25,7+66,5+15,7+67,1+6,7+36,8+51,3+31,5+47,9+40,5+18,8+66,9+26,1+9,5+11,3+5,5+87,9+120+3,5+16,2+34,5+157,6+25+75,8+36,7+78,8+70,3)*0,16=682,400 [A] 
PLOCHA OMĚŘENÁ ZE SITUACE*KOEFICIENT PRO PŘESAH VRSTVY*PRŮMĚRNÁ TLOUŠŤKA VRSTVY, ŠTĚRKODRŤ PRO SJEZDY 
TL. MIN. 150 MM 
(10,5+30+44,5+26,5+20,5+16+21+11+11,5+11+14,5+32+12+25+15+11+17+28+13,5+13,5+7,5+9+11+10+5,5+24,5+13,5+14+10,5+13,5+21,5+7,5+11,5+23,5+8,5+16,5+16,5+20+54+12+14,5+11,5+13,5+17,5+11,5+9+9+9+27,5+15+20+11,5+12-9,5-10,1-(3,4+12+21,3+2,6+4,6+6,6+11+2,9+16,1+8,3+8,5+5,9+7,5+12+3,9+11,7+3,5+7+19,3+2,5+3,1+17,5+4,5+16,07+12,76+3,65+3,35+4+9,7+3,8+6,32+6,9+3,45+5,85+11,3+3,93+3,9+3,62)+1,1+1,8)*1,1*0,2=124,300 [B] 
Celkem: A+B=806,700 [C]</t>
  </si>
  <si>
    <t>ŠTĚRKODRŤ ŠDA 0/32 GE, TL. 150 MM</t>
  </si>
  <si>
    <t>PLOCHA OMĚŘENÁ ZE SITUACE, ŠTĚRKODRŤ PRO SJEZDY 
10,5+30+44,5+26,5+20,5+16+21+11+11,5+11+14,5+32+12+25+15+11+17+28+13,5+13,5+7,5+9+11+10+5,5+24,5+13,5+14+10,5+13,5+21,5+7,5+11,5+23,5+8,5+16,5+16,5+20+54+12+14,5+11,5+13,5+17,5+11,5+9+9+9+27,5+15+20+11,5+12-9,5-10,1-(3,4+12+21,3+2,6+4,6+6,6+11+2,9+16,1+8,3+8,5+5,9+7,5+12+3,9+11,7+3,5+7+19,3+2,5+3,1+17,5+4,5+16,07+12,76+3,65+3,35+4+9,7+3,8+6,32+6,9+3,45+5,85+11,3+3,93+3,9+3,62)+1,1+1,8=565,000 [A]</t>
  </si>
  <si>
    <t>ASFALTOVÝ BETON MODIF. PRO OBRUSNÉ VRSTVY ACO 11+ PMB 45/80-60, TL. 40 MM</t>
  </si>
  <si>
    <t>BETONOVÁ DLAŽBA,PŘÍRODNÍ,HLADKÁ, TL. 60 MM 
LOŽNÁ VRSTVA Z DROBNÉHO KAMENIVA 0/4, TL. 30 MM</t>
  </si>
  <si>
    <t>(PLOCHA CHODNÍKŮ OMĚŘENÁ ZE SITUACE)-(PLOCHA PRVKŮ BEZBARIÉROVÉHO UŽÍVÁNÍ) 
47,5+121+103+6,5+238,5+10,5+65,5+80+73+11,1+19+29,2+12,5+24,5+39,8+5,2+113,4+103,6+26+98,5+39,5+77+61,7+28,6+205,1+15,8+114,2+18,7+8,3+9,3+13,8+24,6+14,8+11,5+12,2+24,8+12,3+7,1+9,1+29,3+268,5+38,2+88,4+146,3+173,3+245,6+26,3+78,3+25,7+66,5+15,7+67,1+6,7+36,8+51,3+31,5+47,9+40,5+18,8+66,9+26,1+9,5+11,3+5,5+87,9+120+3,5+16,2+34,5+157,6+25+75,8+36,7+78,8+70,3-0,85-0,25-0,25-0,26-0,25-1,6-1,6-0,25-0,25-3,8-1,9-0,24-0,82-4,5-0,25-0,25-0,25-0,22-0,23-0,23-1,4-1,45-1,45-0,18-0,18-0,185-0,18-0,15-0,15-0,19-0,17-0,81-0,52-0,22-0,22-0,22-0,22-0,22-0,21-0,23-0,22-0,23-0,23-0,23-0,23-0,23-0,23-0,24-0,23-3,2-2-0,6-3,17-2-1,5-1,5-2,5-3,15-1,2-4,55-1,62-3,15-0,19-0,19-5,2-3,1-2,36-2-0,24-0,25-3,31-0,19-0,19-0,21-0,29-0,32-0,25-0,19-0,19-0,25-0,25-0,19-0,19-0,25-0,25-0,21-0,21-0,24-0,24-3,3-2,1-2,6-3,7-0,72-1,2-0,72-1,2-1,05-1,2-0,8-1,15-1,15-1,4-1,4-0,25-0,4-0,25-0,25-0,24-1,2-1,2-0,7-0,7-0,71-0,71-0,2-0,2-0,95=4 153,385 [A]</t>
  </si>
  <si>
    <t>BETONOVÁ DLAŽBA,BAREVNÁ (ČERVENÁ), HLADKÁ, TL. 60 MM 
LOŽNÁ VRSTVA Z DROBNÉHO KAMENIVA 0/4, TL. 30 MM</t>
  </si>
  <si>
    <t>PLOCHA OMĚŘENÁ ZE SITUACE,DLAŽBA PRO KONTRASTNÍ PÁS AUTOBUSOVÉ ZASTÁVKY 
4,55+3,7=8,250 [A]</t>
  </si>
  <si>
    <t>BETONOVÁ DLAŽBA,BAREVNÁ (ČERVENÁ),HLADKÁ, TL. 80 MM 
LOŽNÁ VRSTVA Z DROBNÉHO KAMENIVA 0/4, TL. 40 MM</t>
  </si>
  <si>
    <t>PLOCHA OMĚŘENÁ ZE SITUACE-PLOCHA DLAŽBY VAROVNÝCH PÁSŮ-PLOCHA NEUZNATELNÝCH PLOCH SJEZDŮ, DLAŽBA POD SJEZDY 
10,5+30+44,5+26,5+20,5+16+21+11+11,5+11+14,5+32+12+25+15+11+17+28+13,5+13,5+7,5+9+11+10+5,5+24,5+13,5+14+10,5+13,5+21,5+7,5+11,5+23,5+8,5+16,5+16,5+20+54+12+14,5+11,5+13,5+17,5+11,5+9+9+9+27,5+15+20+11,5+12-(4+5+1,8+1,5+1,9+1,5+1,5+1,8+4,4+1,5+3,3+1,5+2,2+2,1+2+2,3+1,7+2,1+2,4+2,2+2,7+1,7+1,8+1,5+2+3,2+1,3+2,2+2,4+2+2,4+2+2,4+4,4+1,5+2,1+2,3+2,3+2,4+3,9+2,4+1,9+2,1+2,1+2,3+2,4+2,4+2,4)-9,5-10,1-(3,4+12+21,3+2,6+4,6+6,6+11+2,9+16,1+8,3+8,5+5,9+7,5+12+3,9+11,7+3,5+7+19,3+2,5+3,1+17,5+4,5+16,07+12,76+3,65+3,35+4+9,7+3,8+6,32+6,9+3,45+5,85+11,3+3,93+3,9+3,62)=450,900 [A]</t>
  </si>
  <si>
    <t>BETONOVÁ DLAŽBA,PŘÍRODNÍ, HMATOVÁ, TL. 80 MM 
LOŽNÁ VRSTVA Z DROBNÉHO KAMENIVA 0/4, TL. 40 MM</t>
  </si>
  <si>
    <t>PLOCHA OMĚŘENÁ ZE SITUACE, DLAŽBA PRO VAROVNÉ PÁSY NA SJEZDECH ,BETONOVÉ DLAŽEBNÍ BLOKY SE SPEC. POVRCHOVOU ÚPRAVOU, VÝSTUPKY TVARU KULOVÝCH ÚSEČÍ VÝŠKY 5 MM 
4+5+1,8+1,5+1,9+1,5+1,5+1,8+4,4+1,5+3,3+1,5+2,2+2,1+2+2,3+1,7+2,1+2,4+2,2+2,7+1,7+1,8+1,5+2+3,2+1,3+2,2+2,4+2+2,4+2+2,4+4,4+1,5+2,1+2,3+2,3+2,4+3,9+2,4+1,9+2,1+2,1+2,3+2,4+2,4+2,4+1,1+1,8=114,100 [A]</t>
  </si>
  <si>
    <t>BETONOVÁ DLAŽBA,BAREVNÁ (ČERVENÁ), HMATOVÁ, TL. 60 MM 
LOŽNÁ VRSTVA Z DROBNÉHO KAMENIVA 0/4, TL. 30 MM</t>
  </si>
  <si>
    <t>PLOCHA OMĚŘENÁ ZE SITUACE,DLAŽBA PRO SIGNÁLNÍ, VAROVNÉ PÁSY, BETONOVÉ DLAŽEBNÍ BLOKY SE SPEC. POVRCHOVOU ÚPRAVOU, VÝSTUPKY TVARU KULOVÝCH ÚSEČÍ VÝŠKY 5 MM 
0,85+0,25+0,25+0,26+0,25+1,6+1,6+0,25+0,25+3,8+1,9+0,24+0,82+4,5+0,25+0,25+0,25+0,22+0,23+0,23+1,4+1,45+1,45+0,18+0,18+0,185+0,18+0,15+0,15+0,19+0,17+0,81+0,52+0,22+0,22+0,22+0,22+0,22+0,21+0,23+0,22+0,23+0,23+0,23+0,23+0,23+0,23+0,24+0,23+3,2+2+0,6+3,17+2+1,5+1,5+2,5+3,15+1,2+1,62+3,15=54,465 [B] 
0,19+0,19+5,2+3,1+2,36+2+0,24+0,25+3,31+0,19+0,19+0,21+0,29+0,32+0,25+0,19+0,19+0,25+0,25+0,19+0,19+0,25+0,25+0,21+0,21+0,24+0,24+3,3+2,1+2,6+0,72+1,2+0,72+1,2+1,05+1,2+0,8+1,15+1,15+1,4+1,4+0,25+0,4+0,25+0,25+0,24+1,2+1,2+0,7+0,7+0,71+0,71+0,2+0,2+0,95=48,900 [A] 
Celkem: B+A=103,365 [C]</t>
  </si>
  <si>
    <t>89413</t>
  </si>
  <si>
    <t>ŠACHTY KANALIZAČNÍ Z BETON DÍLCŮ NA POTRUBÍ DN DO 200MM</t>
  </si>
  <si>
    <t>VSAKOVACÍ ŠACHTA DN1000 HLOUBKY 5 M</t>
  </si>
  <si>
    <t>V KM 0,060 ÚSEKU B 
1=1,000 [A]</t>
  </si>
  <si>
    <t>89712R</t>
  </si>
  <si>
    <t>PODOBRUBNÍKOVÁ VPUSŤ ULIČNÍ</t>
  </si>
  <si>
    <t>PODOBRUBNÍKOVÁ ULIČNÍ VPUSŤ SE SKRUŽÍ S OTVOREM PRO DN 200 A DNEM S KALOVOU PROHLUBNÍ,VPUSŤ VČETNĚ PODKLADNÍHO BETONU TL. 0,1 M A PŘÍPOJKY DN 200</t>
  </si>
  <si>
    <t>VPUSŤ V KM 0,060 
1=1,000 [A]</t>
  </si>
  <si>
    <t>9111A1</t>
  </si>
  <si>
    <t>ZÁBRADLÍ SILNIČNÍ S VODOR MADLY - DODÁVKA A MONTÁŽ</t>
  </si>
  <si>
    <t>OCELOVÉ ZÁBRADLÍ DO LOŽE Z BETONU</t>
  </si>
  <si>
    <t>DÉLKA OMĚŘENÁ ZE SITUACE 
10+26+14,5+11=61,500 [A]</t>
  </si>
  <si>
    <t>91710</t>
  </si>
  <si>
    <t>OBRUBY Z BETONOVÝCH PALISÁD</t>
  </si>
  <si>
    <t>POČET PALISÁD*PLOCHA ZÁKLADU* VÝŠKA 
PALISÁDY Z PROSTÉHO BETONU VÝŠKY 1 M, ŠÍŘKY 0,16 M 
93*0,16*0,16*1=2,381 [A] 
PALISÁDY Z PROSTÉHO BETONU VÝŠKY 0,6 M, ŠÍŘKY 0,16 M 
146*0,16*0,16*0,6=2,243 [B] 
PALISÁDY Z PROSTÉHO BETONU VÝŠKY 0,4 M, ŠÍŘKY 0,16 M 
24*0,16*0,16*0,4=0,246 [C] 
Celkem: A+B+C=4,870 [D]</t>
  </si>
  <si>
    <t>DÉLKA OMĚŘENÁ ZE SITUACE 
10+24,7+15,5+61,7+18,7+63,4+56,4+15,5+4,2+4,2+14,2+165,5+165,5+12,8+43,5+43,5+13,3+35,2+24,8+23,7+38+9,3+4,4+4,2+10+9,6+9,9+16+11+6,8+16+13,3+10+11+8,2+13,6+31,2+31,3+20,3+2,4+39,1+41,8+8+46+10+19,8+11,5+22,7+20,3+14+31,4+10,4+9+7,8+9,7+102+9+103,1+39,6+13+11,5+14,3+13,2+5,5+20+14+12,2+10,8+9,6+11+10+9,5+20,2+10,5+10,2+13,2+6+8,3+7,1+9+136,6+20,7+18+10,1+72,3+13,8+80,8+15,9+38,8+8+106,6+15,4=2 424,100 [B] 
7,7+6+11,5+2,7+11,3+5+33,8+12,6+9+20,5+42,4+33+8,8+3,4+4,5+9,5+19+10,7+26,2+9,2+11,7+10,3+12,3+9,4+8+8+26,2+2,3+39,6+6+17,6+40,1+32,2+2,3+2,3+2,3+2,3+17,1+18,2+81,8+11+15,8+17,3+50,1+50,8+11+24,5+24,5+12,5+11+41,5+9,6+43,1+13+100-(5,2+11+14,1+3,25+3,2+3,15+3,1+2,7+2,7+2+2,05+4,8+1+1+0,95+0,95+0,9+0,9+0,9+0,95+0,95+0,95+0,95+0,6+5,92+7,42+9,9+0,74+0,74+5,4+8,45+7,06+10,15+8,7+11,4+8,2+8,3+6,9+7,7+10,5+5,6+4,7+9,75+7,16+7,15+0,95+1+1+13,6+1+1+1+4,9+6,7+12,7+0,7+0,7+0,6+0,6+7,5)+1,8+2,7+1,6+0,8+1,6+0,5=807,460 [A] 
Celkem: B+A=3 231,560 [C]</t>
  </si>
  <si>
    <t>DÉLKA OMĚŘENÁ ZE SITUACE 
22,7+59,4+6+9,5+33,4+1,1+24,5+53,1+7,6+34,7+18,7+22,3+2,8+5,7+101,8+5,8+14,4+8,2+3,4+3,9+6,5+20,7+11,6+8,9+9,5+19,5+9,4+5,3+5,7+5+70,5+56,9+15+5,8+13,5+22+41,5+60,6+119,3+9,5+18,7+13+12+18+25,2+14,5+22,8+19,8+8,8+14,9+6,4+2,6+2,9+11+9+7,1+15,2+68,3+30,3+36,8-2,8-2,8=1 307,400 [A]</t>
  </si>
  <si>
    <t>DÉLKA OMĚŘENÁ ZE SITUACE 
4,5+10+12,7+4,2+4,2+5+4+4,8+8,2+2,1+4+3,7+5,5+6+3+3,7+3,7+4,6+5,6+6+6+6+7+4,4+4,8+5+8+3,3+5,8+11,2+4+5+3,7+3,7+6,5+4+4+6+4+4+6,2+2,6+3,6+5,5+5,2+4+6+5,2+5,6+5,6+6+6+10+6+5+4+6,5+2,5+2+2,5+3,6+3,6+11,8+5,9+3,2+3,2+1,7+1,7+1,7+1,7+6+8,7+4,5=369,200 [A]</t>
  </si>
  <si>
    <t>91725</t>
  </si>
  <si>
    <t>NÁSTUPIŠTNÍ OBRUBNÍKY BETONOVÉ</t>
  </si>
  <si>
    <t>BEZBARIÉROVÝ ZASTÁVKOVÝ OBRUBNÍK DO LOŽE Z BETONU C20/25n XF3, VÝŠKA 0,2 M NAD VOZOVKOU</t>
  </si>
  <si>
    <t>DÉLKA OMĚŘENÁ ZE SITUACE 
17+13=30,000 [A]</t>
  </si>
  <si>
    <t>924911</t>
  </si>
  <si>
    <t>VODICÍ LINIE ŠÍŘKY 0,40 M Z DLAŽDIC S PODÉLNÝMI DRÁŽKAMI</t>
  </si>
  <si>
    <t>BETONOVÁ DLAŽBA S VODÍCÍ DRÁŽKOU,PŘÍRODNÍ, TL. 80 MM</t>
  </si>
  <si>
    <t>4,5/0,4=11,250 [A]</t>
  </si>
  <si>
    <t>BETONOVÁ DLAŽBA S VODÍCÍ DRÁŽKOU,BAREVNÁ (ČERVENÁ), TL. 60 MM</t>
  </si>
  <si>
    <t>0,23/0,4=0,575 [A]</t>
  </si>
  <si>
    <t>111.2</t>
  </si>
  <si>
    <t>Chodníky - nové_neuznatelné</t>
  </si>
  <si>
    <t>2,2=2,200 [A]</t>
  </si>
  <si>
    <t>(9,5+28+87,4)+(3,4+12+21,3+2,6+4,6+6,6+11+2,9+16,1+8,3+8,5+5,9+7,5+12+3,9+11,7+3,5+7+19,3+2,5+3,1+17,5+4,5+5,6+10,8+16,07+12,76+3,65+3,35+4+9,7+3,8+6,32+6,9+3,45+5,85+11,3+3,93+3,9+3,62+8+6+13+9,5)*1,1=506,820 [A]</t>
  </si>
  <si>
    <t>DÉLKA NEZPEVNĚNÉ KRAJNICE*ŠÍŘKA*TLOUŠŤKA VRSTVY 
44*0,25*0,2=2,200 [A]</t>
  </si>
  <si>
    <t>PLOCHA OMĚŘENÁ ZE SITUACE*PRŮMĚRNÁ TLOUŠŤKA VRSTVY 
TL. MIN. 150 MM 
(9,5+28+87,4)*0,16=19,984 [A] 
PLOCHA OMĚŘENÁ ZE SITUACE*KOEFICIENT PRO PŘESAH VRSTVY*PRŮMĚRNÁ TLOUŠŤKA VRSTVY, ŠTĚRKODRŤ PRO ČÁST SJEZDŮ ZA CHODNÍKEM A SJEZDŮ U NEPOCHOZÍCH CHODNÍKŮ 
TL. MIN. 150 MM 
(3,4+12+21,3+2,6+4,6+6,6+11+2,9+16,1+8,3+8,5+5,9+7,5+12+3,9+11,7+3,5+7+19,3+2,5+3,1+17,5+4,5+5,6+10,8+16,07+12,76+3,65+3,35+4+9,7+3,8+6,32+6,9+3,45+5,85+11,3+3,93+3,9+3,62+8+6+13+9,5)*1,1*0,25=95,480 [B] 
Celkem: A+B=115,464 [C]</t>
  </si>
  <si>
    <t>PLOCHA OMĚŘENÁ ZE SITUACE, ŠTĚRKODRŤ PRO ČÁST SJEZDŮ ZA CHODNÍKEM A SJEZDŮ U NEPOCHOZÍCH CHODNÍKŮ 
3,4+12+21,3+2,6+4,6+6,6+11+2,9+16,1+8,3+8,5+5,9+7,5+12+3,9+11,7+3,5+7+19,3+2,5+3,1+17,5+4,5+5,6+10,8+16,07+12,76+3,65+3,35+4+9,7+3,8+6,32+6,9+3,45+5,85+11,3+3,93+3,9+3,62+8+6+13+9,5=347,200 [A]</t>
  </si>
  <si>
    <t>BETONOVÁ DLAŽBA,BAREVNÁ (PÍSKOVÁ),HLADKÁ, TL. 60 MM 
LOŽNÁ VRSTVA Z DROBNÉHO KAMENIVA 0/4, TL. 30 MM</t>
  </si>
  <si>
    <t>(PLOCHA CHODNÍKŮ OMĚŘENÁ ZE SITUACE)-(PLOCHA PRVKŮ BEZBARIÉROVÉHO UŽÍVÁNÍ) 
9,5+28+87,4-0,45-1-1=122,450 [A]</t>
  </si>
  <si>
    <t>PLOCHA OMĚŘENÁ ZE SITUACE, DLAŽBA SJEZDŮ ZA CHODNÍKEM A DLAŽBA SJEZDŮ U NEPOCHOZÍCH CHODNÍKŮ 
3,4+12+21,3+2,6+4,6+6,6+11+2,9+16,1+8,3+8,5+5,9+7,5+12+3,9+11,7+3,5+7+19,3+2,5+3,1+17,5+4,5+5,6+10,8+16,07+12,76+3,65+3,35+4+9,7+3,8+6,32+6,9+3,45+5,85+11,3+3,93+3,9+3,62=310,700 [A]</t>
  </si>
  <si>
    <t>BETONOVÁ DLAŽBA,HMATOVÁ,BAREVNÁ (ČERVENÁ), TL. 60 MM 
LOŽNÁ VRSTVA Z DROBNÉHO KAMENIVA 0/4, TL. 30 MM</t>
  </si>
  <si>
    <t>PLOCHA OMĚŘENÁ ZE SITUACE,DLAŽBA PRO SIGNÁLNÍ, VAROVNÉ PÁSY, BETONOVÉ DLAŽEBNÍ BLOKY SE SPEC. POVRCHOVOU ÚPRAVOU, VÝSTUPKY TVARU KULOVÝCH ÚSEČÍ VÝŠKY 5 MM 
0,45+1+1=2,450 [A]</t>
  </si>
  <si>
    <t>58401</t>
  </si>
  <si>
    <t>VOZOVKOVÉ KRYTY Z VEGETAČNÍCH DÍLCŮ DO LOŽE Z KAM TL DO 100MM</t>
  </si>
  <si>
    <t>VEGETAČNÍ BETONOVÉ TVÁRNICE TL. 80 MM 
včetně podkladních vrstev a ohumusování</t>
  </si>
  <si>
    <t>PLOCHA OMĚŘENÁ ZE SITUACE, TVÁRNICE PRO VYBRANÉ SJEZDY 
8+6+13+9,5=36,500 [A]</t>
  </si>
  <si>
    <t>DÉLKA OMĚŘENÁ ZE SITUACE 
6,6+9,3+44+5,2+11+14,1+3,25+3,2+3,15+3,1+2,7+2,7+2+2,05+4,8+1+1+0,95+0,95+0,9+0,9+0,9+0,95+0,95+0,95+0,95+0,6+5,92+7,42+9,9+0,74+0,74+5,4+8,45+7,06+10,15+8,7+11,4+8,2+8,3+6,9+7,7+10,5+5,6+4,7+9,75+7,16+7,15+0,95+1+1+13,6+1+1+1+4,9+6,7+12,7+0,7+0,7+0,6+0,6+7,5=333,940 [A]</t>
  </si>
  <si>
    <t>DÉLKA OMĚŘENÁ ZE SITUACE 
4,8+26,6+41+2,8+2,8=78,000 [A]</t>
  </si>
  <si>
    <t>DÉLKA OMĚŘENÁ ZE SITUACE 
4,3+4,2+5,5+2,6+3,6+5,2+6=31,400 [A]</t>
  </si>
  <si>
    <t>SO 112</t>
  </si>
  <si>
    <t>Chodníky - oprava</t>
  </si>
  <si>
    <t>16,49=16,490 [A]   dle pol.123738.SKL</t>
  </si>
  <si>
    <t>6,64=6,640 [A]</t>
  </si>
  <si>
    <t>PLOCHA VÝKOPU Z ŘEZU*DÉLKA ÚSEKU 
1,1*4+0,31*39=16,490 [A]</t>
  </si>
  <si>
    <t>42+23+73+6+49+207+4+39+27,5+13,5+50,5+74+11+21,5+64+8+20+15+72+34,5+5,1+67+71+(9,5+11,5+47,1+12+9,2+12+7+8,1+11+6,5+6,8+17,2+11,1+16+13+23)*1,1=1 240,700 [A]</t>
  </si>
  <si>
    <t>PLOCHA OMĚŘENÁ ZE SITUACE*TLOUŠŤKA VRSTVY 
(14,1+5,5+13,6)*0,2=6,640 [A]</t>
  </si>
  <si>
    <t>PLOCHA OMĚŘENÁ ZE SITUACE*PRŮMĚRNÁ TLOUŠŤKA VRSTVY 
TL. MIN. 150 MM 
(42+23+73+6+49+207+4+39+27,5+13,5+50,5+74+11+21,5+64+8+20+15+72+34,5+5,1+67)*0,16+71*0,2=162,456 [A] 
PLOCHA OMĚŘENÁ ZE SITUACE*KOEFICIENT PŘESAHU VRSTVY*PRŮMĚRNÁ TLOUŠŤKA VRSTVY, ŠTĚRKODRŤ PRO SJEZDY 
TL. MIN. 150 MM 
(9,5+11,5+47,1+12+9,2+12+7+8,1+11+6,5+6,8+17,2+11,1+16+13+23)*1,1*0,20=48,620 [B] 
Celkem: A+B=211,076 [C]</t>
  </si>
  <si>
    <t>PLOCHA OMĚŘENÁ ZE SITUACE, ŠTĚRKODRŤ PRO SJEZDY 
9,5+11,5+47,1+12+9,2+12+7+8,1+11+6,5+6,8+17,2+11,1+16+13+23=221,000 [A]</t>
  </si>
  <si>
    <t>(PLOCHA CHODNÍKŮ OMĚŘENÁ ZE SITUACE)-(PLOCHA PRVKŮ BEZBARIÉROVÉHO UŽÍVÁNÍ) 
42+23+73+6+49+207+4+39+27,5+13,5+50,5+74+11+21,5+64+8+20+15+72+34,5+5,1+71+67-(1,5+1,7+1,5+0,75+2,5+3,9+2,25+5,8+2,8+2,8+1,95+3,8+2,4+0,25+0,25+0,35+0,25+0,25+0,25+0,25+0,25+0,25+0,25+0,25+0,25+0,25+0,25+0,25+0,25+0,25+0,25+0,25+2,5+0,7+0,22+0,18)-4,5-4,5=946,500 [A]</t>
  </si>
  <si>
    <t>PLOCHA OMĚŘENÁ ZE SITUACE,DLAŽBA PRO KONTRASTNÍ PÁS AUTOBUSOVÉ ZASTÁVKY 
4,5+4,5=9,000 [A]</t>
  </si>
  <si>
    <t>PLOCHA OMĚŘENÁ ZE SITUACE-PLOCHA DLAŽBY VAROVNÝCH PÁSŮ; DLAŽBA POD SJEZDY 
9,5+11,5+47,1+12+9,2+12+7+8,1+11+6,5+6,8+17,2+11,1+16+13+23-(2+1,3+4+2+2,3+1,7+1,65+2+2,2+1,7+2+2,6+1,8+1,9+2+2,4)=187,450 [A]</t>
  </si>
  <si>
    <t>PLOCHA OMĚŘENÁ ZE SITUACE, DLAŽBA PRO VAROVNÉ PÁSY NA SJEZDECH ,BETONOVÉ DLAŽEBNÍ BLOKY SE SPEC. POVRCHOVOU ÚPRAVOU, VÝSTUPKY TVARU KULOVÝCH ÚSEČÍ VÝŠKY 5 MM 
2+1,3+4+2+2,3+1,7+1,65+2+2,2+1,7+2+2,6+1,8+1,9+2+2,4=33,550 [A]</t>
  </si>
  <si>
    <t>PLOCHA OMĚŘENÁ ZE SITUACE,DLAŽBA PRO SIGNÁLNÍ, VAROVNÉ PÁSY, BETONOVÉ DLAŽEBNÍ BLOKY SE SPEC. POVRCHOVOU ÚPRAVOU, VÝSTUPKY TVARU KULOVÝCH ÚSEČÍ VÝŠKY 5 MM 
1,5+1,7+1,5+0,75+2,5+3,9+2,25+5,8+2,8+2,8+1,95+3,8+2,4+0,25+0,25+0,35+0,25+0,25+0,25+0,25+0,25+0,25+0,25+0,25+0,25+0,25+0,25+0,25+0,25+0,25+0,25+0,25+2,5+0,7+0,22+0,18=42,100 [A]</t>
  </si>
  <si>
    <t>DÉLKA OMĚŘENÁ ZE SITUACE 
18,5+12=30,500 [A]</t>
  </si>
  <si>
    <t>DÉLKA OMĚŘENÁ ZE SITUACE 
23,3+8,1+2+0,8+9+29,1+10,3+26,4+18,5+11,2+18,3+4,7+9,3+18,5+8,3+0,8+10,5+1,4+2,1+7+7,5+19,2+8,8+7+3,2+7+7,5+1,8+9+8,1+13,9+1,5+9,6+36,7+11,3+8,6+8,1+9,6+13,3+6,3+12+3,1+2,7=435,400 [A]</t>
  </si>
  <si>
    <t>DÉLKA OMĚŘENÁ ZE SITUACE 
19+9,1+14+18,5+16,5+7+21+35+4,5+14,2+36+4+3,7+1,2+21,5=225,200 [A]</t>
  </si>
  <si>
    <t>DÉLKA OMĚŘENÁ ZE SITUACE 
3,7+5,3+4+1,7+4+5,2+6+4,5+4,4+5,1+5,8+4,5+5,1+6,7+7,5+5,2+6=84,700 [A]</t>
  </si>
  <si>
    <t>DÉLKA OMĚŘENÁ ZE SITUACE 
19+18=37,000 [A]</t>
  </si>
  <si>
    <t>SO 180</t>
  </si>
  <si>
    <t>Dopravně inženýrská opatření</t>
  </si>
  <si>
    <t>02720</t>
  </si>
  <si>
    <t>POMOC PRÁCE ZŘÍZ NEBO ZAJIŠŤ REGULACI A OCHRANU DOPRAVY</t>
  </si>
  <si>
    <t>Dopravně inženýrská opatření v akci: "II/608 Nové Ouholice - Nová Ves, rekonstrukce" dle dokumentace PDPS zahrnující: 
•Přechodné svislé i vodorovné dopravní značení, dopravní zařízení a světelné signály, jejich dodávka, montáž, demontáž, kontrola, údržba, servis, přemisťování, přeznačování a manipulace s nimi.  
•Dočasnou úpravu stávajícího dopravního značení, zakrytí, demontáž či zneplatnění zakrývací páskou.   
•Vypracování realizační dokumentace DIO a zajištění inženýrské činnosti - stanovení přechodné úpravy provozu na PK a rozhodnutí o uzavírce.</t>
  </si>
  <si>
    <t>SO 190</t>
  </si>
  <si>
    <t>Trvalé dopravní značení</t>
  </si>
  <si>
    <t>91297R</t>
  </si>
  <si>
    <t>DOPRAVNÍ ZRCADLO - DEMONTÁŽ A ZPĚTNÁ MONTÁŽ</t>
  </si>
  <si>
    <t>3=3,000 [A]</t>
  </si>
  <si>
    <t>914131</t>
  </si>
  <si>
    <t>DOPRAVNÍ ZNAČKY ZÁKLADNÍ VELIKOSTI OCELOVÉ FÓLIE TŘ 2 - DODÁVKA A MONTÁŽ</t>
  </si>
  <si>
    <t>2*A11, B2, 2*B4, 2*C4a, 3*E2b, 2*E7b, 3*IJ4b, IJ4c, 2*IJ7, 10*IP6, 2*IP6 zvýrazněná, 2*IP10b, IP11a, IS1a, IS1b, 2*IS3a, 2*IS3b, 2*IS3c, IS16b, IS24b, IZ5a, IZ5b, 5*P2, P4 
2+1+2+2+3+2+3+1+2+10+2+2+1+1+1+2+2+2+1+1+1+1+5+1=51,000 [A]</t>
  </si>
  <si>
    <t>914132</t>
  </si>
  <si>
    <t>DOPRAVNÍ ZNAČKY ZÁKLADNÍ VELIKOSTI OCELOVÉ FÓLIE TŘ 2 - MONTÁŽ S PŘEMÍSTĚNÍM</t>
  </si>
  <si>
    <t>A10, A11, 2*A11 zvýrazněná, B2, 2*B4, 2*E2b, E3a, E7b, 2*E13, IJ4b, 2*IJ8, IP11c, IP12, IS3b, IS16b, 3*IZ4a, 5*P2, 4*P4, IS24b 
1+1+2+1+2+2+1+1+2+1+2+1+1+1+1+3+5+4+1=33,000 [A]</t>
  </si>
  <si>
    <t>914133</t>
  </si>
  <si>
    <t>DOPRAVNÍ ZNAČKY ZÁKLADNÍ VELIKOSTI OCELOVÉ FÓLIE TŘ 2 - DEMONTÁŽ</t>
  </si>
  <si>
    <t>A1a, 2*A1b, A10, 3*A11, 2*A11 zvýrazněná, A22, B2, 2*B4, 2*B13, 3*B21a, 6*B28, E1, 4*E2b, E3a, 2*E7b, 8*E13, 3*IJ4a, IJ4b, 4*IJ7, 2*IJ8, IP2, IP5, 4*IP6, 2*IP6 zvýrazněná se světelnými signály, IP10b, IP11c, IP12, IS1b, IS1c, 2*IS3a, 3*IS3b, 2*IS3c, IS4a, 2*IS16b, IS24b, 3*IZ4a, IZ5a, 7*P2, 5*P4 
1+2+1+3+2+1+1+2+2+3+6+1+4+1+2+8+3+1+4+2+1+1+4+2+1+1+1+1+1+2+3+2+1+2+1+3+1+7+5=90,000 [A]</t>
  </si>
  <si>
    <t>914431</t>
  </si>
  <si>
    <t>DOPRAVNÍ ZNAČKY 100X150CM OCELOVÉ FÓLIE TŘ 2 - DODÁVKA A MONTÁŽ</t>
  </si>
  <si>
    <t>IP22 
1=1,000 [A]</t>
  </si>
  <si>
    <t>914432</t>
  </si>
  <si>
    <t>DOPRAVNÍ ZNAČKY 100X150CM OCELOVÉ FÓLIE TŘ 2 - MONTÁŽ S PŘEMÍSTĚNÍM</t>
  </si>
  <si>
    <t>2*IP22, IS23 
2+1=3,000 [A]</t>
  </si>
  <si>
    <t>914433</t>
  </si>
  <si>
    <t>DOPRAVNÍ ZNAČKY 100X150CM OCELOVÉ FÓLIE TŘ 2 - DEMONTÁŽ</t>
  </si>
  <si>
    <t>3*IP22, IS23 
3+1=4,000 [A]</t>
  </si>
  <si>
    <t>914521R</t>
  </si>
  <si>
    <t>DOPRAV ZNAČ VELKOPLOŠ OCEL LAMELY FÓLIE TŘ 2 - PŘENÝTOVÁNÍ</t>
  </si>
  <si>
    <t>0,486*0,486=0,236 [A]</t>
  </si>
  <si>
    <t>914733</t>
  </si>
  <si>
    <t>STÁLÁ DOPRAV ZAŘÍZ Z3 OCEL S FÓLIÍ TŘ 2 DEMONTÁŽ</t>
  </si>
  <si>
    <t>914921</t>
  </si>
  <si>
    <t>SLOUPKY A STOJKY DOPRAVNÍCH ZNAČEK Z OCEL TRUBEK DO PATKY - DODÁVKA A MONTÁŽ</t>
  </si>
  <si>
    <t>55=55,000 [A]</t>
  </si>
  <si>
    <t>914923</t>
  </si>
  <si>
    <t>SLOUPKY A STOJKY DZ Z OCEL TRUBEK DO PATKY DEMONTÁŽ</t>
  </si>
  <si>
    <t>48=48,000 [A]</t>
  </si>
  <si>
    <t>914A21</t>
  </si>
  <si>
    <t>EV ČÍSLO MOSTU OCEL S FÓLIÍ TŘ.1 DODÁVKA A MONTÁŽ</t>
  </si>
  <si>
    <t>914A23</t>
  </si>
  <si>
    <t>EV ČÍSLO MOSTU OCEL S FÓLIÍ TŘ.1 DEMONTÁŽ</t>
  </si>
  <si>
    <t>915111</t>
  </si>
  <si>
    <t>VODOROVNÉ DOPRAVNÍ ZNAČENÍ BARVOU HLADKÉ - DODÁVKA A POKLÁDKA</t>
  </si>
  <si>
    <t>1520,9=1 520,900 [A]</t>
  </si>
  <si>
    <t>915221</t>
  </si>
  <si>
    <t>VODOR DOPRAV ZNAČ PLASTEM STRUKTURÁLNÍ NEHLUČNÉ - DOD A POKLÁDKA</t>
  </si>
  <si>
    <t>plná 0.125 248,3 
plná 0.25 1052,6  
plná 0.5 142,0 
0,5/0,5/0,25 18,7 
1,5/1,5/0,25 24,2 
3/1,5/0,125 23,2 
3/6/0,125 11,9 
1520,9=1 520,900 [A]</t>
  </si>
  <si>
    <t>9158R</t>
  </si>
  <si>
    <t>VODÍCÍ PÁS PŘECHODU PRO SLABOZRAKÉ - 2 x 3 pruhy</t>
  </si>
  <si>
    <t>4,0+4,1=8,100 [A]</t>
  </si>
  <si>
    <t>SO 201</t>
  </si>
  <si>
    <t>Most ev.č. 608-011 přes strouhu v obci Nové Ouholice</t>
  </si>
  <si>
    <t>dle položky 131738.SKL - 1165,175=1 165,175 [A] 
dle položky 264141.SKL - 48,0*3,14*1*1*0,25=37,680 [B] 
dle položky 264241.SKL - 32,0*3,14*1*1*0,25=25,120 [C] 
dle položky 122738.SKL - 385,0=385,000 [D] 
Celkem: A+B+C+D=1 612,975 [E]</t>
  </si>
  <si>
    <t>dle položky 967138.SKL - 12,0=12,000 [A]</t>
  </si>
  <si>
    <t>dle položky 967148.SKL - 60,0=60,000 [A] 
dle položky 967158.SKL - 8,0=8,000 [B] 
dle položky 97811.SKL - 25*2*0,05=2,500 [C] 
Celkem: A+B+C=70,500 [D]</t>
  </si>
  <si>
    <t>D</t>
  </si>
  <si>
    <t>POPLATKY ZA SKLÁDKU - železobeton</t>
  </si>
  <si>
    <t>dle položky 967168.SKL - 3,0=3,000 [A]</t>
  </si>
  <si>
    <t>dle položky 18220 - 12,720=12,720 [A]</t>
  </si>
  <si>
    <t>02861</t>
  </si>
  <si>
    <t>PRŮZKUMNÉ PRÁCE PROTIKOROZNÍ A BLUDNÝCH PROUDŮ NA POVRCHU</t>
  </si>
  <si>
    <t>Opatření na ochranu proti bludným proudům pro 3.stupeň ochranných opatření dle TP 124</t>
  </si>
  <si>
    <t>02912</t>
  </si>
  <si>
    <t>OSTATNÍ POŽADAVKY - VYTYČOVACÍ BOD MIKROSÍTĚ</t>
  </si>
  <si>
    <t>02940</t>
  </si>
  <si>
    <t>OSTATNÍ POŽADAVKY - VYPRACOVÁNÍ DOKUMENTACE</t>
  </si>
  <si>
    <t>Stanovení zatížitelnosti mostu dle ČSN 73 6222</t>
  </si>
  <si>
    <t>029412</t>
  </si>
  <si>
    <t>OSTATNÍ POŽADAVKY - VYPRACOVÁNÍ MOSTNÍHO LISTU</t>
  </si>
  <si>
    <t>mostní list ve formátu pdf včetně zadání do BMS</t>
  </si>
  <si>
    <t>02953</t>
  </si>
  <si>
    <t>OSTATNÍ POŽADAVKY - HLAVNÍ MOSTNÍ PROHLÍDKA</t>
  </si>
  <si>
    <t>První hlavní mostní prohlídka (1.HPM) provedená v BMS, tištěný výstup</t>
  </si>
  <si>
    <t>02960</t>
  </si>
  <si>
    <t>OSTATNÍ POŽADAVKY - ODBORNÝ DOZOR</t>
  </si>
  <si>
    <t>Práce geotechnika na stavbě při zakládání mostního objektu. Vyhodnocení souladu s DSP, VD-ZDS a RDS.   
Geotechnický průzkum na stavbě při zakládání objektu dle TKP, ČSN a PD - kompletní práce dodavatele včetně vyhodnocení, zápisů, zpráv atp.</t>
  </si>
  <si>
    <t>9*4,9*0.15=6,615 [A]</t>
  </si>
  <si>
    <t>113767</t>
  </si>
  <si>
    <t>FRÉZOVÁNÍ DRÁŽKY PRŮŘEZU DO 1000MM2 V ASFALTOVÉ VOZOVCE</t>
  </si>
  <si>
    <t>Podél říms:   9.85+12.95=22,800 [A] 
Řezaná spára ve vozovce:   2*7.0=14,000 [B] 
Celkem: A+B=36,800 [C]</t>
  </si>
  <si>
    <t>11511</t>
  </si>
  <si>
    <t>ČERPÁNÍ VODY DO 500 L/MIN</t>
  </si>
  <si>
    <t>HOD</t>
  </si>
  <si>
    <t>čerpání z jámy pro provedení základů</t>
  </si>
  <si>
    <t>1200=1 200,000 [A]</t>
  </si>
  <si>
    <t>11527</t>
  </si>
  <si>
    <t>PŘEV VOD NA POVRCHU POTR DN DO 1000MM NEBO ŽLAB R.O. DO 3,6M</t>
  </si>
  <si>
    <t>Provizorní převedení vody-zatrubnění DN 1000</t>
  </si>
  <si>
    <t>20=20,000 [A]</t>
  </si>
  <si>
    <t>122738</t>
  </si>
  <si>
    <t>ODKOPÁVKY A PROKOPÁVKY OBECNÉ TŘ. I, ODVOZ DO 20KM</t>
  </si>
  <si>
    <t>odvozna skládku</t>
  </si>
  <si>
    <t>Odstranění stávajícího silničního náspu 
22*17.5=385,000 [A]</t>
  </si>
  <si>
    <t>131738</t>
  </si>
  <si>
    <t>HLOUBENÍ JAM ZAPAŽ I NEPAŽ TŘ. I, ODVOZ DO 20KM</t>
  </si>
  <si>
    <t>100% v hor. I 
Opěra O1+O2:38.1*8.65=329,565 [A] 
Křídla O1:13.1*(4.8+3.4)=107,420 [B] 
Koryto vodoteče:3.8*16.8=63,840 [C] 
Plošina pro vrtání pilot:25.35*(16+3)+2.1*(8.5+3+3)*(3+3)=664,350 [D] 
Celkem: A+B+C+D=1 165,175 [E]</t>
  </si>
  <si>
    <t>Zásypy za opěrou v přechodové oblasti a aktivní zóna. Dle ČSN 73 6133 s hutněním na Id=0,85 až 0,9, resp. D=100 % PS po vrstvách max. tl. 300 mm dle tab. 1 v ČSN 73 6244, příl. A.</t>
  </si>
  <si>
    <t>Zásyp za opěrou, hutnění 100% PS 
Opěra O1:   (2.85+3.5)*10.5=66,675 [A] 
Opěra O2:   (2.9+3.4)*8.75=55,125 [B] 
násypové těleso komunikace:41*5.3=217,300 [C] 
Celkem: A+B+C=339,100 [D]</t>
  </si>
  <si>
    <t>Těleso násypu. Dle ČSN 73 6133 s hutněním na Id=0,8 až 0,85, resp. D=95 % PS po vrstvách max. tl. 300 mm dle tab. 1 v ČSN 73 6244, příl. A.</t>
  </si>
  <si>
    <t>těleso násypu mimo přechodovou oblast: 
kužele:3.14*4*4*3/3/4*2=25,120 [A] 
svahová tělesa komunikace: (5.5+6.0)*5.3=60,950 [B] 
Celkem: A+B=86,070 [C]</t>
  </si>
  <si>
    <t>17581</t>
  </si>
  <si>
    <t>OBSYP POTRUBÍ A OBJEKTŮ Z NAKUPOVANÝCH MATERIÁLŮ</t>
  </si>
  <si>
    <t>Dle ČSN 73 6133 s hutněním na Id=0,75 až 0,8, resp. D=95 % PS po vrstvách max. tl. 300 mm dle tab. 1 v ČSN 73 6244, příl. A.</t>
  </si>
  <si>
    <t>Zásyp základů na líci, hutnění 95% PS      
2.5*15.8+(0.8+1.5/2+2.0)*1.5*3*4=103,400 [A]</t>
  </si>
  <si>
    <t>ŠD 0-32 mm</t>
  </si>
  <si>
    <t>ochranný zásyp za rubem ŠD 0-32 s hutněním Id =0,85 
0.5*8.75*2=8,750 [A]</t>
  </si>
  <si>
    <t>kompletní provedení pláně,  požadavky na výsledné parametry dle ČSN 736133</t>
  </si>
  <si>
    <t>5.5*8.75*2=96,250 [A]</t>
  </si>
  <si>
    <t>rozprostření ornice v tl. 0,20 m</t>
  </si>
  <si>
    <t>5*1.2*5.3*2*0.2=12,720 [A]</t>
  </si>
  <si>
    <t>18241</t>
  </si>
  <si>
    <t>ZALOŽENÍ TRÁVNÍKU RUČNÍM VÝSEVEM</t>
  </si>
  <si>
    <t>dle položky 18220 - 5*1.2*5.3*2=63,600 [A]</t>
  </si>
  <si>
    <t>18247</t>
  </si>
  <si>
    <t>OŠETŘOVÁNÍ TRÁVNÍKU</t>
  </si>
  <si>
    <t>4 x ornice</t>
  </si>
  <si>
    <t>dle položky 18220 - 4*5*1.2*5.3*2=254,400 [A]</t>
  </si>
  <si>
    <t>183311</t>
  </si>
  <si>
    <t>SADOVNICKÉ OBDĚLÁNÍ PŮDY MECHANICKY</t>
  </si>
  <si>
    <t>183511</t>
  </si>
  <si>
    <t>CHEMICKÉ ODPLEVELENÍ CELOPLOŠNÉ</t>
  </si>
  <si>
    <t>1,5 x ornice</t>
  </si>
  <si>
    <t>dle položky 18220 - 1,5*5*1.2*5.3*2=95,400 [A]</t>
  </si>
  <si>
    <t>21331</t>
  </si>
  <si>
    <t>DRENÁŽNÍ VRSTVY Z BETONU MEZEROVITÉHO (DRENÁŽNÍHO)</t>
  </si>
  <si>
    <t>Obetonování rubové drenáže: (0,3*0,3-3,14*0,075*0,075)*(18+8.75+2.35*2)=2,275 [A]</t>
  </si>
  <si>
    <t>21363</t>
  </si>
  <si>
    <t>DRENÁŽNÍ VRSTVY Z GEOMATRACE</t>
  </si>
  <si>
    <t>drenážní geokompozit, min. tl. po stlačení 6 mm</t>
  </si>
  <si>
    <t>rub opěr    (2.3+0,3)*2*8.75=45,500 [A]</t>
  </si>
  <si>
    <t>224324</t>
  </si>
  <si>
    <t>PILOTY ZE ŽELEZOBETONU C25/30</t>
  </si>
  <si>
    <t>beton C25/30-XA1</t>
  </si>
  <si>
    <t>(16*5,0)*3,14*0,31*0,31=24,140 [A]</t>
  </si>
  <si>
    <t>224365</t>
  </si>
  <si>
    <t>VÝZTUŽ PILOT Z OCELI 10505, B500B</t>
  </si>
  <si>
    <t>odhad 150kg/m3    
dle položky 224324 - 24,14*0,15=3,621 [A]</t>
  </si>
  <si>
    <t>22694</t>
  </si>
  <si>
    <t>ZÁPOROVÉ PAŽENÍ Z KOVU DOČASNÉ</t>
  </si>
  <si>
    <t>ocelový porfil HEB 140 z oceli S355, á 1.0 m, 33,8 kg/m, vč. kotvení a odstranění</t>
  </si>
  <si>
    <t>OP1: (25*8+20*3)*33.8/1000=8,788 [A] 
OP2: (38*3)*33.8/1000=3,853 [B] 
Celkem: A+B=12,641 [C]</t>
  </si>
  <si>
    <t>22695A</t>
  </si>
  <si>
    <t>VÝDŘEVA ZÁPOROVÉHO PAŽENÍ DOČASNÁ (PLOCHA)</t>
  </si>
  <si>
    <t>záporové pažení, vč. odstranění</t>
  </si>
  <si>
    <t>OP1: 25*8+20*3=260,000 [A] 
OP2: 38*3=114,000 [B] 
Celkem: A+B=374,000 [C]</t>
  </si>
  <si>
    <t>264141</t>
  </si>
  <si>
    <t>VRTY PRO PILOTY TŘ. I D DO 1000MM</t>
  </si>
  <si>
    <t>-odvoz na skládku 
-Pažené vrty průměr 640mm, vč. odvodzu zeminy 
včetně nevykázaného hluchého vrtání: 16*3=48 m 
součástí je i beton C16/20-X0 pro případné šablony pro vrtání pilot, včetně odstranění, odvozu a uložení na skládku, nebo odvozu na mezideponii předrcení a použití do násypu.</t>
  </si>
  <si>
    <t>Hloubka 3,0 m 
16*3=48,000 [A]</t>
  </si>
  <si>
    <t>264241</t>
  </si>
  <si>
    <t>VRTY PRO PILOTY TŘ. II D DO 1000MM</t>
  </si>
  <si>
    <t>-odvoz na skládku 
-Pažený vrty pr. 640 mm, vč. odvodzu zeminy  
 včetně hluchého vrtání 
součástí je i beton C16/20-X0 pro případné  šablony pro vrtání pilot,  včetně odstranění, odvozu a uložení na skládku, nebo odvozu na mezideponii předrcení a použití do násypu</t>
  </si>
  <si>
    <t>Hloubka 2,0 m 
16*2=32,000 [A]</t>
  </si>
  <si>
    <t>272325</t>
  </si>
  <si>
    <t>ZÁKLADY ZE ŽELEZOBETONU DO C30/37</t>
  </si>
  <si>
    <t>základy opěr z betonu C30/37-XF3, XA1, vč. nátěru zasypaných ploch proti zemní vlhkosti,</t>
  </si>
  <si>
    <t>Opěra O1:0.71*9.99+1.65*(3+3.5)=17,818 [A] 
Opěra O2:0.71*10.45+1.65*(2+2)=14,020 [B] 
Celkem: A+B=31,838 [C]</t>
  </si>
  <si>
    <t>272365</t>
  </si>
  <si>
    <t>VÝZTUŽ ZÁKLADŮ Z OCELI 10505, B500B</t>
  </si>
  <si>
    <t>ocel B500B</t>
  </si>
  <si>
    <t>odhad 150kg/m3  
dle položky 272325 - 31,838*0,15=4,776 [A]</t>
  </si>
  <si>
    <t>28999</t>
  </si>
  <si>
    <t>OPLÁŠTĚNÍ (ZPEVNĚNÍ) Z FÓLIE</t>
  </si>
  <si>
    <t>ČSN 73 6244/2010, čl. 5.2 - těsnící vrstva: geomembrána, těsnící fólie z HDPE v přechodové oblasti</t>
  </si>
  <si>
    <t>Těsnící vrstva za rubem opěry: 2*3,1*8.75=54,250 [A]</t>
  </si>
  <si>
    <t>Svislé konstrukce</t>
  </si>
  <si>
    <t>31717</t>
  </si>
  <si>
    <t>KOVOVÉ KONSTRUKCE PRO KOTVENÍ ŘÍMSY</t>
  </si>
  <si>
    <t>kotvy říms s povrchovou ochranou dle TZ, TKP 19A, odhad 6 kg/ks, vč. vlepení kotvy, včetně vrtání otvoru</t>
  </si>
  <si>
    <t>(13+14)*6=162,000 [A]</t>
  </si>
  <si>
    <t>317325</t>
  </si>
  <si>
    <t>ŘÍMSY ZE ŽELEZOBETONU DO C30/37</t>
  </si>
  <si>
    <t>beton C30/37-XF4, vč. lešení a bednění, úpravy a výplně pracovních, dilatačních a smršťovacích spár a úpravy povrchu</t>
  </si>
  <si>
    <t>levá římsa:  0.73*4.9+0.3*(2.85+4.35)=5,737 [B] 
pravá římsa:  0.3*(3.415+9.25)=3,800 [A] 
Celkem: B+A=9,537 [C]</t>
  </si>
  <si>
    <t>317365</t>
  </si>
  <si>
    <t>VÝZTUŽ ŘÍMS Z OCELI 10505, B500B</t>
  </si>
  <si>
    <t>výztuž z oceli B500B</t>
  </si>
  <si>
    <t>Odhad 140kg/m3  
dle položky 317325 - 9,537*0,14=1,335 [A]</t>
  </si>
  <si>
    <t>333325</t>
  </si>
  <si>
    <t>MOSTNÍ OPĚRY A KŘÍDLA ZE ŽELEZOVÉHO BETONU DO C30/37</t>
  </si>
  <si>
    <t>beton C30/37-XF4+XD3, vč. lešení a bednění, úpravy, výplně a těsnění pracovních a smršťovacích spár, průchodu drenáže,  
vč. nátěrů zasypaných ploch ALP+2x ALN, vč. vyznačení letopočtu a zhotovitele 2*2 ks dle VL 4 209.01</t>
  </si>
  <si>
    <t>Dřík opěry O1:    1.23*9.75=11,993 [A] 
Křídla opěry O1:    3.23*0.4*3+3.05*0.4*3.5=8,146 [B] 
Dřík opěry O2:    1.23*9.75=11,993 [C] 
Křídla opěry O2:   11.62*0.5+11.9*0.5=11,760 [D] 
Celkem: A+B+C+D=43,892 [E]</t>
  </si>
  <si>
    <t>333365</t>
  </si>
  <si>
    <t>VÝZTUŽ MOSTNÍCH OPĚR A KŘÍDEL Z OCELI 10505, B500B</t>
  </si>
  <si>
    <t>Odhad 180kg/m3  
dle položky 333325 - 43,892*0,18=7,901 [A]</t>
  </si>
  <si>
    <t>421125</t>
  </si>
  <si>
    <t>MOSTNÍ NOSNÉ DESKOVÉ KONSTR Z DÍLCŮ ŽELBET DO C30/37</t>
  </si>
  <si>
    <t>beton C30/37- XF2, XD1 vč. skruže a bednění, úpravy, výplně a těsnění pracovních a smršťovacích spár</t>
  </si>
  <si>
    <t>1.964*9.755=19,159 [A]</t>
  </si>
  <si>
    <t>421365</t>
  </si>
  <si>
    <t>VÝZTUŽ MOSTNÍ DESKOVÉ KONSTRUKCE Z OCELI 10505, B500B</t>
  </si>
  <si>
    <t>Odhad 200kg/m3  
dle položky 421125 - 19,159*0,2=3,832 [A]</t>
  </si>
  <si>
    <t>434125</t>
  </si>
  <si>
    <t>SCHODIŠŤOVÉ STUPNĚ, Z DÍLCŮ ŽELEZOBETON DO C30/37</t>
  </si>
  <si>
    <t>beton C30/37-XF4</t>
  </si>
  <si>
    <t>ŽB revizní schodiště, stupně 180/600/750 mm, beton C30/37-XF4 
18*0,75*0,6*0,18=1,458 [A]</t>
  </si>
  <si>
    <t>451311</t>
  </si>
  <si>
    <t>PODKL A VÝPLŇ VRSTVY Z PROST BET DO C8/10</t>
  </si>
  <si>
    <t>beton C8/10n X0</t>
  </si>
  <si>
    <t>podkladní beton pod drenáž za rubem opěr   0,3*1.25*(2*8.75+2.75+3.25+2.2*2)=10,463 [A]</t>
  </si>
  <si>
    <t>beton C12/15n-X0</t>
  </si>
  <si>
    <t>podkladní beton pod základy   (1.15+2*0.15)*9.99+(1.65+2*0.15)*(3.12+3.62+2*0.15)+(1.15+2*0.15)*10.45+(1.65+2*0.15)*(2*2+2*0.15)=51,751 [A]</t>
  </si>
  <si>
    <t>451314</t>
  </si>
  <si>
    <t>PODKLADNÍ A VÝPLŇOVÉ VRSTVY Z PROSTÉHO BETONU C25/30</t>
  </si>
  <si>
    <t>bet C20/25n-XF3</t>
  </si>
  <si>
    <t>Dlažba za římsami: (5*0.65+4.9)*0.1=0,815 [A] 
Svahové kužele: (15.5*1.2*2+4.6*1.5+2.5*1.5)*0.1=4,785 [B] 
Pod schodiště:   4.8*1.2*1.05*0.1+2*0.5*0.5*0.25=0,730 [C] 
Koryto:4.2*15*0.1=6,300 [D] 
Celkem: A+B+C+D=12,630 [E]</t>
  </si>
  <si>
    <t>štěrkopísek</t>
  </si>
  <si>
    <t>Podkladní vrstva ze štěrkopísku pod dlažby a schodiště 
Dlažba za římsami: (5*0.65+4.9)*0.1=0,815 [A] 
Svahové kužele: (15.5*1.2*2+4.6*1.5+2.5*1.5)*0.1=4,785 [B] 
Pod schodiště:   4.8*1.2*1.05*0.1=0,605 [C] 
Koryto:4.2*15*0.1=6,300 [D] 
Ochrana těsnící fólie za rubem opěry, štěrkopísek 150+150 mm 
Opěry:  3,1*(0,15+0,15)*8.75*2=16,275 [E] 
Celkem: A+B+C+D+E=28,780 [F]</t>
  </si>
  <si>
    <t>458311</t>
  </si>
  <si>
    <t>VÝPLŇ ZA OPĚRAMI A ZDMI Z PROSTÉHO BETONU C8/10</t>
  </si>
  <si>
    <t>přechodový klín z mezerovitého betonu  MCB 8</t>
  </si>
  <si>
    <t>2.25*8.75*2=39,375 [A]</t>
  </si>
  <si>
    <t>461315</t>
  </si>
  <si>
    <t>PATKY Z PROSTÉHO BETONU C30/37</t>
  </si>
  <si>
    <t>Betonový práh v patě dlažby, beton C30/37-XF4 (v dosahu CHRL) 
1,0*0,5*(3.6*1.2+5.1*1.2)+0.8*0.5*(7+7+3+3)=13,220 [A]</t>
  </si>
  <si>
    <t>odláždění svahů a ploch kolem mostu z lom. kamene tl. do 200 mm  včetně spárováníi cementovou maltou MC 25 XF4, dlažba dle ČSN 72 1860, třída jakosti I</t>
  </si>
  <si>
    <t>Lomový kámen tl. 200 mm 
Dlažba za římsami: (5*0.65+4.9)*0.2=1,630 [A] 
Svahové kužele: (15.5*1.2*2+4.6*1.5+2.5*1.5)*0.2=9,570 [B] 
Koryto:4.2*15*0.2=12,600 [C] 
Celkem: A+B+C=23,800 [D]</t>
  </si>
  <si>
    <t>PS-CP 0,40 kg/m2   ( množství zbytkového pojiva)</t>
  </si>
  <si>
    <t>Na mostě, mezi ložnou a obrusnou vrstvou, PS-CP 0,40 kg/m2 
4.9*7.0=34,300 [A] 
Na mostě, mezi ochranou izolace a ložnou vrstvou, PS-CP 0,40 kg/m2 
4.9*7.0=34,300 [B] 
Celkem: A+B=68,600 [C]</t>
  </si>
  <si>
    <t>574D46</t>
  </si>
  <si>
    <t>ASFALTOVÝ BETON PRO LOŽNÍ VRSTVY MODIFIK ACL 16+, 16S TL. 50MM</t>
  </si>
  <si>
    <t>ACL 16 S PMB 25/55-60, ložná vrstva</t>
  </si>
  <si>
    <t>na mostě   4.9*7.0=34,300 [A]</t>
  </si>
  <si>
    <t>SMA 11 S PMB 45/80-60, obrusná vrstva</t>
  </si>
  <si>
    <t>Na mostě 
4.9*7.0=34,300 [A]</t>
  </si>
  <si>
    <t>575F55</t>
  </si>
  <si>
    <t>LITÝ ASFALT MA IV (OCHRANA MOSTNÍ IZOLACE) 16 TL. 40MM MODIFIK</t>
  </si>
  <si>
    <t>Na mostě: 4.9*7.0=34,300 [A]</t>
  </si>
  <si>
    <t>576413</t>
  </si>
  <si>
    <t>POSYP KAMENIVEM OBALOVANÝM 4KG/M2</t>
  </si>
  <si>
    <t>posyp ochrany izolace předobalenou drtí 4/8, 2 až 4 kg/m2</t>
  </si>
  <si>
    <t>Přidružená stavební výroba</t>
  </si>
  <si>
    <t>711442</t>
  </si>
  <si>
    <t>IZOLACE MOSTOVEK CELOPLOŠNÁ ASFALTOVÝMI PÁSY S PEČETÍCÍ VRSTVOU</t>
  </si>
  <si>
    <t>vč. 2 x kotevní impregnační nátěr</t>
  </si>
  <si>
    <t>Natavované AIP tl. 5 mm, včetně pečetící vrstvy + přesah 0,3 m pod pracovní spáru NK 
6.5*9.75=63,375 [A]</t>
  </si>
  <si>
    <t>711502</t>
  </si>
  <si>
    <t>OCHRANA IZOLACE NA POVRCHU ASFALTOVÝMI PÁSY</t>
  </si>
  <si>
    <t>asf. pás s hliníkovou vložkou + přesah 150 mm</t>
  </si>
  <si>
    <t>Ochrana izolace pod římsami asf . pásem s hliníkovou vložkou + přesah 150 mm 
Levá římsa:   (2.25+0,15)*4.9=11,760 [A] 
Pravá římsa:   (0,50+0,15)*4.9=3,185 [B] 
Celkem: A+B=14,945 [C]</t>
  </si>
  <si>
    <t>711509</t>
  </si>
  <si>
    <t>OCHRANA IZOLACE NA POVRCHU TEXTILIÍ</t>
  </si>
  <si>
    <t>Geotextilie s ochrannou funkcí dle TP97 na povrchu izolací</t>
  </si>
  <si>
    <t>rub rámu a křídel:2.1*15.7+0.5*3.88+0.5*3.38+2.1*13.45+0.5*2*2+4.17*2=75,185 [A] 
líc křídel:6.63+6.23*2+3*3*0.5=23,590 [B] 
vnitřek rámu:1.5*(16.25+0.8+15.35+1.0)=50,100 [C] 
Celkem: A+B+C=148,875 [D]</t>
  </si>
  <si>
    <t>78382</t>
  </si>
  <si>
    <t>NÁTĚRY BETON KONSTR TYP S2 (OS-B)</t>
  </si>
  <si>
    <t>ochranný nátěr typ S2 (dle TKP, kap. 31)</t>
  </si>
  <si>
    <t>Ochranný nátěr čel NK (přesah 0,3 m) - ochranný nátěr typ S2 (dle TKP, kap. 31) 
Okraje NK: (0.35*1.6+0.4*2.4+0.45*0.45*2)*2=3,850 [A]</t>
  </si>
  <si>
    <t>78383</t>
  </si>
  <si>
    <t>NÁTĚRY BETON KONSTR TYP S4 (OS-C)</t>
  </si>
  <si>
    <t>nátěr obruby římsy (typ S4, dle TKP, kap. 31)</t>
  </si>
  <si>
    <t>Nátěr horního povrchu říms - nátěr obruby římsy (typ S4, dle TKP, kap. 31) 
Levá římsa: (0.15+0.15)*(4.9+5.0)=2,970 [A] 
Pravá římsa: (0.15+0.15)*9.25=2,775 [B] 
Celkem: A+B=5,745 [C]</t>
  </si>
  <si>
    <t>87334</t>
  </si>
  <si>
    <t>POTRUBÍ Z TRUB PLASTOVÝCH TLAKOVÝCH SVAŘOVANÝCH DN DO 200MM</t>
  </si>
  <si>
    <t>Prostup drenáže opěrou, trubka HDPE DN 180, tl. stěny min. 11 mm, s přírubou 400x400x5 mm, nebo pr. 400x5 mm, vodotěsně navařená na trubku.</t>
  </si>
  <si>
    <t>2*0,45=0,900 [A]</t>
  </si>
  <si>
    <t>87533</t>
  </si>
  <si>
    <t>POTRUBÍ DREN Z TRUB PLAST DN DO 150MM</t>
  </si>
  <si>
    <t>vrcholový tlak SN8</t>
  </si>
  <si>
    <t>za opěrami:  15.5+13=28,500 [A]</t>
  </si>
  <si>
    <t>87633</t>
  </si>
  <si>
    <t>CHRÁNIČKY Z TRUB PLASTOVÝCH DN DO 150MM</t>
  </si>
  <si>
    <t>chránička 110/94 mm v římsách</t>
  </si>
  <si>
    <t>Chráničky 110/94 mm v římsách, vyvedení cca 1,0 m za odlážděním v SDP, včetně lanka na zatažení kabelů 
levá římsa: 11.5+1+5+1=18,500 [A] 
pravá římsa:12+1+5+1=19,000 [B] 
Celkem: A+B=37,500 [C]</t>
  </si>
  <si>
    <t>69</t>
  </si>
  <si>
    <t>ZÁBRADLÍ SILNIČNÍ S VODOR MADLY - DEMONTÁŽ S PŘESUNEM</t>
  </si>
  <si>
    <t>vč. odřezání, nařezání a odvozu do sběrných surovin</t>
  </si>
  <si>
    <t>úhelníkové zábradlí se svislou výplní  
2*10=20,000 [A]</t>
  </si>
  <si>
    <t>70</t>
  </si>
  <si>
    <t>9112B1</t>
  </si>
  <si>
    <t>ZÁBRADLÍ MOSTNÍ SE SVISLOU VÝPLNÍ - DODÁVKA A MONTÁŽ</t>
  </si>
  <si>
    <t>zábradlí na mostě</t>
  </si>
  <si>
    <t>levá římsa: 11.75=11,750 [A] 
pravá římsa: 12.25=12,250 [B] 
Celkem: A+B=24,000 [C]</t>
  </si>
  <si>
    <t>71</t>
  </si>
  <si>
    <t>91345</t>
  </si>
  <si>
    <t>NIVELAČNÍ ZNAČKY KOVOVÉ</t>
  </si>
  <si>
    <t>ve spodní stavbě a v římsách. Dle VL4.509.01</t>
  </si>
  <si>
    <t>Stěny opěr:  2*2=4,000 [A] 
Římsy: 2*5=10,000 [B] 
Celkem: A+B=14,000 [C]</t>
  </si>
  <si>
    <t>72</t>
  </si>
  <si>
    <t>91355</t>
  </si>
  <si>
    <t>EVIDENČNÍ ČÍSLO MOSTU</t>
  </si>
  <si>
    <t>evidenční čísla: 2=2,000 [A]</t>
  </si>
  <si>
    <t>73</t>
  </si>
  <si>
    <t>917223</t>
  </si>
  <si>
    <t>SILNIČNÍ A CHODNÍKOVÉ OBRUBY Z BETONOVÝCH OBRUBNÍKŮ ŠÍŘ 100MM</t>
  </si>
  <si>
    <t>obrubník 100/250 z betonu C35/45 XF4, vč. spárování cem. maltou MC25 XF4, vč. beton. lože C20/25 nXF3</t>
  </si>
  <si>
    <t>Schodiště: 2*4.8*1.2=11,520 [A] 
Dlažba za římsami:5.8+5.6=11,400 [B] 
Celkem: A+B=22,920 [C]</t>
  </si>
  <si>
    <t>74</t>
  </si>
  <si>
    <t>silniční obrubník 150/300 v provedení do prostředí XF4 z betonu 35/45 XF4,  včetně včetně zabetonování do betonu C20/25n XF3 a spárování cem. maltou MC25 XF4</t>
  </si>
  <si>
    <t>Dlažba za římsami: 5=5,000 [A]</t>
  </si>
  <si>
    <t>75</t>
  </si>
  <si>
    <t>93132</t>
  </si>
  <si>
    <t>TĚSNĚNÍ DILATAČ SPAR ASF ZÁLIVKOU MODIFIK</t>
  </si>
  <si>
    <t>zálivka za horka, těsnící zálivka  typu N2 dle ČSN EN 14188, včetně úpravy spár a přípravy povrchu podél obrubníků v obrusné vrstvě</t>
  </si>
  <si>
    <t>Podél říms, š. min. 15 mm:   0,02*(0,04+0,04)*(9.85+12.95)=0,036 [A] 
Řezaná spára ve vozovce, š. 20 mm:   2*0,02*0,04*7.0=0,011 [B] 
Celkem: A+B=0,047 [C]</t>
  </si>
  <si>
    <t>76</t>
  </si>
  <si>
    <t>93135</t>
  </si>
  <si>
    <t>TĚSNĚNÍ DILATAČ SPAR PRYŽ PÁSKOU NEBO KRUH PROFILEM</t>
  </si>
  <si>
    <t>Horní zálivka podél říms:   9.85+12.95=22,800 [A]</t>
  </si>
  <si>
    <t>77</t>
  </si>
  <si>
    <t>933331</t>
  </si>
  <si>
    <t>ZKOUŠKA INTEGRITY ULTRAZVUKEM V TRUBKÁCH PILOT SYSTÉMOVÝCH</t>
  </si>
  <si>
    <t>zkouška integrity pilot transparetní metodou (ultrazvuk), min. 20% pilot, vč. dodávky a montáže ocelových trubek</t>
  </si>
  <si>
    <t>2+2=4,000 [A]</t>
  </si>
  <si>
    <t>78</t>
  </si>
  <si>
    <t>933333</t>
  </si>
  <si>
    <t>ZKOUŠKA INTEGRITY ULTRAZVUKEM ODRAZ METOD PIT PILOT SYSTÉMOVÝCH</t>
  </si>
  <si>
    <t>zkouška integrity pilot akustickou metodou, všechny piloty</t>
  </si>
  <si>
    <t>16=16,000 [A]</t>
  </si>
  <si>
    <t>79</t>
  </si>
  <si>
    <t>966138</t>
  </si>
  <si>
    <t>BOURÁNÍ KONSTRUKCÍ Z KAMENE NA MC S ODVOZEM DO 20KM</t>
  </si>
  <si>
    <t>odvoz a uložení na pozemek v k.ú. Vepřek, dle požadavku odboru památkové péče MěÚ Kralupy nad Vltavou 
včetně pořízení fotodokumentace před a v průběhu asanace mostku a její předání zástupci státní památkové péče</t>
  </si>
  <si>
    <t>Bourání mostních konstrukcí -kvádrové zdivo 
5*9.5*1.2+7.5*2*0.5=64,500 [A]</t>
  </si>
  <si>
    <t>80</t>
  </si>
  <si>
    <t>966188</t>
  </si>
  <si>
    <t>DEMONTÁŽ KONSTRUKCÍ KOVOVÝCH S ODVOZEM DO 20KM</t>
  </si>
  <si>
    <t>Bourání ocelových nosníků 
2*10*100/1000=2,000 [A]</t>
  </si>
  <si>
    <t>81</t>
  </si>
  <si>
    <t>Bourání konstrukcí-zdi 
15%  kamenné zdivo 
10*4*1*2*0,15=12,000 [A]</t>
  </si>
  <si>
    <t>82</t>
  </si>
  <si>
    <t>Bourání konstrukcí-zdi 
75%   cihelné zdivo 
10*4*1*2*0,75=60,000 [A]</t>
  </si>
  <si>
    <t>83</t>
  </si>
  <si>
    <t>Bourání konstrukcí-zdi 
10%   beton 
10*4*1*2*0,10=8,000 [A]</t>
  </si>
  <si>
    <t>84</t>
  </si>
  <si>
    <t>967168</t>
  </si>
  <si>
    <t>VYBOURÁNÍ ČÁSTÍ KONSTRUKCÍ ŽELEZOBET S ODVOZEM DO 20KM</t>
  </si>
  <si>
    <t>Bourání říms 
0.3*0.5*10*2=3,000 [A]</t>
  </si>
  <si>
    <t>85</t>
  </si>
  <si>
    <t>97811</t>
  </si>
  <si>
    <t>OTLUČENÍ OMÍTKY</t>
  </si>
  <si>
    <t>Odstranění betonové torkretové omítky 
25*2=50,000 [A]</t>
  </si>
  <si>
    <t>SO 201_PD2</t>
  </si>
  <si>
    <t>Lávka přes Bakovský potok</t>
  </si>
  <si>
    <t>POPLATKY ZA SKLÁDKU</t>
  </si>
  <si>
    <t>vyzískaná zemina bez rozlišení</t>
  </si>
  <si>
    <t>hloubení jam z pol. 131738.1: 47,189=47,189 [A] 
přebytek ornice z pol. 121104 a 125734: 7,545-3,258=4,287 [B] 
Celkem: A+B=51,476 [C]</t>
  </si>
  <si>
    <t>vyzískaná zemina, položka bude čerpána na příkaz TDI</t>
  </si>
  <si>
    <t>výkop pro polštář z pol. 131738.2: 4,945=4,945 [A] 
vrtné plošiny z pol. 122738: 31,2=31,200 [B] 
Celkem: A+B=36,145 [C]</t>
  </si>
  <si>
    <t>zemina z vrtů</t>
  </si>
  <si>
    <t>z pol. 26123: 3,14*0,075*0,075*56,0=0,989 [A] 
z pol. 26124: 3,14*0,1*0,1*28,0=0,879 [B] 
Celkem: A+B=1,868 [C]</t>
  </si>
  <si>
    <t>014102</t>
  </si>
  <si>
    <t>suť z vybouraných betonových a žb konstrukcí, 2,3t/m3</t>
  </si>
  <si>
    <t>z pol. 966158 a 966168: (7,686+11,43)*2,3=43,967 [A]</t>
  </si>
  <si>
    <t>02730</t>
  </si>
  <si>
    <t>POMOC PRÁCE ZŘÍZ NEBO ZAJIŠŤ OCHRANU INŽENÝRSKÝCH SÍTÍ</t>
  </si>
  <si>
    <t>ochrana všech pozemních i nadzemních vedení v místě SO201 - předpoklad NN nadzemní a podzemní (ČEZ Distribuce), vodovod podzemní a nadzemní (SVAS) a VO podzemní a nadzemní (obec Nová Ves); vč. vytýčení a vyznačení; vč. případné provizorní podpěrné konstrukce, přesunu na provizorní konstrukci a následného přesunu na původní resp. nové pozice, vč. chrániček, vytýčení trasy, projednání se správcem</t>
  </si>
  <si>
    <t>02811</t>
  </si>
  <si>
    <t>PRŮZKUMNÉ PRÁCE GEOTECHNICKÉ NA POVRCHU</t>
  </si>
  <si>
    <t>posouzení základové spáry geologem, kontrola shody zastiženého podloží při vrtání mikropilot</t>
  </si>
  <si>
    <t>02821</t>
  </si>
  <si>
    <t>PRŮZKUMNÉ PRÁCE ARCHEOLOGICKÉ NA POVRCHU</t>
  </si>
  <si>
    <t>Archeologický dohled.Provizorní cena - 10.000,-Kč bez DPH - položka bude fakturována dle skutečnosti na základě Zhotovitelem předložených faktur vystavených oprávněnou institucí provádějící archeologický dohled.  
(v rámci položky je Zhotovitel stavby povinen respektovat zákon č. 20/1987 Sb., o státní památkové péči a provést oznámení o zahájení výkopových prací a to v dostatečném předstihu před prováděním zemních prací. Dále je Zhotovitel povinen strpět na staveništi archeologický dohled v průběhu provádění stavebních prací. Oznámení musí být adresováno na příslušnou instituci oprávněnou k provádění archeologického dohledu a výzkumu, se kterou bude formou smlouvy o archeologickém dohledu zajištěn archeologický dohled. Dojde-li při provádění zemních prací k archeologickým nálezům, je Zhotovitel povinen veškeré stavební práce okamžitě zastavit a tyto skutečnosti neprodleně oznámit TDI, zástupci investora a příslušnému archeologickému pracovišti provádějící archeologický dohled. Činnost za archeologický dohled bude fakturována dle skutečnosti na základě Zhotovitelem předložených faktur od oprávněné instituce provádějící archeologický dohled.)</t>
  </si>
  <si>
    <t>02910</t>
  </si>
  <si>
    <t>OSTATNÍ POŽADAVKY - ZEMĚMĚŘIČSKÁ MĚŘENÍ</t>
  </si>
  <si>
    <t>Geodetická činnost v průběhu provádění stavebních prací (geodet zhotovitele stavby) včetně vytyčení stavby a skutečného zjištění průběhu inženýrských sítí.  
Součástí je vybudování potřebné vytyčovací sítě.</t>
  </si>
  <si>
    <t>Havarijní a povodňový plán</t>
  </si>
  <si>
    <t>Mostní list včetně 1. mostní prohlídky (dle ČSN 73 6220 a 73 6221).</t>
  </si>
  <si>
    <t>Realizační dokumentace stavby v rozsahu dle požadavků objednatele včetně zapracování všech podmínek a požadavků stavebního povolení a podmínek stanovených zadávací dokumentací.  
Dokumentace bude zpracována pro všechny objekty dle čl. 6.1.2 (TKP D kap. 6, příl. 5); jejím předmětem je dokumentace všech zhotovovaných a pomocných konstrukcí a prací nutných ke stavbě objektu. Součástí je předání dokumentace v tištěné podobě v počtu 4 paré a předání v elektonické podobě (rozsah a uspořádání odpovídající podobě tištěné) v uzavřeném (PDF) a otevřeném formátu (DWG, XLS, DOC, apod.)</t>
  </si>
  <si>
    <t>Dokumentace skutečného provedení v rozsahu dle přílohy č. 3 k vyhlášce č. 499/2006 Sb. ve smyslu § 125 odst. 6 stavebního zákona a dle vyhlášky 146/2008 Sb.  
Součástí je potřebné geodetické zaměření a zhotovení potřebných provozních a havarijních řádů.  
Součástí je předání dokumentace v tištěné podobě v počtu 3paré.</t>
  </si>
  <si>
    <t>111204</t>
  </si>
  <si>
    <t>ODSTRANĚNÍ KŘOVIN S ODVOZEM DO 5KM</t>
  </si>
  <si>
    <t>křoviny a stromy do pr. 100mm; vč. odvozu a likvidace</t>
  </si>
  <si>
    <t>odhad 20,0=20,000 [A]</t>
  </si>
  <si>
    <t>121104</t>
  </si>
  <si>
    <t>SEJMUTÍ ORNICE NEBO LESNÍ PŮDY S ODVOZEM DO 5KM</t>
  </si>
  <si>
    <t>odvoz na meziskládku, bude zpětně použito; přebytek odvezen na skládku, poplatek v pol. 014101.1</t>
  </si>
  <si>
    <t>odečet cad (m2): (26,5+23,8)*0,15=7,545 [A]</t>
  </si>
  <si>
    <t>odtěžení dočasného násypu pro vrtné plošiny; položka vč.odvozu a uložení na skládku, poplatek za skládku v položce 014101.2 Bude čerpáno pouze na příkaz TDI.</t>
  </si>
  <si>
    <t>z pol. 17110: 31,2=31,200 [A]</t>
  </si>
  <si>
    <t>125734</t>
  </si>
  <si>
    <t>VYKOPÁVKY ZE ZEMNÍKŮ A SKLÁDEK TŘ.I, ODVOZ DO 5KM</t>
  </si>
  <si>
    <t>na meziskládce</t>
  </si>
  <si>
    <t>ornice na zpětné ohumusování z pol. 18221: 32,58*0,1=3,258 [A]</t>
  </si>
  <si>
    <t>zemina vhodná do násypu dle ČSN 73 6133</t>
  </si>
  <si>
    <t>zásypy mimo rub mostu a zdi z pol. 17411: 16,95=16,950 [A]</t>
  </si>
  <si>
    <t>zemina bez rozlišení pro dočasný násyp. Položka bude čerpána pouze na příkaz TDI .</t>
  </si>
  <si>
    <t>vč.odvozu a uložení na skládku, poplatek za skládku uveden v položce č. 014101.1</t>
  </si>
  <si>
    <t>odečty ploch příč.řezů cad 
pro most mimo st.kce: 5,1*1,2+5,59*(1,2+1,1)=18,977 [A] 
pro most v místě st.mostu: 2,1*2,6+1,48*2,55+2,45*2,6+2,75*2,55=22,617 [B] 
pro dlažbu a prahy: (4,4+4,65)*0,3+0,5*0,8*3,6*2=5,595 [C] 
Celkem: A+B+C=47,189 [D]</t>
  </si>
  <si>
    <t>vč.odvozu a uložení na skládku, poplatek za skládku uveden v položce č. 014101.2. Položka bude čerpána pouze na příkaz TDI.</t>
  </si>
  <si>
    <t>výkop pro polštář: 1,0*(0,85+0,7)+1,45*3,0+1,2*0,85*2+1,45*3,05=12,363 [A] m2 
Celkem: A*0,4=4,945 [B]</t>
  </si>
  <si>
    <t>17110</t>
  </si>
  <si>
    <t>ULOŽENÍ SYPANINY DO NÁSYPŮ SE ZHUTNĚNÍM</t>
  </si>
  <si>
    <t>zemina bez rozlišení pro dočasný násyp plošiny pro vrtání mikropilot; položka bude čerpána pouze na příkaz TDI po přeložení technologického předpisu a jeho schválení.</t>
  </si>
  <si>
    <t>odečet ploch př.řezů cad: (3,6+4,2)*4,0=31,200 [A]</t>
  </si>
  <si>
    <t>17411</t>
  </si>
  <si>
    <t>ZÁSYP JAM A RÝH ZEMINOU SE ZHUTNĚNÍM</t>
  </si>
  <si>
    <t>zemina vhodná do násypu dle ČSN 73 6133, včetně zkoušek hutnění</t>
  </si>
  <si>
    <t>podél křídel: ((4,65+1,75)+(1,65+0,95))/2*1,64+((4,7+5,1)+(1,6+1,8))/2*1,45=16,950 [A]</t>
  </si>
  <si>
    <t>ŠD 0/32, hutnění na Id=0,9; vč. zkoušek hutnění</t>
  </si>
  <si>
    <t>plochy př. řezů odečteny cad 
rub opěr nad drenáží: 1,22*1,95*2=4,758 [A]</t>
  </si>
  <si>
    <t>úprava základové spáry přehutněním, vč.zkoušek dle TZ</t>
  </si>
  <si>
    <t>z pol. 131738.2: 12,363=12,363 [A]</t>
  </si>
  <si>
    <t>18221</t>
  </si>
  <si>
    <t>ROZPROSTŘENÍ ORNICE VE SVAHU V TL DO 0,10M</t>
  </si>
  <si>
    <t>odečet ploch cad (m2): 8,53+11,12+6,1+6,83=32,580 [A]</t>
  </si>
  <si>
    <t>osetí travní směsí podléhající schválení TDI, vč. zalití a ošetřování</t>
  </si>
  <si>
    <t>z pol. 18221: 32,58=32,580 [A]</t>
  </si>
  <si>
    <t>21262</t>
  </si>
  <si>
    <t>TRATIVODY KOMPLET Z TRUB Z PLAST HMOT DN DO 100MM</t>
  </si>
  <si>
    <t>rubová drenáž DN100 SN8 vč.dodání, osazení, obsypu ŠD 16/32 v min. tl. 120mm, vč. příp. T-kusů, napojení a příp. seříznutí, vč. ukončení v dlažbě</t>
  </si>
  <si>
    <t>2*4,0=8,000 [A]</t>
  </si>
  <si>
    <t>záporové pažení beraněné z HEB, ocel S235;  schéma pažení viz. přehledné výkresy.   
Kompletní dodávka, montáž a demontáž dle VTD, vč. VTD</t>
  </si>
  <si>
    <t>zápory: 42,6/1000*7*4,0=1,193 [A] 
převázky: odhad 0,30=0,300 [B] 
Celkem vč. opotřebení 25%: 0,25*(A+B)=0,373 [C]</t>
  </si>
  <si>
    <t>dodávka, montáž, demontáž, likvidace</t>
  </si>
  <si>
    <t>(3,2+0,9)*2,3=9,430 [A]</t>
  </si>
  <si>
    <t>227821</t>
  </si>
  <si>
    <t>MIKROPILOTY KOMPLET D DO 100MM NA POVRCHU</t>
  </si>
  <si>
    <t>kompletní dodávka TR 89/10, S 335, kořen D300mm z CEM II/A-S 42,5R, vč.hlavice, vč. VTD</t>
  </si>
  <si>
    <t>5,5*8=44,000 [A]</t>
  </si>
  <si>
    <t>26123</t>
  </si>
  <si>
    <t>VRTY PRO KOTVENÍ, INJEKTÁŽ A MIKROPILOTY NA POVRCHU TŘ. II D DO 150MM</t>
  </si>
  <si>
    <t>vrty pro mikropiloty, vč. hluchého vrtání a odvozu vytěžené zeminy na skládku do 20km, včetně zajištění přístupu mechanizace, poplatek za uložení na skládku v pol. 014101.3</t>
  </si>
  <si>
    <t>pro MP 89mm: 7,0*8=56,000 [A]</t>
  </si>
  <si>
    <t>26124</t>
  </si>
  <si>
    <t>VRTY PRO KOTVENÍ, INJEKTÁŽ A MIKROPILOTY NA POVRCHU TŘ. II D DO 200MM</t>
  </si>
  <si>
    <t>vrty pro zápory, vč. odvozu vytěžené zeminy na skládku do 20km, včetně zajištění přístupu mechanizace, poplatek za uložení na skládku v pol. 014101.3</t>
  </si>
  <si>
    <t>4,0*7=28,000 [A]</t>
  </si>
  <si>
    <t>27152</t>
  </si>
  <si>
    <t>POLŠTÁŘE POD ZÁKLADY Z KAMENIVA DRCENÉHO</t>
  </si>
  <si>
    <t>ŠD 0/63, hutněný polštář, vč. zkoušek hutnění; položka bude čerpána pouze na příkaz TDI</t>
  </si>
  <si>
    <t>z pol. 131738.2: 4,945=4,945 [A]</t>
  </si>
  <si>
    <t>272313</t>
  </si>
  <si>
    <t>ZÁKLADY Z PROSTÉHO BETONU DO C16/20 (B20)</t>
  </si>
  <si>
    <t>C 12/15-X0; podkladní beton</t>
  </si>
  <si>
    <t>z pol. 18110: 12,363*0,1=1,236 [A]</t>
  </si>
  <si>
    <t>MOSTNÍ OPĚRY A KŘÍDLA ZE ŽELEZOVÉHO BETONU DO C30/37 (B37)</t>
  </si>
  <si>
    <t>C30/37-XA1/XC4/XF3 - vč.bednění, výplně a těsnění spar, nátěru zasypaných ploch proti zemní vlhkosti vč.ochrany geotextilií, vč.dočasného zajištění, vč. kontrolních zkoušek betonu dle TKP 18</t>
  </si>
  <si>
    <t>(0,85*1,15+0,25*0,65)*2,45*2+0,25*1,77*(1,0*2+1,2*2)=7,533 [A]</t>
  </si>
  <si>
    <t>z pol. 333325: 0,150*7,533=1,130 [A]</t>
  </si>
  <si>
    <t>42417B</t>
  </si>
  <si>
    <t>MOSTNÍ NOSNÍKY Z OCELI S 355</t>
  </si>
  <si>
    <t>Ocelová konstrukce lávky z válcovaných nosníků, kompletní provedení, ocel S355 J2+N; vč. trnů, montážních prostředků a PKO, vč. dodání, osazení a rektifikace; vč. příp. provizorní podpěrné konstrukce, vč. VTD a zkoušek dle TZ, vč. dílenské přejímky v černém stavu a přejímky PKO.</t>
  </si>
  <si>
    <t>nosníky: 90,7/1000*13,9*2+12,9/1000*1,75*10+10,4/1000*13,9+4,5/1000*2,32*18+3,4/1000*2,0*2+1,4/1000*0,08*4*10=3,098 [A] 
plechy: 0,008*0,15*13,9*7,85*2+0,008*0,08*0,15*7,85*20+0,016*0,05*0,5*7,85*4+0,016*0,3*0,3*7,85*4=0,335 [B] 
výztuhy: (0,47*0,2+(0,47+0,14)/2*0,1)*0,008*7,85*4+0,25*0,2*0,008*7,85*16+(0,47*0,1+(0,47+0,14)/2*0,1)*0,008*7,85*16+0,5*0,08*0,008*7,85*4+0,12*0,25*0,008*7,85*4=0,177 [C] 
trny+svary: uvažováno 8% hmotnosti: 0,08*(A+B+C)=0,289 [D] 
Celkem: A+B+C+D=3,899 [E]</t>
  </si>
  <si>
    <t>4279R</t>
  </si>
  <si>
    <t>POCHOZÍ KONSTRUKCE Z KOMPOZITNÍHO MATERIÁLU</t>
  </si>
  <si>
    <t>Pochozí kompozitní rošt s protiskluzovým povrchem, výška 25mm, spáry mezi nosníky max. 10mm (např. Prefapor 40x10/25 apod.); rozpětí 0,75m, únosnost pro char.zatížení 5 kN/m2 a osamělé zatížení 2,0kN na ploše 0,1*0,1m dle ČSN EN 1991-2; kompletní dodávka a montáž vč. kotvení a spojovacího materiálu, pryžových podložek a kompletní VTD vč. kladecího výkresu</t>
  </si>
  <si>
    <t>2,0*13,9=27,800 [A]</t>
  </si>
  <si>
    <t>42861</t>
  </si>
  <si>
    <t>MOSTNÍ LOŽISKA ELASTOMEROVÁ PRO ZATÍŽ DO 1,0MN</t>
  </si>
  <si>
    <t>kompletní dodávka, vč. VTD, vč. podlití plastmaltou dle TZ, rektifikace, PKO; ložiska podléhají přejímce a odslouhlasení TDI</t>
  </si>
  <si>
    <t>C 12/15-X0; vč. izolace proti zemní vlhkosti ALP+2xALN</t>
  </si>
  <si>
    <t>odečty ploch př.řezů cad 
podkladní beton pod drenáž: 0,55*1,95*2=2,145 [A] 
výplňový beton z boční strany a líce opěr: 0,52*2,8*2+0,52*2,4+0,32*2,4+0,18*(3,1+3,4)=6,098 [B] 
Celkem: A+B=8,243 [C]</t>
  </si>
  <si>
    <t>C 25/30-XF3</t>
  </si>
  <si>
    <t>prahy dlažeb: 0,5*0,8*3,6*2=2,880 [A]</t>
  </si>
  <si>
    <t>46251</t>
  </si>
  <si>
    <t>ZÁHOZ Z LOMOVÉHO KAMENE</t>
  </si>
  <si>
    <t>ochranný zához v korytě z lom.kamene min. hmotnosti 200kg/ks; min. rozměr 0,4m; vyrovnaný zához dle TZ; materiál čedič/žula; podléhá odsouhlasení TDI</t>
  </si>
  <si>
    <t>odečet ploch př.řezů cad: (2,1+1,7)*5,5=20,900 [A]</t>
  </si>
  <si>
    <t>kamenná dlažba do betonového lože (C25/30-XF3; C16/20n XF1); spárování MC 25-MX3; materiál čedič/žula; podléhá odsouhlasení TDI</t>
  </si>
  <si>
    <t>kámen 200mm + betonové lože 100mm: odečet ploch cad: (9,62+11,18)*0,3=6,240 [A]</t>
  </si>
  <si>
    <t>711507</t>
  </si>
  <si>
    <t>OCHRANA IZOLACE NA POVRCHU Z PE FÓLIE</t>
  </si>
  <si>
    <t>geokompozitní drenážní prvky s HDPE jádrem na svislých plochách dle TKP 21, min. tl. 6mm</t>
  </si>
  <si>
    <t>rub opěr nad drenáží: 1,45*(3,95+4,35)=12,035 [A]</t>
  </si>
  <si>
    <t>hmotn. 600g/m2</t>
  </si>
  <si>
    <t>filtrační vrstva na svislých plochách; z pol. 711507: 12,035=12,035 [A] 
ochrana izolační vrstvy na spád. betonu k rubové drenáži: 1,95*1,2*2=4,680 [B] 
Celkem: A+B=16,715 [C]</t>
  </si>
  <si>
    <t>87427</t>
  </si>
  <si>
    <t>POTRUBÍ Z TRUB PLASTOVÝCH ODPADNÍCH DN DO 100MM</t>
  </si>
  <si>
    <t>HDPE DN 100; odtokové potrubí z odv.žlábku vč. vyústění v dlažbě</t>
  </si>
  <si>
    <t>2,0=2,000 [A]</t>
  </si>
  <si>
    <t>87626</t>
  </si>
  <si>
    <t>CHRÁNIČKY Z TRUB PLAST DN DO 80MM</t>
  </si>
  <si>
    <t>pr. 70 mm; vč.zatahovacího lanka a zavíčkování</t>
  </si>
  <si>
    <t>21,0*2=42,000 [A]</t>
  </si>
  <si>
    <t>9112B1R</t>
  </si>
  <si>
    <t>výška 1,1m, materiál S 235 JR dle EN 10025-2 s výplní z tahokovu 50/37/3, vč. PKO, barva RAL 7011 (bude upřesněn před zahájením výroby), kotevní a spojovací prvky z nerezové oceli třídy A4, vč. VTD a včetně reflexních proužků</t>
  </si>
  <si>
    <t>16,7*2=33,400 [A]</t>
  </si>
  <si>
    <t>917211</t>
  </si>
  <si>
    <t>ZÁHONOVÉ OBRUBY Z BETONOVÝCH OBRUBNÍKŮ ŠÍŘ 50MM</t>
  </si>
  <si>
    <t>vč.dodání, lože, krácení, osazení</t>
  </si>
  <si>
    <t>4,7+4,6+4,7+4,7=18,700 [A]</t>
  </si>
  <si>
    <t>93541</t>
  </si>
  <si>
    <t>ŽLABY Z DÍLCŮ Z POLYMERBETONU SVĚTLÉ ŠÍŘKY DO 100MM VČETNĚ MŘÍŽÍ</t>
  </si>
  <si>
    <t>odvodňovací žlábek s kompozitní mříží, odtok DN 100; vč. osazení do betonového lože</t>
  </si>
  <si>
    <t>vč. odvozu a uložení na skládku, vč. ochrany vodoteče, poplatek za uložení na skládku uveden v pol. č. 014102</t>
  </si>
  <si>
    <t>odečet ploch cad 
beton za opěrami: (11,73+3,25)*0,3=4,494 [A] 
základy pod opěrami: 1,9*0,3*2,8*2=3,192 [B] 
Celkem: A+B=7,686 [C]</t>
  </si>
  <si>
    <t>966168</t>
  </si>
  <si>
    <t>BOURÁNÍ KONSTRUKCÍ ZE ŽELEZOBETONU S ODVOZEM DO 20KM</t>
  </si>
  <si>
    <t>deska na mostě: 0,13*1,65*16,0=3,432 [A] 
opěry: 1,6*0,6*2,65*2+0,5*1,6*0,6*4+0,5*1,65*0,6*2=7,998 [B] 
Celkem: A+B=11,430 [C]</t>
  </si>
  <si>
    <t>966188R</t>
  </si>
  <si>
    <t>kompletní demontáž vč. pomocných konstrukcí, příp. řezání apod. vč odvozu na místo určené investorem (např. sb.dvůr), předpoklad do 20 km</t>
  </si>
  <si>
    <t>odstranění st. lávky; odhad: 
pásnice spodní a dolní: 14,7/1000*(16,0*4+16,2*4)=1,893 [A] 
příčníky: 9,3/1000*1,6*17=0,253 [B] 
příhrady: 3,1/1000*(0,75*2*17*2+1,5*2*16*2+1,6*2*17)=0,624 [C] 
sl.zábradlí: 3,1/1000*1,6*17*2=0,169 [D] 
vodor.výplň zábradlí: 3,1/1000*16,0*2+0,05*0,005*7,85*16,0*4=0,225 [E] 
Celkem: A+B+C+D+E=3,164 [F]</t>
  </si>
  <si>
    <t>SO 202</t>
  </si>
  <si>
    <t>Most ev.č. 608-014 přes Bakovský potok v obci Nové Ouholice</t>
  </si>
  <si>
    <t>dle položky 131738.SKL - 33,126=33,126 [A]</t>
  </si>
  <si>
    <t>dle položky 967158.SKL - 9,00=9,000 [A]</t>
  </si>
  <si>
    <t>dle položky 967168.SKL - 11,85=11,850 [A]</t>
  </si>
  <si>
    <t>dle položky 18220 - 13,200=13,200 [A]</t>
  </si>
  <si>
    <t>sondy k předpínací výztuži</t>
  </si>
  <si>
    <t>Odstranění konstrukce vozovky-stmelené vrstvy 
7.25*14.6*0.1=10,585 [A]</t>
  </si>
  <si>
    <t>Podél říms:   2*19.72=39,440 [A]</t>
  </si>
  <si>
    <t>100% v hor. I 
Opěra O1: 3.5*0.5*7.75=13,563 [A] 
Opěra O2: 3.5*0.5*7.75=13,563 [B] 
Křídla: 0.75*2*1*4=6,000 [C] 
Celkem: A+B+C=33,126 [D]</t>
  </si>
  <si>
    <t>Zásyp za opěrou, hutnění 100% PS 
Opěra O1: 3.5*0.5*7.75=13,563 [A] 
Opěra O2: 3.5*0.5*7.75=13,563 [B] 
Křídla: 0.75*2*1*4=6,000 [C] 
Celkem: A+B+C=33,126 [D]</t>
  </si>
  <si>
    <t>těleso násypu mimo přechodovou oblast: 
kužele:3.14*3*3*2/3/4+3.14*2.5*2.5*2/3/4=7,981 [A]</t>
  </si>
  <si>
    <t>ochranný zásyp za rubem ŠD 0-32 s hutněním Id =0,85 
0.5*1.0*7.75*2=7,750 [A]</t>
  </si>
  <si>
    <t>4.1*7.75*2=63,550 [A]</t>
  </si>
  <si>
    <t>(19+47)*0.20=13,200 [A]</t>
  </si>
  <si>
    <t>dle položky 18220 - (19+47)=66,000 [A]</t>
  </si>
  <si>
    <t>dle položky 18220 - 4*(19+47)=264,000 [A]</t>
  </si>
  <si>
    <t>dle položky 18220 - 1,5*(19+47)=99,000 [A]</t>
  </si>
  <si>
    <t>21341</t>
  </si>
  <si>
    <t>DRENÁŽNÍ VRSTVY Z PLASTBETONU (PLASTMALTY)</t>
  </si>
  <si>
    <t>odv. prožek v úžlabí NK, kolem odv. trubiček, odvodňovačů, podél mostních závěrů (dle VL4.406.22)</t>
  </si>
  <si>
    <t>Drenážní proužek pod odvodňovacím zlábkem a kolem odvodňovacích trubiček 
Drenážní proužek:   2*0,15*0,04*13.55=0,163 [A] 
Kolem odvodňovacích trubiček: 2*9*(0,5-0,15)*0,4*0,04=0,101 [B] 
Celkem: A+B=0,264 [C]</t>
  </si>
  <si>
    <t>křídla: (2.3+1.8+1)*2.5*4*33.8/1000=1,724 [A]</t>
  </si>
  <si>
    <t>záporové pažení - výdřeva, vč. odstranění</t>
  </si>
  <si>
    <t>OP1: (2.3+1.8+1)*1.5*4=30,600 [A]</t>
  </si>
  <si>
    <t>(21+21)*6=252,000 [A]</t>
  </si>
  <si>
    <t>levá římsa:  0.39*19.72=7,691 [A] 
pravá římsa:  0.31*19.72=6,113 [B] 
Celkem: A+B=13,804 [C]</t>
  </si>
  <si>
    <t>Odhad 140kg/m3  
dle položky 317325 - 13,804*0,14=1,933 [A]</t>
  </si>
  <si>
    <t>42865R</t>
  </si>
  <si>
    <t>MOSTNÍ LOŽISKA ELASTOMEROVÁ SANACE</t>
  </si>
  <si>
    <t>vč. očištění, otryskání a obnova PKO</t>
  </si>
  <si>
    <t>6=6,000 [A]</t>
  </si>
  <si>
    <t>Svahové kužele: 15.2*1.2*0.1=1,824 [A]</t>
  </si>
  <si>
    <t>Svahové kužele: 15.2*1.2*0.2=3,648 [A]</t>
  </si>
  <si>
    <t>572213</t>
  </si>
  <si>
    <t>SPOJOVACÍ POSTŘIK Z EMULZE DO 0,5KG/M2</t>
  </si>
  <si>
    <t>Na mostě, mezi ložnou a obrusnou vrstvou, PS-CP 0,40 kg/m2 
14,6*7.0=102,200 [A] 
Na mostě, mezi ochranou izolace a ložnou vrstvou, PS-CP 0,40 kg/m2 
14,6*7.0=102,200 [B] 
Celkem: A+B=204,400 [C]</t>
  </si>
  <si>
    <t>na mostě   14.6*7.5=109,500 [A]</t>
  </si>
  <si>
    <t>575D03</t>
  </si>
  <si>
    <t>LITÝ ASFALT MA I (SILNICE, DÁLNICE) 11 MODIFIK</t>
  </si>
  <si>
    <t>Proužek v ložné vrstvě na mostě:    0,5*14.6*0,08=0,584 [A] 
Proužek v ložné vrstvě za mostem:    0,5*4.1*2*0,09=0,369 [B] 
Přetažení na přechodový klím:  2*7.75*1,0*0,04=0,620 [C] 
Ochrana izolace pod odvodňovacím proužkem mimo drenážní plastbeton: (0.3+0.05)*14.6*0.04=0,204 [D] 
Celkem: A+B+C+D=1,777 [E]</t>
  </si>
  <si>
    <t>Na mostě: 14.6*6.85=100,010 [A]</t>
  </si>
  <si>
    <t>Úpravy povrchů, podlahy, výplně otvorů</t>
  </si>
  <si>
    <t>626111</t>
  </si>
  <si>
    <t>REPROFILACE PODHLEDŮ, SVISLÝCH PLOCH SANAČNÍ MALTOU JEDNOVRST TL 10MM</t>
  </si>
  <si>
    <t>dříky opěry (předpoklad 30%): 16.8*0.92*2*0.3=9,274 [A] 
závěrné zídky (předpoklad 50%): 8.95*1.0*2*0.5=8,950 [B] 
úložné prahy (předpoklad 50%):8.7*1.1*2*0.5=9,570 [C] 
nosná konstrukce (předpoklad 30%):9.2*13.55*0.3=37,398 [D] 
příčníky (předpoklad 30%): 8.1*1.0*2*0.3=4,860 [E] 
křídla (předpoklad 30%): 2.1*4*0.3=2,520 [F] 
Celkem: A+B+C+D+E+F=72,572 [G]</t>
  </si>
  <si>
    <t>626113</t>
  </si>
  <si>
    <t>REPROFILACE PODHLEDŮ, SVISLÝCH PLOCH SANAČNÍ MALTOU JEDNOVRST TL 30MM</t>
  </si>
  <si>
    <t>vč. očištění odhalené výztuže od korozivních produktů otryskáním abrazivem a ošetřením ochranným nátěrem</t>
  </si>
  <si>
    <t>dříky opěry (předpoklad 10%): 16.8*0.92*2*0.1=3,091 [A] 
závěrné zídky (předpoklad 25%): 8.95*1.0*2*0.25=4,475 [B] 
nosná konstrukce (předpoklad 10%):9.2*13.55*0.1=12,466 [C] 
příčníky (předpoklad 10%): 8.1*1.0*2*0.1=1,620 [D] 
křídla (předpoklad 10%): 2.1*4*0.1=0,840 [E] 
Celkem: A+B+C+D+E=22,492 [F]</t>
  </si>
  <si>
    <t>626122</t>
  </si>
  <si>
    <t>REPROFILACE PODHLEDŮ, SVISLÝCH PLOCH SANAČNÍ MALTOU DVOUVRST TL 50MM</t>
  </si>
  <si>
    <t>dříky opěry (předpoklad 5%): 16.8*0.92*2*0.05=1,546 [A] 
závěrné zídky (předpoklad 10%): 8.95*1.0*2*0.1=1,790 [B] 
nosná konstrukce (předpoklad 5%):9.2*13.55*0.05=6,233 [C] 
příčníky (předpoklad 5%): 8.1*1.0*2*0.05=0,810 [D] 
křídla (předpoklad 5%): 2.1*4*0.05=0,420 [E] 
Celkem: A+B+C+D+E=10,799 [F]</t>
  </si>
  <si>
    <t>626211</t>
  </si>
  <si>
    <t>REPROFILACE VODOROVNÝCH PLOCH SHORA SANAČNÍ MALTOU JEDNOVRST TL 10MM</t>
  </si>
  <si>
    <t>úložné prahy (předpoklad 25%):8.7*1.1*2*0.25=4,785 [A]</t>
  </si>
  <si>
    <t>626222</t>
  </si>
  <si>
    <t>REPROFIL VODOR PLOCH SHORA SANAČ MALTOU DVOUVRST TL DO 50MM</t>
  </si>
  <si>
    <t>úložné prahy (předpoklad 10%):8.7*1.1*2*0.1=1,914 [A]</t>
  </si>
  <si>
    <t>62641</t>
  </si>
  <si>
    <t>SJEDNOCUJÍCÍ STĚRKA JEMNOU MALTOU TL CCA 2MM</t>
  </si>
  <si>
    <t>na 100% sanovaných ploch (plocha viz otryskání)</t>
  </si>
  <si>
    <t>dle položky 78382.02 - 248,172=248,172 [A]</t>
  </si>
  <si>
    <t>62665</t>
  </si>
  <si>
    <t>REINJEKTÁŽ KANÁLKŮ PODÉLNÉHO A PŘÍČNÉHO PŘEDPJETÍ</t>
  </si>
  <si>
    <t>odhad: 3=3,000 [A]</t>
  </si>
  <si>
    <t>62745</t>
  </si>
  <si>
    <t>SPÁROVÁNÍ STARÉHO ZDIVA CEMENTOVOU MALTOU</t>
  </si>
  <si>
    <t>50% pohledové plochy:  
12,0*(0,70+1,10)*0,50 =10,800 [A]</t>
  </si>
  <si>
    <t>711111</t>
  </si>
  <si>
    <t>IZOLACE BĚŽNÝCH KONSTRUKCÍ PROTI ZEMNÍ VLHKOSTI ASFALTOVÝMI NÁTĚRY</t>
  </si>
  <si>
    <t>IZOLACE BĚŽNÝCH KONSTRUKCÍ PROTI ZEMNÍ VLHKOSTI 2xALN</t>
  </si>
  <si>
    <t>křídla: 2.6*0.75*2*4=15,600 [A] 
A*2=31,200 [B]</t>
  </si>
  <si>
    <t>711112</t>
  </si>
  <si>
    <t>IZOLACE BĚŽNÝCH KONSTRUKCÍ PROTI ZEMNÍ VLHKOSTI ASFALTOVÝMI PÁSY</t>
  </si>
  <si>
    <t>IZOLACE BĚŽNÝCH KONSTRUKCÍ PROTI ZEMNÍ VLHKOSTI ALP</t>
  </si>
  <si>
    <t>křídla: 2.6*0.75*2*4=15,600 [A]</t>
  </si>
  <si>
    <t>Natavované AIP tl. 5 mm, včetně pečetící vrstvy + přesah 1,0 m přes přechodový klín 
(14.6+1*2)*8.95=148,570 [A]</t>
  </si>
  <si>
    <t>Ochrana izolace pod římsami asf . pásem s hliníkovou vložkou + přesah 150 mm 
Levá římsa:   (1.0+0,15)*14.6=16,790 [A] 
Pravá římsa:   (0,50+0,15)*14.6=9,490 [B] 
Celkem: A+B=26,280 [C]</t>
  </si>
  <si>
    <t>783121</t>
  </si>
  <si>
    <t>PROTIKOROZ OCHR OK NÁTĚREM VÍCEVRST SE ZÁKL S VYS OBSAHEM ZN</t>
  </si>
  <si>
    <t>kryty stávajících kotev  
24*0,05=1,200 [A]</t>
  </si>
  <si>
    <t>78381</t>
  </si>
  <si>
    <t>NÁTĚRY BETON KONSTR TYP S1 (OS-A)</t>
  </si>
  <si>
    <t>inhibitor koroze - impregnační nátěr IK</t>
  </si>
  <si>
    <t>dříky opěry (předpoklad 5%): 16.8*0.92*2*0.05=1,546 [A] 
závěrné zídky (předpoklad 10%): 8.95*1.0*2*0.1=1,790 [B] 
nosná konstrukce (předpoklad 5%):9.2*13.55*0.05=6,233 [C] 
příčníky (předpoklad 5%): 8.1*1.0*2*0.05=0,810 [D] 
úložné prahy (předpoklad 10%):8.7*1.1*2*0.1=1,914 [E] 
křídla (předpoklad 5%): 2.1*4*0.05=0,420 [F] 
Celkem: A+B+C+D+E+F=12,713 [G]</t>
  </si>
  <si>
    <t>Ochranný nátěr čel NK (přesah 0,3 m) - ochranný nátěr typ S2 (dle TKP, kap. 31) 
Okraje NK: (0.2+0.3)*13.55*2=13,550 [A]</t>
  </si>
  <si>
    <t>ochranný a sjednocující nátěr na bázi akrylátové disperze - N 
dříky opěry: 16.8*0.92*2=30,912 [A] 
věrné zídky: 8.95*1.0*2=17,900 [B] 
úložné prahy:8.7*1.1*2=19,140 [C] 
zděné části opěr:(0.7+1.1)*17.2=30,960 [D] 
nosná konstrukce:9.2*13.55=124,660 [E] 
příčníky: 8.1*1.0*2=16,200 [F] 
křídla: 2.1*4=8,400 [G] 
Celkem: A+B+C+D+E+F+G=248,172 [H]</t>
  </si>
  <si>
    <t>Nátěr horního povrchu říms - nátěr obruby římsy (typ S4, dle TKP, kap. 31) 
Římsy: (0.15+0.15)*19.72*2=11,832 [A]</t>
  </si>
  <si>
    <t>Chráničky 110/94 mm v římsách, vyvedení cca 1,0 m za odlážděním v SDP, včetně lanka na zatažení kabelů 
Římsy: (19.72+1+1)*2=43,440 [A]</t>
  </si>
  <si>
    <t>úhelníkové zábradlí se svislou výplní , vč. odříznutí a odvozu do sběrných surovin 
20=20,000 [A]</t>
  </si>
  <si>
    <t>levá římsa: 19.72=19,720 [A]</t>
  </si>
  <si>
    <t>9117C1</t>
  </si>
  <si>
    <t>SVOD OCEL ZÁBRADEL ÚROVEŇ ZADRŽ H2 - DODÁVKA A MONTÁŽ</t>
  </si>
  <si>
    <t>kompletní ocel. most.zábradel. svodidlo pro tř. zadrž. H2, včetně upevnění, dilat. styků a povrchové ochrany dle TKP, kap. 19B, , kotvení pomocí ocelových stoliček s nerezovými pouzdry a nerezovými kotvícími prvky</t>
  </si>
  <si>
    <t>pravá římsa: 18+2+2=22,000 [A]</t>
  </si>
  <si>
    <t>9117C3</t>
  </si>
  <si>
    <t>SVOD OCEL ZÁBRADEL ÚROVEŇ ZADRŽ H2 - DEMONTÁŽ S PŘESUNEM</t>
  </si>
  <si>
    <t>C30/37-XF4, XD3, vč. spárování cem. maltou MC25-XF4, vč. beton. lože C20/25n-XF3</t>
  </si>
  <si>
    <t>8+8=16,000 [A]</t>
  </si>
  <si>
    <t>Podél říms, š. min. 15 mm:   0,02*(0,04+0,04)*19.72*2=0,063 [A]</t>
  </si>
  <si>
    <t>Horní zálivka podél říms:   19.72*2=39,440 [A]</t>
  </si>
  <si>
    <t>93151</t>
  </si>
  <si>
    <t>MOSTNÍ ZÁVĚRY POVRCHOVÉ POSUN DO 60MM</t>
  </si>
  <si>
    <t>Na opěrách: 10,9*2=21,800 [A]</t>
  </si>
  <si>
    <t>936541</t>
  </si>
  <si>
    <t>MOSTNÍ ODVODŇOVACÍ TRUBKA (POVRCHŮ IZOLACE) Z NEREZ OCELI</t>
  </si>
  <si>
    <t>vč. zřízení prostupu NK, vč. osazení do lože ze sanační malty, vč. napojení na odpadní potrubí technické specifikace viz TZ</t>
  </si>
  <si>
    <t>2*9=18,000 [A]</t>
  </si>
  <si>
    <t>938442</t>
  </si>
  <si>
    <t>OČIŠTĚNÍ ZDIVA OTRYSKÁNÍM TLAKOVOU VODOU DO 500 BARŮ</t>
  </si>
  <si>
    <t>zděné části opěr:(0.7+1.1)*17.2=30,960 [A]</t>
  </si>
  <si>
    <t>938542</t>
  </si>
  <si>
    <t>OČIŠTĚNÍ BETON KONSTR OTRYSKÁNÍM TLAK VODOU DO 500 BARŮ</t>
  </si>
  <si>
    <t>dříky opěry: 16.8*0.92*2=30,912 [A] 
závěrné zídky: 8.95*1.0*2=17,900 [B] 
úložné prahy:8.7*1.1*2=19,140 [C] 
zděné části opěr:(0.7+1.1)*17.2=30,960 [D] 
nosná konstrukce:9.2*13.55=124,660 [E] 
příčníky: 8.1*1.0*2=16,200 [F] 
křídla: 2.1*4=8,400 [G] 
Celkem: A+B+C+D+E+F+G=248,172 [H]</t>
  </si>
  <si>
    <t>Bourání konstrukcí-zdi-beton 
Předpoklad 
3*3*1=9,000 [A]</t>
  </si>
  <si>
    <t>Bourání říms 
(0.25+0.35)*19.75=11,850 [A]</t>
  </si>
  <si>
    <t>SO 251</t>
  </si>
  <si>
    <t>Opěrná zeď v km 0,500</t>
  </si>
  <si>
    <t>197,175=197,175 [A]   dle položky 131738.SKL</t>
  </si>
  <si>
    <t>dle položky 18220 - 12=12,000 [A]</t>
  </si>
  <si>
    <t>800=800,000 [A]</t>
  </si>
  <si>
    <t>100% v hor. I 
10.91*13.79+6.1*7.66=197,175 [A]</t>
  </si>
  <si>
    <t>Zásypy za opěrou v přechodové oblasti a aktivní zóna. Dle ČSN 73 6133 s hutněním na Id=0,85 až 0,9, resp. D=100 % PS po vrstvách max. tl. 300 mm dle tab. 1 v ČSN 73 6244, příl. A</t>
  </si>
  <si>
    <t>Zásyp za zdí, hutnění 100% PS 
(2.1+3.3)*13.79+(1.5+2.1)*7.66=102,042 [A]</t>
  </si>
  <si>
    <t>Zásyp základů na líci, hutnění 95% PS      
0.75*(13.79+7.66)=16,088 [A]</t>
  </si>
  <si>
    <t>ochranný zásyp za rubem ŠD 0-32 s hutněním Id =0,85 
0.8*(13.79+7.66)=17,160 [A]</t>
  </si>
  <si>
    <t>4.0*24=96,000 [A]</t>
  </si>
  <si>
    <t>2.5*24*0.2=12,000 [A]</t>
  </si>
  <si>
    <t>dle položky 18220 - 2.5*24=60,000 [A]</t>
  </si>
  <si>
    <t>dle položky 18220 - 4*2.5*24=240,000 [A]</t>
  </si>
  <si>
    <t>dle položky 18220 - 1,5*2.5*24=90,000 [A]</t>
  </si>
  <si>
    <t>Obetonování rubové drenáže: (0,3*0,3-3,14*0,075*0,075)*20.5=1,483 [A]</t>
  </si>
  <si>
    <t>rub zdi: 1.6*13.79+1.20*7.66=31,256 [A]</t>
  </si>
  <si>
    <t>vlevo: 10*5*33.8/1000=1,690 [A] 
vpravo: 9*5*33.8/1000=1,521 [B] 
Celkem: A+B=3,211 [C]</t>
  </si>
  <si>
    <t>vlevo: 10*5=50,000 [A] 
vpravo: 9*5=45,000 [B] 
Celkem: A+B=95,000 [C]</t>
  </si>
  <si>
    <t>0.51*(4+4)+0.9*12.47=15,303 [A]</t>
  </si>
  <si>
    <t>odhad 150kg/m3  
dle položky 272325 - 15,303*0,15=2,295 [A]</t>
  </si>
  <si>
    <t>Těsnící vrstva za rubem zdi: 3.5*(13.79+7.66)=75,075 [A]</t>
  </si>
  <si>
    <t>0.28*(4+12.47+4)=5,732 [A]</t>
  </si>
  <si>
    <t>Odhad 140kg/m3  
dle položky 317325 - 5,732*0,14=0,802 [A]</t>
  </si>
  <si>
    <t>327325</t>
  </si>
  <si>
    <t>ZDI OPĚRNÉ, ZÁRUBNÍ, NÁBŘEŽNÍ ZE ŽELEZOVÉHO BETONU DO C30/37</t>
  </si>
  <si>
    <t>ŽB ÚHLOVÉ ZDI ZE ŽELEZOVÉHO BETONU DO C30/37 (B37) 
beton C30/37-XF4+XD3, vč. lešení a bednění, úpravy, výplně a těsnění pracovních a smršťovacích spár</t>
  </si>
  <si>
    <t>Dřík zdi: 0.65*(4+4)+0.97*12.47=17,296 [A]</t>
  </si>
  <si>
    <t>327365</t>
  </si>
  <si>
    <t>VÝZTUŽ ZDÍ OPĚRNÝCH, ZÁRUBNÍCH, NÁBŘEŽNÍCH Z OCELI 10505, B500B</t>
  </si>
  <si>
    <t>VÝZTUŽ ÚHLOVÉ ZDI 
výztuž z oceli B500B,</t>
  </si>
  <si>
    <t>Odhad 180kg/m3  
17,296*0,18=3,113 [A]</t>
  </si>
  <si>
    <t>beton C8/10n-X0</t>
  </si>
  <si>
    <t>podkladní beton pod drenáž za rubem opěr   0,3*0.75*20.5=4,613 [A]</t>
  </si>
  <si>
    <t>podkladní beton palisádových zídek: 
3.0*1.0*0.5*2=3,000 [A]</t>
  </si>
  <si>
    <t>Ochrana těsnící fólie za rubem opěry, štěrkopísek 150+150 mm 
Opěry:  3,5*(0,15+0,15)*(13.79+7.66)=22,523 [A]</t>
  </si>
  <si>
    <t>45160</t>
  </si>
  <si>
    <t>PODKL A VÝPLŇ VRSTVY Z MEZEROVITÉHO BETONU</t>
  </si>
  <si>
    <t>POLŠTÁŘ Z MEZEROVITÉHO BETONU MCB-8</t>
  </si>
  <si>
    <t>Podkladní polštář pod základem tl. 0.5m 
1.65*(0.5+13.79+0.5)+(0.5+1.40+0.5)*7.66=42,788 [A]</t>
  </si>
  <si>
    <t>2xALN</t>
  </si>
  <si>
    <t>rub zdi: 3.45*(4+4)+4.3*12.47=81,221 [A] 
líc zdi: 1.15*(4+4)+1.25*12.47=24,788 [B] 
boky zdi: (0.65+0.52)*2+0.89*2=4,120 [C] 
Celkem: A+B+C=110,129 [D] 
Celkem: 2*D=220,258 [E]</t>
  </si>
  <si>
    <t>ALP</t>
  </si>
  <si>
    <t>rub zdi: 3.45*(4+4)+4.3*12.47=81,221 [A] 
líc zdi: 1.15*(4+4)+1.25*12.47=24,788 [B] 
boky zdi: (0.65+0.52)*2+0.89*2=4,120 [C] 
Celkem: A+B+C=110,129 [D]</t>
  </si>
  <si>
    <t>2*0,4=0,800 [A]</t>
  </si>
  <si>
    <t>za opěrami:  20.5=20,500 [A]</t>
  </si>
  <si>
    <t>zábradlí na zdi</t>
  </si>
  <si>
    <t>20,5=20,500 [A]</t>
  </si>
  <si>
    <t>dříky zdi: 3*2=6,000 [A] 
Římsy: 3*2=6,000 [B] 
Celkem: A+B=12,000 [C]</t>
  </si>
  <si>
    <t>beton C30/37-XF4+XD3</t>
  </si>
  <si>
    <t>13*(3,14*0,1*0,1*2,0)*2=1,633 [A]</t>
  </si>
  <si>
    <t>SO 252</t>
  </si>
  <si>
    <t>Opěrná zeď v km 0,750</t>
  </si>
  <si>
    <t>174,485=174,485 [A]   dle položky 131738.SKL</t>
  </si>
  <si>
    <t>5,775=5,775 [B]   dle pol.967138.SKL</t>
  </si>
  <si>
    <t>28,875=28,875 [A]   dle pol.967148.SKL 
3,85=3,850 [B]   dle pol.967158.SKL 
11*2*0,05=1,100 [C]   dle pol.97811.SKL 
Celkem: A+B+C=33,825 [D]</t>
  </si>
  <si>
    <t>dle položky 18220 - 4=4,000 [A]</t>
  </si>
  <si>
    <t>100% v hor. I 
13.19*9+5.75*9.7=174,485 [A]</t>
  </si>
  <si>
    <t>Zásyp za zdí, hutnění 100% PS 
(2.14+4.0)*10.9+(2.14+4.0)*0.5*9.7=96,705 [A]</t>
  </si>
  <si>
    <t>Zásyp základů na líci, hutnění 95% PS   
0.9*(9+9.7)=16,830 [A]</t>
  </si>
  <si>
    <t>ochranný zásyp za rubem ŠD 0-32 s hutněním Id =0,85 
0.8*(10.9+9.7)=16,480 [A]</t>
  </si>
  <si>
    <t>4.0*11=44,000 [A]</t>
  </si>
  <si>
    <t>20*0.2=4,000 [A]</t>
  </si>
  <si>
    <t>dle položky 18220 - 20=20,000 [A]</t>
  </si>
  <si>
    <t>dle položky 18220 - 4*20=80,000 [A]</t>
  </si>
  <si>
    <t>dle položky 18220 - 1,5*20=30,000 [A]</t>
  </si>
  <si>
    <t>Obetonování rubové drenáže: (0,3*0,3-3,14*0,075*0,075)*13.01=0,941 [A]</t>
  </si>
  <si>
    <t>rub zdi: 16.7=16,700 [A]</t>
  </si>
  <si>
    <t>(15*3+6.6*6)*33.8/1000=2,859 [A]</t>
  </si>
  <si>
    <t>15*3+6.6*6=84,600 [A]</t>
  </si>
  <si>
    <t>základy opěr z betonu C30/37-XF1, XA1, vč. nátěru zasypaných ploch proti zemní vlhkosti,</t>
  </si>
  <si>
    <t>0.9*13.01=11,709 [A]</t>
  </si>
  <si>
    <t>odhad 150kg/m3  
dle položky 272325 - 11,709*0,15=1,756 [A]</t>
  </si>
  <si>
    <t>Těsnící vrstva za rubem zdi: 3.5*13.01=45,535 [A]</t>
  </si>
  <si>
    <t>0.28*13.01=3,643 [A]</t>
  </si>
  <si>
    <t>Odhad 140kg/m3  
dle položky 317325 - 3,643*0,14=0,510 [A]</t>
  </si>
  <si>
    <t>Dřík zdi: 0.97*6.42+0.97/2*6.59=9,424 [A]</t>
  </si>
  <si>
    <t>Odhad 180kg/m3  
9,424*0,18=1,696 [A]</t>
  </si>
  <si>
    <t>podkladní beton pod drenáž za rubem opěr   0,3*0.75*13.01=2,927 [A]</t>
  </si>
  <si>
    <t>Ochrana těsnící fólie za rubem opěry, štěrkopísek 150+150 mm 
Opěry:  3,5*(0,15+0,15)*13.01=13,661 [A]</t>
  </si>
  <si>
    <t>Podkladní polštář pod základem tl. 0.5m 
1.65*(13.01+0.5*2)=23,117 [A]</t>
  </si>
  <si>
    <t>rub zdi: 4.3*6.42+4.3*0.5*6.59=41,775 [A] 
líc zdi: 1.25*(6.42+6.59)=16,263 [B] 
boky zdi: 5.5+5.62+5.5+0.5*0.4=16,820 [C] 
Celkem: A+B+C=74,858 [D] 
Celkem: 2*D=149,716 [E]</t>
  </si>
  <si>
    <t>rub zdi: 4.3*6.42+4.3*0.5*6.59=41,775 [A] 
líc zdi: 1.25*(6.42+6.59)=16,263 [B] 
boky zdi: 5.5+5.62+5.5+0.5*0.4=16,820 [C] 
Celkem: A+B+C=74,858 [D]</t>
  </si>
  <si>
    <t>0,4=0,400 [A]</t>
  </si>
  <si>
    <t>za opěrami:  13=13,000 [A]</t>
  </si>
  <si>
    <t>13=13,000 [A]</t>
  </si>
  <si>
    <t>dříky zdi: 2=2,000 [A] 
Římsy: 2=2,000 [B] 
Celkem: A+B=4,000 [C]</t>
  </si>
  <si>
    <t>BETONOVÉ ŽLABOVKY ŠÍŘKY 600mm</t>
  </si>
  <si>
    <t>v patě zdi: 16=16,000 [A]</t>
  </si>
  <si>
    <t>BETONOVÉ ŽLABOVKY ŠÍŘKY 350mm</t>
  </si>
  <si>
    <t>v koruně zdi: 9=9,000 [A]</t>
  </si>
  <si>
    <t>Bourání konstrukcí-zdi 
15%  kamenné zdivo 
11*3,5*1*0,15=5,775 [A]</t>
  </si>
  <si>
    <t>Bourání konstrukcí-zdi 
75%   cihelné zdivo 
11*3,5*1*0,75=28,875 [A]</t>
  </si>
  <si>
    <t>Bourání konstrukcí-zdi 
10%   beton 
11*3,5*1*0,10=3,850 [A]</t>
  </si>
  <si>
    <t>Odstranění betonové torkretové omítky 
11*2=22,000 [A]</t>
  </si>
  <si>
    <t>SO 301</t>
  </si>
  <si>
    <t>Odvodnění silnice II/608 Nové Ouholice</t>
  </si>
  <si>
    <t>dle položky 17120 - 1777,656=1 777,656 [A]</t>
  </si>
  <si>
    <t>dle položky 18230 - 1,858=1,858 [A]</t>
  </si>
  <si>
    <t>03760R</t>
  </si>
  <si>
    <t>POMOC PRÁCE ZAJIŠŤ NEBO ZŘÍZ JÍMKY, STAV JÁMY A ŠACHTY</t>
  </si>
  <si>
    <t>Náklady na realizaci "Rekonstrukce vsakovacího objektu Nové Ouholice" dle samostatné dokumentace.</t>
  </si>
  <si>
    <t>délka potrubí * m3/m 
potrubí plast DN 200 přípojky 79,50*1,20=95,400 [A] 
potrubí litina DN 400 mimo vozovku stoka "A" 87,00*2,32=201,840 [B] 
potrubí litina DN 400 ve vozovce stoka"A" 11,60*2,21=25,636 [C] 
potrubí litina DN 300 ve vozovce  stoka "A" 26,00*1,31=34,060 [D] 
potrubí plast DN 300 ve vozovce stoka"A" 287,00*2,80=803,600 [E] 
potrubí plast DN 300 ve vozovce stoka "B" 203,00*3,04=617,120 [F] 
Celkem: A+B+C+D+E+F=1 777,656 [G] 
80% těžitelnosti tř. I - G*0,8=1 422,125 [H]</t>
  </si>
  <si>
    <t>132838</t>
  </si>
  <si>
    <t>HLOUBENÍ RÝH ŠÍŘ DO 2M PAŽ I NEPAŽ TŘ. II, ODVOZ DO 20KM</t>
  </si>
  <si>
    <t>délka potrubí * m3/m 
potrubí plast DN 200 přípojky 79,50*1,20=95,400 [A] 
potrubí litina DN 400 mimo vozovku stoka "A" 87,00*2,32=201,840 [B] 
potrubí litina DN 400 ve vozovce stoka"A" 11,60*2,21=25,636 [C] 
potrubí litina DN 300 ve vozovce  stoka "A" 26,00*1,31=34,060 [D] 
potrubí plast DN 300 ve vozovce stoka"A" 287,00*2,80=803,600 [E] 
potrubí plast DN 300 ve vozovce stoka "B" 203,00*3,04=617,120 [F] 
Celkem: A+B+C+D+E+F=1 777,656 [G] 
odhad 20% těžitelnosti - G*0,2=355,531 [H]</t>
  </si>
  <si>
    <t>dle položky 132738.SKL - 1422,125=1 422,125 [A] 
dle položky 132838.SKL -  355,531=355,531 [B] 
Celkem: A+B=1 777,656 [C]</t>
  </si>
  <si>
    <t>délka potrubí * m3/m 
potrubí plast DN 200 přípojka 79,5*0,58=46,110 [A] 
potrubí litina DN 400 mimo vozovku stoka "A" 87,0*0,12=10,440 [B] 
potrubí litina DN 400 ve vozovce stoka "A" 11,6*0,01=0,116 [C] 
potrubí litina DN 300 ve vozovce stoka "A" 26,00*0,44=11,440 [D] 
potrubí plast DN 300 ve vozovce stoka "A" 287,00*1,84=528,080 [E] 
potrubí plast DN 300 ve vozovce stoka "B" 203,00*2,09=424,270 [F] 
Celkem: A+B+C+D+E+F=1 020,456 [G]</t>
  </si>
  <si>
    <t>délka potrubí * m3/m 
potrubí plast DN 200 přípojky 79,50*0,49=38,955 [A] 
potrubí litina DN 400 mimo vozovku stoka "A" 87,00*0,73=63,510 [B] 
potrubí litina DN 400 ve vozovce stoka "A" 11,60*0,73=8,468 [C] 
potrubí litina DN 300 ve vozovce  stoka "A" 26,00*0,67=17,420 [D] 
potrubí plast DN 300 ve vozovce stoka "A" 287,00*0,74=212,380 [E] 
potrubí plast DN 300 ve vozovce stoka "B" 203,00*0,74=150,220 [F] 
Celkem: A+B+C+D+E+F=490,953 [G]</t>
  </si>
  <si>
    <t>délka potrubí * šířka potrubí 
potrubí plast DN 200 přípojky 79,50*1,0=79,500 [A] 
potrubí litina DN 400 ve vozovce stoka"A" 11,60*1,20=13,920 [B] 
potrubí litina DN 300 ve vozovce  stoka "A" 26,00*1,20=31,200 [C] 
potrubí plast DN 300 ve vozovce stoka"A" 287,00*1,30=373,100 [D] 
potrubí plast DN 300 ve vozovce stoka "B" 203,00*1,30=263,900 [E] 
Celkem: A+B+C+D+E=761,620 [F]</t>
  </si>
  <si>
    <t>stoka "A" 5,3*1,2*0,1=0,636 [A] 
stoka "B" 9,4*1,3*0,1=1,222 [B] 
Celkem: A+B=1,858 [C]</t>
  </si>
  <si>
    <t>délka potrubí * m3/m 
potrubí plast DN 200 přípojky 79,50*0,1=7,950 [A] 
potrubí litina DN 400 mimo vozovku stoka "A" 87,00*1,32=114,840 [B] 
potrubí litina DN 400 ve vozovce stoka "A" 11,60*1,32=15,312 [C] 
potrubí litina DN 300 ve vozovce  stoka "A" 26,00*0,12=3,120 [D] 
potrubí plast DN 300 ve vozovce stoka "A" 287,00*0,13=37,310 [E] 
potrubí plast DN 300 ve vozovce stoka "B" 203,00*0,13=26,390 [F] 
Celkem: A+B+C+D+E+F=204,922 [G]</t>
  </si>
  <si>
    <t>46321</t>
  </si>
  <si>
    <t>ROVNANINA Z LOMOVÉHO KAMENE</t>
  </si>
  <si>
    <t>1ks 15-20kg</t>
  </si>
  <si>
    <t>8,65=8,650 [A]</t>
  </si>
  <si>
    <t>85445</t>
  </si>
  <si>
    <t>POTRUBÍ Z TRUB LITINOVÝCH ODPADNÍCH HRDLOVÝCH DN DO 300MM</t>
  </si>
  <si>
    <t>ve vozovce 26,0=26,000 [A]</t>
  </si>
  <si>
    <t>85446</t>
  </si>
  <si>
    <t>POTRUBÍ Z TRUB LITINOVÝCH ODPADNÍCH HRDLOVÝCH DN DO 400MM</t>
  </si>
  <si>
    <t>mimo vozovku 87,0=87,000 [A] 
ve vozovce 11,6=11,600 [B] 
Celkem: A+B=98,600 [C]</t>
  </si>
  <si>
    <t>87434</t>
  </si>
  <si>
    <t>POTRUBÍ Z TRUB PLASTOVÝCH ODPADNÍCH DN DO 200MM</t>
  </si>
  <si>
    <t>79,50=79,500 [A]</t>
  </si>
  <si>
    <t>87445</t>
  </si>
  <si>
    <t>POTRUBÍ Z TRUB PLASTOVÝCH ODPADNÍCH DN DO 300MM</t>
  </si>
  <si>
    <t>ve vozovce  287,00+203,000=490,000 [A]</t>
  </si>
  <si>
    <t>894145</t>
  </si>
  <si>
    <t>ŠACHTY KANALIZAČNÍ Z BETON DÍLCŮ NA POTRUBÍ DN DO 300MM</t>
  </si>
  <si>
    <t>kompletní provedení, vč. poklopů, vč. ochranných nátěrů ALP a 2x ALN</t>
  </si>
  <si>
    <t>15=15,000 [A]</t>
  </si>
  <si>
    <t>894146</t>
  </si>
  <si>
    <t>ŠACHTY KANALIZAČNÍ Z BETON DÍLCŮ NA POTRUBÍ DN DO 400MM</t>
  </si>
  <si>
    <t>896145</t>
  </si>
  <si>
    <t>SPADIŠTĚ KANALIZAČ Z BETON DÍLCŮ NA POTRUBÍ DN DO 300MM</t>
  </si>
  <si>
    <t>kompletní provedení, vč. poklopů, vč. ochranných nátěrů ALP a 2x ALN, vč čedičové výstelky</t>
  </si>
  <si>
    <t>89712</t>
  </si>
  <si>
    <t>VPUSŤ KANALIZAČNÍ ULIČNÍ KOMPLETNÍ Z BETONOVÝCH DÍLCŮ</t>
  </si>
  <si>
    <t>23,0=23,000 [A]</t>
  </si>
  <si>
    <t>Výústní objekt DN 300</t>
  </si>
  <si>
    <t>9181B5</t>
  </si>
  <si>
    <t>ČELA PROPUSTU Z TRUB DN DO 400MM Z BETONU DO C 30/37</t>
  </si>
  <si>
    <t>Výústní objekt DN 400</t>
  </si>
  <si>
    <t>SO 302</t>
  </si>
  <si>
    <t>Odvodnění silnice II/608 Nová Ves</t>
  </si>
  <si>
    <t>dle položky 17120 - 3675,027=3 675,027 [A]</t>
  </si>
  <si>
    <t>dle položky 18220 - 1,99=1,990 [A]</t>
  </si>
  <si>
    <t>m* (m3/m) 
potrubí plast DN 200 přípojky 255*1,20=306,000 [A] 
potrubí plast DN 300 ve vozovce stoka "C" 338,80*1,56=528,528 [B] 
potrubí plast DN 300 mimo vozovku stoka "C" 4,00*1,92=7,680 [C] 
potrubí plast DN 400 ve vozovce stoka "D" 556,70*2,67=1 486,389 [D] 
potrubí plast DN 400 mimo vozovku stoka "D" 10,50*2,38=24,990 [E] 
potrubí plast DN 300 ve vozovce stoka "D" 470,00*2,79=1 311,300 [F] 
potrubí plast DN 300 mimo vozovku stoka "D" 6,0*1,69=10,140 [G] 
Celkem: A+B+C+D+E+F+G=3 675,027 [H] 
80% těžitelnosti tř. I H*0,8=2 940,022 [I]</t>
  </si>
  <si>
    <t>m* (m3/m) 
potrubí plast DN 200 přípojky 255*1,20=306,000 [A] 
potrubí plast DN 300 ve vozovce stoka "C" 338,80*1,56=528,528 [B] 
potrubí plast DN 300 mimo vozovku stoka "C" 4,00*1,92=7,680 [C] 
potrubí plast DN 400 ve vozovce stoka "D" 556,70*2,67=1 486,389 [D] 
potrubí plast DN 400 mimo vozovku stoka "D" 10,50*2,38=24,990 [E] 
potrubí plast DN 300 ve vozovce stoka "D" 470,00*2,79=1 311,300 [F] 
potrubí plast DN 300 mimo vozovku stoka "D" 6,00*1,69=10,140 [G] 
Celkem: A+B+C+D+E+F+G=3 675,027 [H] 
80% těžitelnosti tř. I H*0,2=735,005 [I]</t>
  </si>
  <si>
    <t>dle položky 132838.SKL - 735,005=735,005 [A] 
dle položky 132738.SKL - 2940,022=2 940,022 [B] 
Celkem: A+B=3 675,027 [C]</t>
  </si>
  <si>
    <t>m* (m3/m) 
potrubí plast DN 200 přípojky 255,00*0,58=147,900 [A] 
potrubí plast DN 300 ve vozovce stoka "C" 338,80*0,60=203,280 [B] 
potrubí plast DN 300 mimo vozovku stoka "C" 4,00*0,97=3,880 [C] 
potrubí plast DN 400 ve vozovce stoka "D" 556,70*1,48=823,916 [D] 
potrubí plast DN 400 mimo vozovku stoka "D" 10,50*1,19=12,495 [E] 
potrubí plast DN 300 ve vozovce stoka "D" 470,00*1,60=752,000 [F] 
potrubí plast DN 300 mimo vozovku stoka "D" 6,00*0,73=4,380 [G] 
Celkem: A+B+C+D+E+F+G=1 947,851 [H]</t>
  </si>
  <si>
    <t>m* (m3/m) 
potrubí plast DN 200 přípojky 255,00*0,49=124,950 [A] 
potrubí plast DN 300 ve vozovce stoka "C" 338,80*0,74=250,712 [B] 
potrubí plast DN 300 mimo vozovku stoka "C" 4,00*0,74=2,960 [C] 
potrubí plast DN 400 ve vozovce stoka "D" 556,70*0,89=495,463 [D] 
potrubí plast DN 400 mimo vozovku stoka "D" 10,50*0,89=9,345 [E] 
potrubí plast DN 300 ve vozovce stoka "D" 470,00*0,89=418,300 [F] 
potrubí plast DN 300 mimo vozovku stoka "D" 6,00*0,74=4,440 [G] 
Celkem: A+B+C+D+E+F+G=1 306,170 [H]</t>
  </si>
  <si>
    <t>m* šířka výkopu 
potrubí plast DN 200 přípojky 255,00*1,00=255,000 [A] 
potrubí plast DN 300 ve vozovce stoka "C" 338,80*1,30=440,440 [B] 
potrubí plast DN 400 ve vozovce stoka "D" 556,70*1,40=779,380 [C] 
potrubí plast DN 300 ve vozovce stoka "D" 470,00*1,30=611,000 [D] 
potrubí plast DN 300 mimo vozovku stoka "D" 6,00*1,3=7,800 [E] 
Celkem: A+B+C+D+E=2 093,620 [F]</t>
  </si>
  <si>
    <t>Stoka "C" 4*1,3*0,1=0,520 [A] 
Stoka "D" 10,5*1,4*0,1=1,470 [B] 
Celkem: A+B=1,990 [C]</t>
  </si>
  <si>
    <t>451315</t>
  </si>
  <si>
    <t>PODKLADNÍ A VÝPLŇOVÉ VRSTVY Z PROSTÉHO BETONU C30/37</t>
  </si>
  <si>
    <t>tl. 150 mm</t>
  </si>
  <si>
    <t>34,47*0,15=5,171 [A]</t>
  </si>
  <si>
    <t>m* (m3/m) 
potrubí plast DN 200 přípojky 255,00*0,1=25,500 [A] 
potrubí plast DN 300 ve vozovce stoka "C" 338,80*0,13=44,044 [B] 
potrubí plast DN 300 mimo vozovku stoka "C" 4,00*0,13=0,520 [C] 
potrubí plast DN 400 ve vozovce stoka "D" 556,70*0,14=77,938 [D] 
potrubí plast DN 400 mimo vozovku stoka "D" 10,50*0,14=1,470 [E] 
potrubí plast DN 300 ve vozovce stoka "D" 470,00*0,14=65,800 [F] 
potrubí plast DN 300 mimo vozovku stoka "D" 6,00*0,13=0,780 [G] 
Celkem: A+B+C+D+E+F+G=216,052 [H]</t>
  </si>
  <si>
    <t>Dlažba z lom. Kamene tl. 0,25m 
včetně očištění a přípravy podkladu 
kompletní provedení včetně lože</t>
  </si>
  <si>
    <t>34,47*0,25=8,618 [A]</t>
  </si>
  <si>
    <t>467212</t>
  </si>
  <si>
    <t>STUPNĚ A PRAHY VOD KORYT ZDĚNÉ Z LOM KAM NA MC</t>
  </si>
  <si>
    <t>Stabilizační práh  
práh z lomového kamene 2x 0,30/0,60/3,20 m, 2x 0,30/0,60/6,1m do suché maltové směsi MC25</t>
  </si>
  <si>
    <t>3,348=3,348 [A]</t>
  </si>
  <si>
    <t>přípojka 255,00=255,000 [A]</t>
  </si>
  <si>
    <t>ve vozovce stoka "C" 388,80=388,800 [A] 
mimo vozovku stoka "C" 4,0=4,000 [B] 
ve vozovce stoka "D" 470,0=470,000 [C] 
mimo vozovku stoka "D" 6,00=6,000 [D] 
Celkem: A+B+C+D=868,800 [E]</t>
  </si>
  <si>
    <t>87446</t>
  </si>
  <si>
    <t>POTRUBÍ Z TRUB PLASTOVÝCH ODPADNÍCH DN DO 400MM</t>
  </si>
  <si>
    <t>ve vozovce stoka "D" 566,70=566,700 [A] 
mimo vozovku "D" 10,50=10,500 [B] 
Celkem: A+B=577,200 [C]</t>
  </si>
  <si>
    <t>22=22,000 [A]</t>
  </si>
  <si>
    <t>73=73,000 [A]</t>
  </si>
  <si>
    <t>89722</t>
  </si>
  <si>
    <t>VPUSŤ KANALIZAČNÍ HORSKÁ KOMPLETNÍ Z BETON DÍLCŮ</t>
  </si>
  <si>
    <t>SO 321</t>
  </si>
  <si>
    <t>Úprava koryta u SO 201</t>
  </si>
  <si>
    <t>dle položky 124738-SKL - 40,186=40,186 [A] 
dle položky 131738.SKL - 2,54=2,540 [B] 
Celkem: A+B=42,726 [C]</t>
  </si>
  <si>
    <t>J</t>
  </si>
  <si>
    <t>POPLATKY ZA SKLÁDKU  - sedimenty z čištění toku</t>
  </si>
  <si>
    <t>dle položky 12960.SKL - 4,728=4,728 [A]</t>
  </si>
  <si>
    <t>dle položky 18220 - 7,540=7,540 [A]</t>
  </si>
  <si>
    <t>Ochrana stávajících sítí v km 0,038  
Před realizací je nutno ověřit polohu a uložení sítí!!! 
- křížení se stávajícím plynovodem DN 50 STL  
- 2x křížení se stávajícími sdělovacími kabely  
- křížení se stávajícím kabelem VO              
            ručně kopaná sonda pro zjištění polohy   3,00 ks 
            provizorní ochrana silničními panely         8,00 m2 
1=1,000 [A]</t>
  </si>
  <si>
    <t>11523</t>
  </si>
  <si>
    <t>PŘEVEDENÍ VODY POTRUBÍM DN 300 NEBO ŽLABY R.O. DO 1,0M</t>
  </si>
  <si>
    <t>Převádění vody během výstavby 
potrubí DN do 300 mm</t>
  </si>
  <si>
    <t>délka úpravy koryta * opakování 
20*3=60,000 [A]</t>
  </si>
  <si>
    <t>124738</t>
  </si>
  <si>
    <t>VYKOPÁVKY PRO KORYTA VODOTEČÍ TŘ. I, ODVOZ DO 20KM</t>
  </si>
  <si>
    <t>(m3/m)* m 
km 0,00000 - 0,018535   
0,5*(0,406+0,406)*18,54=7,527 [A] 
km 0,031947 - 0,033000 
0,5*(0,406+2,003)*1,05=1,265 [B] 
km 0,033000 - 0,043000  
0,5*(2,003+2,003)*10,00=20,030 [C] 
km 0,043000 - 0,049000 
0,5*(2,003+1,785)*6,0=11,364 [D] 
Celkem: A+B+C+D=40,186 [E]</t>
  </si>
  <si>
    <t>12960</t>
  </si>
  <si>
    <t>ČIŠTĚNÍ VODOTEČÍ A MELIORAČ KANÁLŮ OD NÁNOSŮ</t>
  </si>
  <si>
    <t>(m3/m)* m 
km 0,00000 - 0,018535   
0,5*(0,248+0,248)*18,54=4,598 [A] 
km 0,031947 - 0,033000 
0,5*(0,248+0,00)*1,05=0,130 [B] 
Celkem: A+B=4,728 [C]</t>
  </si>
  <si>
    <t>Výkop pro prahy dtto 
2,54=2,540 [A]</t>
  </si>
  <si>
    <t>dle položky 124738-SKL - 40,186=40,186 [A] 
dle položky 12960.SKL - 4,728=4,728 [B] 
dle položky 131738.SKL - 2,54=2,540 [C] 
Celkem: A+B+C=47,454 [D]</t>
  </si>
  <si>
    <t>(m3/m)* m 
km 0,00000 - 0,018535   
0,5*(0,243+0,243)*18,54=4,505 [A] 
km 0,031947 - 0,033000 
0,5*(0,243+0,000)*1,05=0,128 [B] 
Celkem: A+B=4,633 [C]</t>
  </si>
  <si>
    <t>tl. 200 mm</t>
  </si>
  <si>
    <t>(m3/m)* m 
km 0,031947 - 0,033000 
0,5*(0,000+0,216)*1,05=0,113 [A] 
km 0,033000 - 0,043000  
0,5*(0,216+0,577)*10,00=3,965 [B] 
km 0,043000 - 0,049000 
0,5*(0,577+0,577)*6,0=3,462 [C] 
Celkem: A+B+C=7,540 [D]</t>
  </si>
  <si>
    <t>betonové lože tl. 150 mm</t>
  </si>
  <si>
    <t>Odláždění svahu u výústi dešťové kanalizace 
plocha betonového lože * tl. betonového lože 
1,89*0,15=0,284 [A]</t>
  </si>
  <si>
    <t>(m3/m)* m 
km 0,00000 - 0,018535   
0,1*18,54=1,854 [A] 
km 0,031947 - 0,033000 
0,1*1,05=0,105 [B] 
km 0,033000 - 0,043000  
0,1*10,0=1,000 [C] 
km 0,043000 - 0,049000 
0,1*6,0=0,600 [D] 
Celkem: A+B+C+D=3,559 [E]</t>
  </si>
  <si>
    <t>(m3/m)*m 
km 0,00000 - 0,018535 
(0,463+0,463)*0,5*18,54=8,584 [A] 
km 0,031947 - 0,033000 
(0,463+0,420)*0,5*1,05=0,464 [B] 
km 0,033000 - 0,043000 
(0,420+0,420)*0,5*10,00=4,200 [C] 
km 0,043000 - 0,049000 
(0,420+0,420)*0,5*6,0=2,520 [D] 
Celkem: A+B+C+D=15,768 [E]</t>
  </si>
  <si>
    <t>Odláždění svahu u výústi dešťové kanalizace 
kamenná dlažba tl. 200 mm  
včetně očištění a přípravy podkladu 
kompletní provedení včetně lože</t>
  </si>
  <si>
    <t>plocha dlažby * tl. dlažby 
1,89*0,2=0,378 [A]</t>
  </si>
  <si>
    <t>Stabilizační prahy v korytě a na výústi dešťové kanalizace 
práh z lomového kamene 0,40 / 0,70 m do suché maltové směsi MC25</t>
  </si>
  <si>
    <t>délka prahu * rozměry 
km 0,003 
3,550*0,4*0,7=0,994 [A] 
km 0,012 
3,020*0,4*0,7=0,846 [B] 
výúst 
2,500*0,4*0,7=0,700 [C] 
Celkem: A+B+C=2,540 [D]</t>
  </si>
  <si>
    <t>SO 322</t>
  </si>
  <si>
    <t>Úprava koryta u SO 202</t>
  </si>
  <si>
    <t>dle položky 12960.SKL - 30,00=30,000 [A]</t>
  </si>
  <si>
    <t>11525</t>
  </si>
  <si>
    <t>PŘEVEDENÍ VODY POTRUBÍM DN 600 NEBO ŽLABY R.O. DO 2,0M</t>
  </si>
  <si>
    <t>Převádění vody během výstavby 
potrubí DN do 600 mm</t>
  </si>
  <si>
    <t>délka úpravy koryta * opakování 
35,0*1=35,000 [A]</t>
  </si>
  <si>
    <t>odovz na skládku</t>
  </si>
  <si>
    <t>m3/m*m 
km 0,00000 - 0,03000  
0,5*(1,0+1,0)*30,00=30,000 [A]</t>
  </si>
  <si>
    <t>465922</t>
  </si>
  <si>
    <t>DLAŽBY Z BETONOVÝCH DLAŽDIC NA MC</t>
  </si>
  <si>
    <t>předpoklad 0,5 x 0,5 x 0,05 m 
včetně očištění a přípravy podkladu 
kompletní provedení včetně lože</t>
  </si>
  <si>
    <t>celková zpevněná plocha koryta  odhad   300,00  m2 
k opravě 10%  30=30,000 [A]m2</t>
  </si>
  <si>
    <t>SO 341</t>
  </si>
  <si>
    <t>Přeložky a úpravy vodovodů Nové Ouholice</t>
  </si>
  <si>
    <t>dle položky 17120.SKL - 354,814=354,814 [A]</t>
  </si>
  <si>
    <t>02920R</t>
  </si>
  <si>
    <t>OSTATNÍ POŽADAVKY - POŽADAVKY SPRÁVCE VODOVODU</t>
  </si>
  <si>
    <t>náklady majiteli za způsobenou ztrátu, vypuštění, napuštění, odkalení, dezinfekce</t>
  </si>
  <si>
    <t>vypuštění, odkalení, napuštění vodovodu DN 90 :  délka * průřez =   3*245*3,14*0,045*0,045=4,67m3  [A] 
proplach a dezinfekce vodovodu DN 90 :  délka   245 m  [B] 
1=1,000 [A]</t>
  </si>
  <si>
    <t>délka potrubí * (m3/m) 
potrubí plast DN 32 přípojka vozovka 104*0,76=79,040 [A] 
potrubí plast DN 32 přípojka chodník 21,0*0,96=20,160 [B] 
potrubí plast DN 50 přípojka vozovka 52,0*0,76=39,520 [C] 
potrubí plast DN 50 přípojka chodník 12,0*0,96=11,520 [D] 
potrubí plast DN 90 řád vozovka168,29*1,15=193,534 [E] 
chránička ocel DN 168 vozovka 8,0*1,38=11,040 [F] 
Celkem: A+B+C+D+E+F=354,814 [G] 
80% těžitelnosti třídy I: G*0,8=283,851 [H]</t>
  </si>
  <si>
    <t>délka potrubí * (m3/m) 
potrubí plast DN 32 přípojka vozovka 104*0,76=79,040 [A] 
potrubí plast DN 32 přípojka chodník 21,0*0,96=20,160 [B] 
potrubí plast DN 50 přípojka vozovka 52,0*0,76=39,520 [C] 
potrubí plast DN 50 přípojka chodník 12,0*0,96=11,520 [D] 
potrubí plast DN 90 řád vozovka168,29*1,15=193,534 [E] 
chránička ocel DN 168 vozovka 8,0*1,38=11,040 [F] 
Celkem: A+B+C+D+E+F=354,814 [G] 
20% těžitelnosti třídy I: G*0,2=70,963 [H]</t>
  </si>
  <si>
    <t>dle položky 132738.SKL - 283,851=283,851 [A] 
dle položky 132838.SKL - 70,963=70,963 [B] 
Celkem: A+B=354,814 [C]</t>
  </si>
  <si>
    <t>délka potrubí * (m3/m) 
potrubí plast DN 32 přípojka vozovka  104,0*0,42=43,680 [A] 
potrubí plast DN 32 přípojka chodník 21,0*0,62=13,020 [B] 
potrubí plast DN 50 přípojka vozovka 52,0*0,40=20,800 [C] 
potrubí plast DN 50 přípojka chodník 12,0*0,60=7,200 [D] 
potrubí plast DN 90 řád vozovka 168,29*0,67=112,754 [E] 
chránička ocel DN 168 vozovka 8,0*0,72=5,760 [F] 
Celkem: A+B+C+D+E+F=203,214 [G]</t>
  </si>
  <si>
    <t>- obsyp hutněný štěrkopísek zrno do 20 mm</t>
  </si>
  <si>
    <t>délka potrubí * (m3/m) 
potrubí plast DN 32 přípojka vozovka 104*0,26=27,040 [A] 
potrubí plast DN 32 přípojka chodník 21,0*0,26=5,460 [B] 
potrubí plast DN 50 přípojka vozovka 52,0*0,28=14,560 [C] 
potrubí plast DN 50 přípojka chodník 12,0*0,28=3,360 [D] 
potrubí plast DN 90 řád vozovka 168,29*0,38=63,950 [E] 
chránička ocel DN 168 vozovka 8,0*0,54=4,320 [F] 
Celkem: A+B+C+D+E+F=118,690 [G]</t>
  </si>
  <si>
    <t>- pískové lože 0/8 mm</t>
  </si>
  <si>
    <t>délka potrubí * (m3/m) 
potrubí plast DN 32 přípojka vozovka 104,0*0,08=8,320 [A] 
potrubí plast DN 32 přípojka chodník 21,0*0,08=1,680 [B] 
potrubí plast DN 50 přípojka vozovka 52,0*0,08=4,160 [C] 
potrubí plast DN 50 přípojka chodník 12,0*0,08=0,960 [D] 
potrubí plast DN 90 řád vozovka168,29*0,1=16,829 [E] 
chránička ocel DN 168 vozovka 8,0*0,12=0,960 [F] 
Celkem: A+B+C+D+E+F=32,909 [G]</t>
  </si>
  <si>
    <t>86634</t>
  </si>
  <si>
    <t>CHRÁNIČKY Z TRUB OCELOVÝCH DN DO 200MM</t>
  </si>
  <si>
    <t>chránička ocel O168x8, svařované, 3x izolované</t>
  </si>
  <si>
    <t>8,0=8,000 [A]</t>
  </si>
  <si>
    <t>87314</t>
  </si>
  <si>
    <t>POTRUBÍ Z TRUB PLASTOVÝCH TLAKOVÝCH SVAŘOVANÝCH DN DO 40MM</t>
  </si>
  <si>
    <t>potrubí PE100, SDR17, O32x2, elektrotvarovky</t>
  </si>
  <si>
    <t>125=125,000 [A]</t>
  </si>
  <si>
    <t>87315</t>
  </si>
  <si>
    <t>POTRUBÍ Z TRUB PLASTOVÝCH TLAKOVÝCH SVAŘOVANÝCH DN DO 50MM</t>
  </si>
  <si>
    <t>potrubí PE100, SDR17, O50x3, elektrotvarovky</t>
  </si>
  <si>
    <t>64=64,000 [A]</t>
  </si>
  <si>
    <t>87327</t>
  </si>
  <si>
    <t>POTRUBÍ Z TRUB PLASTOVÝCH TLAKOVÝCH SVAŘOVANÝCH DN DO 100MM</t>
  </si>
  <si>
    <t>potrubí PE100, SDR17, O90x5,4, elektrotvarovky</t>
  </si>
  <si>
    <t>176,29=176,290 [A]</t>
  </si>
  <si>
    <t>87826</t>
  </si>
  <si>
    <t>NASUNUTÍ PLAST TRUB DN DO 80MM DO CHRÁNIČKY</t>
  </si>
  <si>
    <t>nasunutí potrubí vodovodu DN 80 do chráničky ocel O168x8, včetně uzavření konců chráničky a vystřeďovacích prvků</t>
  </si>
  <si>
    <t>891126</t>
  </si>
  <si>
    <t>ŠOUPÁTKA DN DO 80MM</t>
  </si>
  <si>
    <t>armatura - šoupě DN 80</t>
  </si>
  <si>
    <t>891326</t>
  </si>
  <si>
    <t>MONTÁŽNÍ VLOŽKY DN DO 80MM</t>
  </si>
  <si>
    <t>891426</t>
  </si>
  <si>
    <t>HYDRANTY PODZEMNÍ DN 80MM</t>
  </si>
  <si>
    <t>armatura - hydrant DN 80</t>
  </si>
  <si>
    <t>891815</t>
  </si>
  <si>
    <t>NAVRTÁVACÍ PASY DN DO 50MM</t>
  </si>
  <si>
    <t>armatura - celolitinový navrtávací pas d32</t>
  </si>
  <si>
    <t>armatura - celolitinový navrtávací pas d50</t>
  </si>
  <si>
    <t>891926</t>
  </si>
  <si>
    <t>ZEMNÍ SOUPRAVY DN DO 80MM S POKLOPEM</t>
  </si>
  <si>
    <t>armatura - zemní souprava šoupátková DN 80 + poklop šoupátkový</t>
  </si>
  <si>
    <t>899308</t>
  </si>
  <si>
    <t>DOPLŇKY NA POTRUBÍ - SIGNALIZAČ VODIČ</t>
  </si>
  <si>
    <t>125+64+176,29=365,290 [A]</t>
  </si>
  <si>
    <t>899309</t>
  </si>
  <si>
    <t>DOPLŇKY NA POTRUBÍ - VÝSTRAŽNÁ FÓLIE</t>
  </si>
  <si>
    <t>bílá výstražná fólie nad potrubím řadů</t>
  </si>
  <si>
    <t>89941</t>
  </si>
  <si>
    <t>VÝŘEZ, VÝSEK, ÚTES NA POTRUBÍ DN DO 80MM</t>
  </si>
  <si>
    <t>přepojení stávajícího potrubí vodovodních řadů na přeložky</t>
  </si>
  <si>
    <t>3,0=3,000 [A]</t>
  </si>
  <si>
    <t>899611</t>
  </si>
  <si>
    <t>TLAKOVÉ ZKOUŠKY POTRUBÍ DN DO 80MM</t>
  </si>
  <si>
    <t>125+64=189,000 [A]</t>
  </si>
  <si>
    <t>899621</t>
  </si>
  <si>
    <t>TLAKOVÉ ZKOUŠKY POTRUBÍ DN DO 100MM</t>
  </si>
  <si>
    <t>89971</t>
  </si>
  <si>
    <t>PROPLACH A DEZINFEKCE VODOVODNÍHO POTRUBÍ DN DO 80MM</t>
  </si>
  <si>
    <t>89972</t>
  </si>
  <si>
    <t>PROPLACH A DEZINFEKCE VODOVODNÍHO POTRUBÍ DN DO 100MM</t>
  </si>
  <si>
    <t>899901</t>
  </si>
  <si>
    <t>PŘEPOJENÍ PŘÍPOJEK</t>
  </si>
  <si>
    <t>přepojení přípojek na nové vodovodní řady</t>
  </si>
  <si>
    <t>96912</t>
  </si>
  <si>
    <t>VYBOURÁNÍ POTRUBÍ DN DO 100MM VODOVODNÍCH</t>
  </si>
  <si>
    <t>demontáž stávajícího řadu litina DN 80 
vč. odvozu do výkupu sběrných surovin</t>
  </si>
  <si>
    <t>160,0=160,000 [A]</t>
  </si>
  <si>
    <t>demontáž stávajícího řadu PVC DN 80 
vč. odvozu na skládku, uložení a poplatku za skládku</t>
  </si>
  <si>
    <t>15,0=15,000 [A]</t>
  </si>
  <si>
    <t>SO 342</t>
  </si>
  <si>
    <t>Přeložky a úpravy vodovodů Nová Ves</t>
  </si>
  <si>
    <t>dle položky 17120.SKL - 404,237=404,237 [A]</t>
  </si>
  <si>
    <t>vypuštění, odkalení, napuštění vodovodu DN 110 :  délka * průřez =   3*285*3,14*0,05*0,05=6,71 m3  [A] 
proplach a dezinfekce vodovodu DN 110 :  délka   285 m  [B] 
1=1,000 [A]</t>
  </si>
  <si>
    <t>délka potrubí * (m3/m) 
potrubí plast DN 32 vozovka přípojka 45,31*0,76=34,436 [A] 
potrubí plast DN 32 chodník přípojka 27,0*0,96=25,920 [B] 
potrubí plast DN 50 vozovka přípojka 15,7*0,76=11,932 [C]  
potrubí plast DN 50 chodník přípojka 9,0*0,96=8,640 [D] 
potrubí plast DN 110 vozovka řád 5,88*1,15=6,762 [E] 
potrubí plast DN 110 chodník řád 175,43*1,55=271,917 [F] 
chránička ocel DN 100 vozovka 17,0*1,27=21,590 [G] 
chránička ocel DN 168 vozovka 8,0*1,38=11,040 [H] 
chránička ocel DN 200 vozovka 8,0*1,5=12,000 [I] 
Celkem: A+B+C+D+E+F+G+H+I=404,237 [J] 
80% těžitenost třídy I: J*0,8=323,390 [K]</t>
  </si>
  <si>
    <t>délka potrubí * (m3/m) 
potrubí plast DN 32 vozovka přípojka 45,31*0,76=34,436 [A] 
potrubí plast DN 32 chodník přípojka 27,0*0,96=25,920 [B] 
potrubí plast DN 50 vozovka přípojka 15,7*0,76=11,932 [C]  
potrubí plast DN 50 chodník přípojka 9,0*0,96=8,640 [D] 
potrubí plast DN 110 vozovka řád 5,88*1,15=6,762 [E] 
potrubí plast DN 110 chodník řád 175,43*1,55=271,917 [F] 
chránička ocel DN 100 vozovka 17,0*1,27=21,590 [G] 
chránička ocel DN 168 vozovka 8,0*1,38=11,040 [H] 
chránička ocel DN 200 vozovka 8,0*1,5=12,000 [I] 
Celkem: A+B+C+D+E+F+G+H+I=404,237 [J] 
20% těžitenost třídy I: J*0,2=80,847 [K]</t>
  </si>
  <si>
    <t>dle položky 132738.SKL - 323,390=323,390 [A] 
dle položky 132838.SKL - 80,847=80,847 [B] 
Celkem: A+B=404,237 [C]</t>
  </si>
  <si>
    <t>délka potrubí * (m3/m) 
potrubí plast DN 32 vozovka přípojka 45,31*0,42=19,030 [A] 
potrubí plast DN 32 chodník přípojka 27,0*0,62=16,740 [B] 
potrubí plast DN 50 vozovka přípojka 15,70*0,40=6,280 [C] 
potrubí plast DN 50 chodník přípojka 9,00*0,60=5,400 [D] 
potrubí plast DN 110 vozovka řád 5,88*0,65=3,822 [E] 
potrubí plast DN 110 chodník řád 175,43*1,05=184,202 [F] 
chránička ocel DN 100 vozovka17,00*0,71=12,070 [G] 
chránička ocel DN 168 vozovka 8,00*0,72=5,760 [H] 
chránička ocel DN 200 vozovka 8,00*0,73=5,840 [I] 
Celkem: A+B+C+D+E+F+G+H+I=259,144 [J]</t>
  </si>
  <si>
    <t>délka potrubí * (m3/m) 
potrubí plast DN 32 vozovka přípojka 45,31*0,26=11,781 [A] 
potrubí plast DN 32 chodník přípojka 27,0*0,26=7,020 [B] 
potrubí plast DN 50 vozovka přípojka 15,70*0,28=4,396 [C] 
potrubí plast DN 50 chodník přípojka 9,0*0,28=2,520 [D] 
potrubí plast DN 110 vozovka řád 5,88*0,40=2,352 [E] 
potrubí plast DN 110 chodník řád 175,43*0,40=70,172 [F] 
chránička ocel DN 100 vozovka 17,00*0,45=7,650 [G] 
chránička ocel DN 168 vozovka 8,0*0,54=4,320 [H] 
chránička ocel DN 200 vozovka 8,0*0,63=5,040 [I] 
Celkem: A+B+C+D+E+F+G+H+I=115,251 [J]</t>
  </si>
  <si>
    <t>délka potrubí * (m3/m) 
potrubí plast DN 32 vozovka přípojka 45,31*0,08=3,625 [A] 
potrubí plast DN 32 chodník přípojka 27,0*0,08=2,160 [B] 
potrubí plast DN 50 vozovka přípojka 15,70*0,08=1,256 [C] 
potrubí plast DN 50 chodník přípojka 9,00*0,08=0,720 [D] 
potrubí plast DN 110 vozovka řád 5,88*0,1=0,588 [E] 
potrubí plast DN 110 chodník řád 175,43*0,1=17,543 [F] 
chránička ocel DN 100 vozovka 17,00*0,11=1,870 [G] 
chránička ocel DN 168 vozovka 8,00*0,12=0,960 [H] 
chránička ocel DN 200 vozovka 8,00*0,13=1,040 [I] 
Celkem: A+B+C+D+E+F+G+H+I=29,762 [J]</t>
  </si>
  <si>
    <t>86627</t>
  </si>
  <si>
    <t>CHRÁNIČKY Z TRUB OCELOVÝCH DN DO 100MM</t>
  </si>
  <si>
    <t>chránička ocel DN 100, tl. stěny 8 mm, svařované, 3x izolované</t>
  </si>
  <si>
    <t>17,0=17,000 [A]</t>
  </si>
  <si>
    <t>chránička ocel DN 200, tl. stěny 8 mm, svařované, 3x izolované</t>
  </si>
  <si>
    <t>89,31=89,310 [A]</t>
  </si>
  <si>
    <t>32,70=32,700 [A]</t>
  </si>
  <si>
    <t>87333</t>
  </si>
  <si>
    <t>POTRUBÍ Z TRUB PLASTOVÝCH TLAKOVÝCH SVAŘOVANÝCH DN DO 150MM</t>
  </si>
  <si>
    <t>potrubí PE100, SDR17, O110x6,6, elektrotvarovky</t>
  </si>
  <si>
    <t>189,31=189,310 [A]</t>
  </si>
  <si>
    <t>87814</t>
  </si>
  <si>
    <t>NASUNUTÍ PLAST TRUB DN DO 40MM DO CHRÁNIČKY</t>
  </si>
  <si>
    <t>nasunutí potrubí přípojky d32x2 do chráničky ocel DN 100, včetně uzavření konců chráničky a vystřeďovacích prvků</t>
  </si>
  <si>
    <t>87815</t>
  </si>
  <si>
    <t>NASUNUTÍ PLAST TRUB DN DO 50MM DO CHRÁNIČKY</t>
  </si>
  <si>
    <t>nasunutí potrubí vodovodu d50x3 do chráničky ocel DN 100, včetně uzavření konců chráničky a vystřeďovacích prvků</t>
  </si>
  <si>
    <t>87827</t>
  </si>
  <si>
    <t>NASUNUTÍ PLAST TRUB DN DO 100MM DO CHRÁNIČKY</t>
  </si>
  <si>
    <t>nasunutí potrubí vodovodu DN 100 do chráničky ocel DN 200, včetně uzavření konců chráničky a vystřeďovacích prvků</t>
  </si>
  <si>
    <t>891127</t>
  </si>
  <si>
    <t>ŠOUPÁTKA DN DO 100MM</t>
  </si>
  <si>
    <t>armatura - šoupě DN 100</t>
  </si>
  <si>
    <t>891327</t>
  </si>
  <si>
    <t>MONTÁŽNÍ VLOŽKY DN DO 100MM</t>
  </si>
  <si>
    <t>armatura - montážní vložka DN 100</t>
  </si>
  <si>
    <t>armatura - hydrant DN 80 + poklop hydrantový</t>
  </si>
  <si>
    <t>11=11,000 [A]</t>
  </si>
  <si>
    <t>891927</t>
  </si>
  <si>
    <t>ZEMNÍ SOUPRAVY DN DO 100MM S POKLOPEM</t>
  </si>
  <si>
    <t>armatura - zemní souprava šoupátková DN 100 + poklop šoupátkový</t>
  </si>
  <si>
    <t>89921</t>
  </si>
  <si>
    <t>VÝŠKOVÁ ÚPRAVA POKLOPŮ</t>
  </si>
  <si>
    <t>armatura - rektifikace stávajícího poklopu šoupátkového</t>
  </si>
  <si>
    <t>89,31+32,7+189,31=311,320 [A]</t>
  </si>
  <si>
    <t>přepojení stávajícího potrubí vodovodního řadu O 50 na přeložku</t>
  </si>
  <si>
    <t>89942</t>
  </si>
  <si>
    <t>VÝŘEZ, VÝSEK, ÚTES NA POTRUBÍ DN DO 100MM</t>
  </si>
  <si>
    <t>přepojení stávajícího potrubí vodovodních řadů DN 100 na přeložky</t>
  </si>
  <si>
    <t>4,0=4,000 [A]</t>
  </si>
  <si>
    <t>89943</t>
  </si>
  <si>
    <t>VÝŘEZ, VÝSEK, ÚTES NA POTRUBÍ DN DO 150MM</t>
  </si>
  <si>
    <t>přepojení stávajícího potrubí vodovodního řadu DN 150 na přeložku</t>
  </si>
  <si>
    <t>89,31+32,7=122,010 [A]</t>
  </si>
  <si>
    <t>899631</t>
  </si>
  <si>
    <t>TLAKOVÉ ZKOUŠKY POTRUBÍ DN DO 150MM</t>
  </si>
  <si>
    <t>89973</t>
  </si>
  <si>
    <t>PROPLACH A DEZINFEKCE VODOVODNÍHO POTRUBÍ DN DO 150MM</t>
  </si>
  <si>
    <t>96911</t>
  </si>
  <si>
    <t>VYBOURÁNÍ POTRUBÍ DN DO 50MM VODOVODNÍCH</t>
  </si>
  <si>
    <t>demontáž stávajícího řadu PE O50 
vč. odvozu na skládku, uložení a poplatku za skládku</t>
  </si>
  <si>
    <t>10,70=10,700 [A]</t>
  </si>
  <si>
    <t>demontáž stávajícího řadu PVC DN 100 
vč. odvozu na skládku, uložení a poplatku za skládku</t>
  </si>
  <si>
    <t>SO 343</t>
  </si>
  <si>
    <t>Úprava vodovodu u SO 251 a 252</t>
  </si>
  <si>
    <t>2*0,5=1,000 [A]</t>
  </si>
  <si>
    <t>89913</t>
  </si>
  <si>
    <t>KRYCÍ HRNCE SAMOSTATNÉ</t>
  </si>
  <si>
    <t>armatura - poklop šoupátkový</t>
  </si>
  <si>
    <t>SO 405</t>
  </si>
  <si>
    <t>Přeložka kabelu VO 1kV v km 0,258 – 0,278</t>
  </si>
  <si>
    <t>014111</t>
  </si>
  <si>
    <t>POPLATKY ZA SKLÁDKU TYP S-IO (INERTNÍ ODPAD)</t>
  </si>
  <si>
    <t>včetně odvozu</t>
  </si>
  <si>
    <t>délka chrániček 13,13=13,130 [A] průřez chrániček (včetně drážky pro zemnící drát)  0,5*1,31+0,1*0,1=0,665 [B] 
délka trasy po odečtení chrániček 54,9-A=41,770 [C]  průřez kabelové rýhy 0,35*0,2+0,05*0,05=0,073 [D] 
A*B+C*D=11,781 [E]</t>
  </si>
  <si>
    <t>029522</t>
  </si>
  <si>
    <t>OSTATNÍ POŽADAVKY - REVIZNÍ ZPRÁVY</t>
  </si>
  <si>
    <t>výchozí revize elektrického zařízení</t>
  </si>
  <si>
    <t>periodické revize elektrického zařízení (zdokumentování stavu navazujících ponechávaných zařízení před zahájením stavby)</t>
  </si>
  <si>
    <t>potřebné manipulace v rozvodu veřejného osvětlení, spolupráce s budoucím správcem</t>
  </si>
  <si>
    <t>13273</t>
  </si>
  <si>
    <t>HLOUBENÍ RÝH ŠÍŘ DO 2M PAŽ I NEPAŽ TŘ. I</t>
  </si>
  <si>
    <t>délka chrániček 13,13=13,130 [A] průřez chrániček (včetně drážky pro zemnící drát)  0,5*1,31+0,1*0,1=0,665 [B] 
délka trasy po odečtení chrániček 54,9-A=41,770 [C]  průřez kabelové rýhy 0,35*0,85+0,05*0,05=0,300 [D] 
A*B+C*D=21,262 [E]</t>
  </si>
  <si>
    <t>délka chrániček 13,13=13,130 [A] průřez chrániček (včetně drážky pro zemnící drát)  0,1*0,1=0,010 [B] 
délka trasy po odečtení chrániček 54,9-A=41,770 [C]  průřez kabelové rýhy 0,35*0,65+0,05*0,05=0,230 [D] 
A*B+C*D=9,738 [E]</t>
  </si>
  <si>
    <t>štěrkopísek frakce 0 až 32 mm</t>
  </si>
  <si>
    <t>délka chrániček 13,13=13,130 [A] průřez chrániček (včetně drážky pro zemnící drát)  0,5*1+0,05*0,31=0,516 [B] 
A*B=6,775 [E]</t>
  </si>
  <si>
    <t>písek jemnozrnný frakce 0 až 4 mm</t>
  </si>
  <si>
    <t>délka chrániček (v pořadí 2-3 § 4-5) 10,7+8,89=19,590 [A]  
délka trasy po odečtení chrániček 51,71-A=32,120 [C]  průřez kabelové rýhy 0,35*0,2+0,05*0,05=0,073 [D] 
C*D=2,345 [E]</t>
  </si>
  <si>
    <t>272314</t>
  </si>
  <si>
    <t>ZÁKLADY Z PROSTÉHO BETONU DO C25/30</t>
  </si>
  <si>
    <t>XA1</t>
  </si>
  <si>
    <t>průřez otvoru chráničky 0,055*0,055*3,14=0,009 [F] 
délka chrániček 13,13=13,130 [A] průřez chrániček (včetně drážky pro zemnící drát)  0,45*0,31-2*F=0,122 [B] 
A*B=1,602 [E]</t>
  </si>
  <si>
    <t>702211</t>
  </si>
  <si>
    <t>KABELOVÁ CHRÁNIČKA ZEMNÍ DN DO 100 MM</t>
  </si>
  <si>
    <t>HDPE/LDPE 110/94 mm</t>
  </si>
  <si>
    <t>délka chrániček (zaokrouhleno na výrobn délku 6 m) 15=15,000 [A] 
2*A=30,000 [B]</t>
  </si>
  <si>
    <t>702312</t>
  </si>
  <si>
    <t>ZAKRYTÍ KABELŮ VÝSTRAŽNOU FÓLIÍ ŠÍŘKY PŘES 20 DO 40 CM</t>
  </si>
  <si>
    <t>výstražná fólie červená šířky 33 cm s nápisem "veřejné osvětlení"</t>
  </si>
  <si>
    <t>délka trasy 54,9=54,900 [A] 
5% na zvlnění a prostřih A*1,05=57,645 [B]</t>
  </si>
  <si>
    <t>702332</t>
  </si>
  <si>
    <t>ZAKRYTÍ KABELŮ PLASTOVOU DESKOU/PÁSEM ŠÍŘKY PŘES 20 DO 40 CM</t>
  </si>
  <si>
    <t>deska PE červené 1000x300x4 mm s nápisem "veřejné osvětlení"</t>
  </si>
  <si>
    <t>délka chrániček13,13=13,130 [A] 
délka trasy po odečtení chrániček 54,9-A=41,770 [C] 
zaokrouhlení na celé desky C+0,23=42,000 [D]</t>
  </si>
  <si>
    <t>741911</t>
  </si>
  <si>
    <t>UZEMŇOVACÍ VODIČ V ZEMI FEZN DO 120 MM2</t>
  </si>
  <si>
    <t>zemnící drát FeZn 10 mm</t>
  </si>
  <si>
    <t>délka trasy 54,9=54,900 [A] 
5% na zvlnění a prostřih 1,05=1,050 [B] 
rezerva a svislé části u zatažení do sloupu (metry) 3=3,000 [C] 
A*B+2*C=63,645 [D]</t>
  </si>
  <si>
    <t>742H12</t>
  </si>
  <si>
    <t>KABEL NN ČTYŘ- A PĚTIŽÍLOVÝ CU S PLASTOVOU IZOLACÍ OD 4 DO 16 MM2</t>
  </si>
  <si>
    <t>CYKY 4x16 mm2</t>
  </si>
  <si>
    <t>742L12</t>
  </si>
  <si>
    <t>UKONČENÍ DVOU AŽ PĚTIŽÍLOVÉHO KABELU V ROZVADĚČI NEBO NA PŘÍSTROJI OD 4 DO 16 MM2</t>
  </si>
  <si>
    <t>SO 406</t>
  </si>
  <si>
    <t>Přeložka kabelu VO 1kV v km 0,436 – 0,459</t>
  </si>
  <si>
    <t>délka chrániček (v pořadí 2-3 § 4-5) 10,7+8,89=19,590 [A] průřez chrániček (včetně drážky pro zemnící drát)  0,5*1,31+0,1*0,1=0,665 [B] 
délka trasy po odečtení chrániček 51,71-A=32,120 [C]  průřez kabelové rýhy 0,35*0,2+0,05*0,05=0,073 [D] 
A*B+C*D=15,372 [E]</t>
  </si>
  <si>
    <t>délka chrániček (v pořadí 2-3 § 4-5) 10,7+8,89=19,590 [A] průřez chrániček (včetně drážky pro zemnící drát)  0,5*1,31+0,1*0,1=0,665 [B] 
délka trasy po odečtení chrániček 51,71-A=32,120 [C]  průřez kabelové rýhy 0,35*0,85+0,05*0,05=0,300 [D] 
A*B+C*D=22,663 [E]</t>
  </si>
  <si>
    <t>délka chrániček (v pořadí 2-3 § 4-5) 10,7+8,89=19,590 [A] průřez chrániček (včetně drážky pro zemnící drát)  0,1*0,1=0,010 [B] 
délka trasy po odečtení chrániček 51,71-A=32,120 [C]  průřez kabelové rýhy 0,35*0,65+0,05*0,05=0,230 [D] 
A*B+C*D=7,584 [E]</t>
  </si>
  <si>
    <t>délka chrániček (v pořadí 2-3 § 4-5) 10,7+8,89=19,590 [A] průřez chrániček (včetně drážky pro zemnící drát)  0,5*1+0,05*0,31=0,516 [B] 
A*B=10,108 [E]</t>
  </si>
  <si>
    <t>průřez otvoru chráničky 0,055*0,055*3,14=0,009 [F] 
délka chrániček (v pořadí 2-3 § 4-5) 10,7+8,89=19,590 [A] průřez chrániček (včetně drážky pro zemnící drát)  0,45*0,31-2*F=0,122 [B] 
A*B=2,390 [E]</t>
  </si>
  <si>
    <t>délka chrániček (v pořadí 2-3 § 4-5) (zaokrouhleno na výrobn délku 6 m) 12+9=21,000 [A] 
2*A=42,000 [B]</t>
  </si>
  <si>
    <t>délka trasy 51,71=51,710 [A] 
5% na zvlnění a prostřih A*1,05=54,296 [B]</t>
  </si>
  <si>
    <t>délka chrániček (v pořadí 2-3 § 4-5) 10,7+8,89=19,590 [A] 
délka trasy po odečtení chrániček 51,71-A=32,120 [C] 
zaokrouhlení na celé desky C+0,88=33,000 [D]</t>
  </si>
  <si>
    <t>délka trasy 51,71=51,710 [A] 
5% na zvlnění a prostřih 1,05=1,050 [B] 
rezerva a svislé části u zatažení do sloupu (metry) 3=3,000 [C] 
A*B+1*C=57,296 [D]</t>
  </si>
  <si>
    <t>741C05</t>
  </si>
  <si>
    <t>SPOJOVÁNÍ UZEMŇOVACÍCH VODIČŮ</t>
  </si>
  <si>
    <t>v zemi,  
včetně propojovací svorky  
včetně izolačního nátěru</t>
  </si>
  <si>
    <t>742L22</t>
  </si>
  <si>
    <t>UKONČENÍ DVOU AŽ PĚTIŽÍLOVÉHO KABELU KABELOVOU SPOJKOU OD 4 DO 16 MM2</t>
  </si>
  <si>
    <t>CYKY 16 mm2</t>
  </si>
  <si>
    <t>SO 431</t>
  </si>
  <si>
    <t>Veřejné osvětlení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</si>
  <si>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průřez: 0,5*1,31+0,1*0,1=0,665 [F] 
chránička 2*94mm včetně vozovky (v pořadí 64-65 § 66-67 § 68-69 § 76-77 § 80-81) 
13,67+16,11+14,62+4,79+3,75=52,940 [G] 
chránička 2*94mm včetně vozovky průřez: 0,5*1,01+0,1*0,1=0,515 [H] 
chránička 2*94mm včetně zámkové dlažby délka (128-129): 32,07=32,070 [I] 
chránička 2*94mm včetně zámkové dlažby průřez: 0,5*1,11+0,1*0,1=0,565 [J] 
chránička 2*94mm trubky nad sebou délka (94-95): 8,14=8,140 [K] 
chránička 2*94mm trubky nad sebou průřez: 0,65*1,45=0,943 [L] 
chránička 3*94mm délka (v pořadí 56-57 § 62-63 § 88-89): 13,14+1,71+10,84=25,690 [M] 
chránička 3*94mm průřez: 0,59*1,31+0,1*0,1=0,783 [N]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průřez výkopu pro napájecí kabely: 0,35*0,2+0,05*0,05=0,073 [S] 
základy sloupů do 12 metrů (včetně 5 metrů) počet: 43=43,000 [T] 
základy sloupů do 12 metrů (včetně 5 metrů) objem: 0,85*0,85*1,7=1,228 [U] 
základy sloupů 16 metrů počet: 2=2,000 [V] 
základy sloupů 16 metrů objem: 1,6*1,6*1,8=4,608 [W] 
E*F+G*H+I*J+K*L+M*N+R*S+T*U+V*W=405,578 [X]</t>
  </si>
  <si>
    <t>014131</t>
  </si>
  <si>
    <t>POPLATKY ZA SKLÁDKU TYP S-NO (NEBEZPEČNÝ ODPAD)</t>
  </si>
  <si>
    <t>asfalt vozovky  
včetně odvozu</t>
  </si>
  <si>
    <t>chránička 2*94mm včetně vozovky (v pořadí 64-65 § 66-67 § 68-69 § 76-77 § 80-81) 
13,67+16,11+14,62+4,79+3,75=52,940 [G] 
chránička 2*94mm včetně vozovky průřez: (0,5+2*0,25)*0,3=0,300 [H] 
G*H=15,882 [I]</t>
  </si>
  <si>
    <t>periodické revize elektrického zařízení (zdokumentování stavu navazujících ponechávaných zařízení před zahájením stavby)  
včetně zařízení navazujících na demontovaná svítidla</t>
  </si>
  <si>
    <t>11313</t>
  </si>
  <si>
    <t>ODSTRANĚNÍ KRYTU ZPEVNĚNÝCH PLOCH S ASFALTOVÝM POJIVEM</t>
  </si>
  <si>
    <t>chránička 2*94mm včetně vozovky (v pořadí 64-65 § 66-67 § 68-69 § 76-77 § 80-81) 
13,67+16,11+14,62+4,79+3,75=52,940 [G] 
G*(0,5+2*0,5)*0,3=23,823 [H]</t>
  </si>
  <si>
    <t>11317</t>
  </si>
  <si>
    <t>ODSTRAN KRYTU ZPEVNĚNÝCH PLOCH Z DLAŽEB KOSTEK</t>
  </si>
  <si>
    <t>chránička 2*94mm včetně zámkové dlažby délka (128-129): 32,07=32,070 [I] 
I*(0,5+2*0,5)*0,4=19,242 [J]</t>
  </si>
  <si>
    <t>11335</t>
  </si>
  <si>
    <t>ODSTRANĚNÍ PODKLADU ZPEVNĚNÝCH PLOCH Z BETONU</t>
  </si>
  <si>
    <t>13173</t>
  </si>
  <si>
    <t>HLOUBENÍ JAM ZAPAŽ I NEPAŽ TŘ. I</t>
  </si>
  <si>
    <t>základy sloupů do 12 metrů (včetně 5 metrů) počet: 43=43,000 [T] 
základy sloupů do 12 metrů (včetně 5 metrů) objem: 0,85*0,85*1,9=1,373 [U] 
základy sloupů 16 metrů počet: 2=2,000 [V] 
základy sloupů 16 metrů objem: 1,6*1,6*2,0=5,120 [W] 
T*U+V*W=69,279 [X]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</si>
  <si>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průřez: 0,5*1,31+0,1*0,1=0,665 [F] 
chránička 2*94mm včetně vozovky (v pořadí 64-65 § 66-67 § 68-69 § 76-77 § 80-81) 
13,67+16,11+14,62+4,79+3,75=52,940 [G] 
chránička 2*94mm včetně vozovky průřez: 0,5*1,01+0,1*0,1=0,515 [H] 
chránička 2*94mm včetně zámkové dlažby délka (128-129): 32,07=32,070 [I] 
chránička 2*94mm včetně zámkové dlažby průřez: 0,5*1,11+0,1*0,1=0,565 [J] 
chránička 2*94mm trubky nad sebou délka (94-95): 8,14=8,140 [K] 
chránička 2*94mm trubky nad sebou průřez: 0,65*1,45=0,943 [L] 
chránička 3*94mm délka (v pořadí 56-57 § 62-63 § 88-89): 13,14+1,71+10,84=25,690 [M] 
chránička 3*94mm průřez: 0,59*1,31+0,1*0,1=0,783 [N]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průřez výkopu pro napájecí kabely: 0,35*0,85+0,05*0,05=0,300 [S] 
E*F+G*H+I*J+K*L+M*N+R*S=684,905 [X]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</si>
  <si>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včetně vozovky (v pořadí 64-65 § 66-67 § 68-69 § 76-77 § 80-81) 
13,67+16,11+14,62+4,79+3,75=52,940 [G] 
chránička 2*94mm včetně zámkové dlažby délka (128-129): 32,07=32,070 [I] 
chránička 2*94mm trubky nad sebou délka (94-95): 8,14=8,140 [K] 
chránička 3*94mm délka (v pořadí 56-57 § 62-63 § 88-89): 13,14+1,71+10,84=25,690 [M]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průřez výkopu pro napájecí kabely: 0,35*0,65+0,05*0,05=0,230 [S] 
základy sloupů do 12 metrů (včetně 5 metrů) počet: 43=43,000 [T] 
základy sloupů do 12 metrů (včetně 5 metrů) objem: 0,85*0,85*0,2=0,145 [U] 
základy sloupů 16 metrů počet: 2=2,000 [V] 
základy sloupů 16 metrů objem: 1,6*1,6*0,2=0,512 [W] 
R*S+T*U+V*W=353,117 [X]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</si>
  <si>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průřez: 0,5*1+0,05*0,31=0,516 [F] 
chránička 2*94mm včetně vozovky (v pořadí 64-65 § 66-67 § 68-69 § 76-77 § 80-81) 
13,67+16,11+14,62+4,79+3,75=52,940 [G] 
chránička 2*94mm včetně vozovky průřez: 0,5*0,7+0,05*0,31=0,366 [H] 
chránička 2*94mm včetně zámkové dlažby délka (128-129): 32,07=32,070 [I] 
chránička 2*94mm včetně zámkové dlažby průřez: 0,5*0,8+0,05*0,31=0,416 [J] 
chránička 2*94mm trubky nad sebou délka (94-95): 8,14=8,140 [K] 
chránička 2*94mm trubky nad sebou průřez: 0,65*1+0,34*0,45=0,803 [L] 
chránička 3*94mm délka (v pořadí 56-57 § 62-63 § 88-89): 13,14+1,71+10,84=25,690 [M] 
chránička 3*94mm průřez: 0,59*1=0,590 [N] 
E*F+G*H+I*J+K*L+M*N=179,035 [O]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</si>
  <si>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včetně vozovky (v pořadí 64-65 § 66-67 § 68-69 § 76-77 § 80-81) 
13,67+16,11+14,62+4,79+3,75=52,940 [G] 
chránička 2*94mm včetně zámkové dlažby délka (128-129): 32,07=32,070 [I] 
chránička 2*94mm trubky nad sebou délka (94-95): 8,14=8,140 [K] 
chránička 3*94mm délka (v pořadí 56-57 § 62-63 § 88-89): 13,14+1,71+10,84=25,690 [M]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průřez výkopu pro napájecí kabely: 0,35*0,2+0,05*0,05=0,073 [S] 
základy sloupů do 12 metrů (včetně 5 metrů) počet: 43=43,000 [T] 
základy sloupů do 12 metrů (včetně 5 metrů) objem: 0,25=0,250 [U] 
základy sloupů 16 metrů počet: 2=2,000 [V] 
základy sloupů 16 metrů objem: 0,35=0,350 [W] 
R*S+T*U+V*W=121,222 [X]</t>
  </si>
  <si>
    <t>průřez otvoru chráničky 0,055*0,055*3,14=0,009 [Y] 
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průřez: 0,45*0,31-2*Y=0,122 [F] 
chránička 2*94mm včetně vozovky (v pořadí 64-65 § 66-67 § 68-69 § 76-77 § 80-81) 
13,67+16,11+14,62+4,79+3,75=52,940 [G] 
chránička 2*94mm včetně vozovky průřez: 0,45*0,31-2*Y=0,122 [H] 
chránička 2*94mm včetně zámkové dlažby délka (128-129): 32,07=32,070 [I] 
chránička 2*94mm včetně zámkové dlažby průřez: 0,45*0,31-2*Y=0,122 [J] 
chránička 2*94mm trubky nad sebou délka (94-95): 8,14=8,140 [K] 
chránička 2*94mm trubky nad sebou průřez: 0,31*0,45-2*Y=0,122 [L] 
chránička 3*94mm délka (v pořadí 56-57 § 62-63 § 88-89): 13,14+1,71+10,84=25,690 [M] 
chránička 3*94mm průřez: 0,59*0,31-3*Y=0,156 [N] 
základy sloupů do 12 metrů (včetně 5 metrů) počet: 43=43,000 [T] 
základy sloupů do 12 metrů (včetně 5 metrů) objem: 0,85*0,85*1,7-0,15*0,15*3,14*1,5=1,122 [U] 
základy sloupů 16 metrů počet: 2=2,000 [V] 
základy sloupů 16 metrů objem: 1,6*1,6*1,8-0,15*0,15*3,14*1,5=4,502 [W] 
E*F+G*H+I*J+K*L+M*N+T*U+V*W=102,087 [X]</t>
  </si>
  <si>
    <t>574D07</t>
  </si>
  <si>
    <t>ASFALTOVÝ BETON PRO LOŽNÍ VRSTVY MODIFIK ACL 22</t>
  </si>
  <si>
    <t>dodržet složení původní demontované vozovky</t>
  </si>
  <si>
    <t>582626R</t>
  </si>
  <si>
    <t>KRYTY Z BETON DLAŽDIC SE ZÁMKEM BAREV TL 100MM DO LOŽE Z MC</t>
  </si>
  <si>
    <t>obnovit barevnost a typy dlažby jako u demontované dlažby</t>
  </si>
  <si>
    <t>délka chrániček (zaokrouhleno na výrobn délku 6 m) 
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9+6+12+12+12+6+4+15=76,000 [A] 9+12+12+6+9+12+9+9=78,000 [B] 4+9+6+6+6+6+9+12=58,000 [C] 9+6+18+15+12+6=66,000 [D] A+B+C+D=278,000 [E] 
chránička 2*94mm včetně vozovky (v pořadí 64-65 § 66-67 § 68-69 § 76-77 § 80-81) 
15+18+15+6+4=58,000 [G] 
chránička 2*94mm včetně zámkové dlažby délka (128-129): 33=33,000 [I] 
chránička 2*94mm trubky nad sebou délka (94-95): 9=9,000 [K] 
chránička 3*94mm délka (v pořadí 56-57 § 62-63 § 88-89): 15+3+12=30,000 [M] 
E*2+G*2+I*2+K*2+M*3=846,000 [N]</t>
  </si>
  <si>
    <t>chránička 3*94mm délka (v pořadí 56-57 § 62-63 § 88-89): 13,14+1,71+10,84=25,690 [M]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M+O+P+Q=1 889,780 [R] 
5% na zvlnění a prostřih 1,05*R=1 984,269 [S]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</si>
  <si>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včetně vozovky (v pořadí 64-65 § 66-67 § 68-69 § 76-77 § 80-81) 
13,67+16,11+14,62+4,79+3,75=52,940 [G] 
chránička 2*94mm včetně zámkové dlažby délka (128-129): 32,07=32,070 [I] 
chránička 2*94mm trubky nad sebou délka (94-95): 8,14=8,140 [K] 
chránička 3*94mm délka (v pořadí 56-57 § 62-63 § 88-89): 13,14+1,71+10,84=25,690 [M]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zaokrouhlení na celé desky R+0,27=1 504,000 [S]</t>
  </si>
  <si>
    <t>trasa 1x kabel délka (v pořadí 1-11 § 3A-nap.ZB § 14-28A § 63-17 § 20-21 § 25-26A § 30A-30C § 31-stav.ZM § 33A-45) 
302,7+11,67+483,63+103,42+38,08+63,54+77,31+37,33+666,21=1 783,890 [A] 
trasa 2x kabel délka (v pořadí uZM § u9-10 § 11-u58 § 62-12 § 65-15 § 90-29) 
2,04+21,37+18,98+3,55+8,85+21,11=75,900 [B] 
trasa kabel + napájecí kabel (uZM): 4,30=4,300 [C] 
5% na zvlnění a prostřih 1,05=1,050 [D] 
počet sloupů projektovaných 45=45,000 [E] 
počet zapojených stávajících sloupů 6=6,000 [F] 
rezerva a svislé části u zatažení do sloupu (metry) 3=3,000 [G] 
(A+B+C)*D+(E+F)*2*G=2 263,295 [H]</t>
  </si>
  <si>
    <t>742252</t>
  </si>
  <si>
    <t>VEDENÍ VENKOVNÍ NN, OMEZOVAČ PŘEPĚTÍ</t>
  </si>
  <si>
    <t>sada pro 3F</t>
  </si>
  <si>
    <t>742258</t>
  </si>
  <si>
    <t>VEDENÍ VENKOVNÍ NN, KABELOVÝ SVOD</t>
  </si>
  <si>
    <t>trasa 1x kabel délka (v pořadí 1-11 § 3A-nap.ZB § 14-28A § 63-17 § 20-21 § 25-26A § 30A-30C § 31-stav.ZM § 33A-45) 
302,7+11,67+483,63+103,42+38,08+63,54+77,31+37,33+666,21=1 783,890 [A] 
trasa 2x kabel délka (v pořadí uZM § u9-10 § 11-u58 § 62-12 § 65-15 § 90-29) 
2,04+21,37+18,98+3,55+8,85+21,11=75,900 [B] 
trasa kabel + napájecí kabel (uZM): 4,30=4,300 [C] 
5% na zvlnění a prostřih 1,05=1,050 [D] 
počet sloupů projektovaných 45=45,000 [E] 
počet zapojených stávajících sloupů 6=6,000 [F] 
rezerva a svislé části u zatažení do sloupu (metry) 3=3,000 [G] 
(A+2*B+C)*D+(E+F)*2*G=2 342,990 [H]</t>
  </si>
  <si>
    <t>742H23</t>
  </si>
  <si>
    <t>KABEL NN ČTYŘ- A PĚTIŽÍLOVÝ AL S PLASTOVOU IZOLACÍ OD 25 DO 50 MM2</t>
  </si>
  <si>
    <t>AYKY 4x35 mm2</t>
  </si>
  <si>
    <t>trasa kabel + napájecí kabel (uZM): 4,30=4,300 [A] 
5% na zvlnění a prostřih 1,05=1,050 [B] 
rezerva a svislé části u zatažení do sloupu (metry) 10=10,000 [C] 
A*B+C=14,515 [D]</t>
  </si>
  <si>
    <t>počet sloupů projektovaných 45=45,000 [A] 
počet zapojených stávajících sloupů 6=6,000 [B] 
(A+B)*2=102,000 [C]</t>
  </si>
  <si>
    <t>742L13</t>
  </si>
  <si>
    <t>UKONČENÍ DVOU AŽ PĚTIŽÍLOVÉHO KABELU V ROZVADĚČI NEBO NA PŘÍSTROJI OD 25 DO 50 MM2</t>
  </si>
  <si>
    <t>742Z22</t>
  </si>
  <si>
    <t>DEMONTÁŽ VENKOVNÍHO VEDENÍ NN (4X)</t>
  </si>
  <si>
    <t>jeden vodič v.o   
v blízkosti částí pod napětím</t>
  </si>
  <si>
    <t>743121</t>
  </si>
  <si>
    <t>OSVĚTLOVACÍ STOŽÁR PEVNÝ ŽÁROVĚ ZINKOVANÝ DÉLKY DO 6 M</t>
  </si>
  <si>
    <t>dálniční, závěsná výška svítidla 5 metrů</t>
  </si>
  <si>
    <t>743122</t>
  </si>
  <si>
    <t>OSVĚTLOVACÍ STOŽÁR PEVNÝ ŽÁROVĚ ZINKOVANÝ DÉLKY PŘES 6,5 DO 12 M</t>
  </si>
  <si>
    <t>dálniční, závěsná výška svítidla 7 metrů</t>
  </si>
  <si>
    <t>dálniční, závěsná výška svítidla 8 metrů</t>
  </si>
  <si>
    <t>dálniční, závěsná výška svítidla 10 metrů</t>
  </si>
  <si>
    <t>dálniční, závěsná výška svítidla 12 metrů</t>
  </si>
  <si>
    <t>743123</t>
  </si>
  <si>
    <t>OSVĚTLOVACÍ STOŽÁR PEVNÝ ŽÁROVĚ ZINKOVANÝ DÉLKY PŘES 12,5 DO 15 M</t>
  </si>
  <si>
    <t>dálniční, závěsná výška svítidla 16 metrů</t>
  </si>
  <si>
    <t>743151</t>
  </si>
  <si>
    <t>OSVĚTLOVACÍ STOŽÁR - STOŽÁROVÁ ROZVODNICE S 1-2 JISTÍCÍMI PRVKY</t>
  </si>
  <si>
    <t>743311</t>
  </si>
  <si>
    <t>VÝLOŽNÍK PRO MONTÁŽ SVÍTIDLA NA STOŽÁR JEDNORAMENNÝ DÉLKA VYLOŽENÍ DO 1 M</t>
  </si>
  <si>
    <t>nástavec (redukce) pro nasazení svítidla na sloup bez výložníku</t>
  </si>
  <si>
    <t>podružný pro namontování do nižší výšky, délka 0,3 m</t>
  </si>
  <si>
    <t>743312</t>
  </si>
  <si>
    <t>VÝLOŽNÍK PRO MONTÁŽ SVÍTIDLA NA STOŽÁR JEDNORAMENNÝ DÉLKA VYLOŽENÍ PŘES 1 DO 2 M</t>
  </si>
  <si>
    <t>vyložení 1,5 m</t>
  </si>
  <si>
    <t>vyložení 2 m</t>
  </si>
  <si>
    <t>podružný pro namontování do nižší výšky, délka 1,5 m</t>
  </si>
  <si>
    <t>743552</t>
  </si>
  <si>
    <t>SVÍTIDLO VENKOVNÍ VŠEOBECNÉ LED, MIN. IP 44, PŘES 10 DO 25 W</t>
  </si>
  <si>
    <t>16LED</t>
  </si>
  <si>
    <t>743553</t>
  </si>
  <si>
    <t>SVÍTIDLO VENKOVNÍ VŠEOBECNÉ LED, MIN. IP 44, PŘES 25 DO 45 W</t>
  </si>
  <si>
    <t>32LED</t>
  </si>
  <si>
    <t>743554</t>
  </si>
  <si>
    <t>SVÍTIDLO VENKOVNÍ VŠEOBECNÉ LED, MIN. IP 44, PŘES 45 W</t>
  </si>
  <si>
    <t>48LED</t>
  </si>
  <si>
    <t>64LED</t>
  </si>
  <si>
    <t>96LED</t>
  </si>
  <si>
    <t>112LED</t>
  </si>
  <si>
    <t>128LED</t>
  </si>
  <si>
    <t>743712</t>
  </si>
  <si>
    <t>ROZVADĚČ PRO VEŘEJNÉ OSVĚTLENÍ S MĚŘENÍM SPOTŘEBY EL. ENERGIE PŘES 4 KS TŘÍFÁZOVÝCH VĚTVÍ</t>
  </si>
  <si>
    <t>včetně pilíře</t>
  </si>
  <si>
    <t>743Z11</t>
  </si>
  <si>
    <t>DEMONTÁŽ OSVĚTLOVACÍHO STOŽÁRU ULIČNÍHO VÝŠKY DO 15 M</t>
  </si>
  <si>
    <t>743Z35</t>
  </si>
  <si>
    <t>DEMONTÁŽ SVÍTIDLA Z OSVĚTLOVACÍHO STOŽÁRU VÝŠKY DO 15 M</t>
  </si>
  <si>
    <t>nebo ze sloupu nadzemního rozvodu nn</t>
  </si>
  <si>
    <t>SO 501</t>
  </si>
  <si>
    <t>Ochrana plynového vedení GasNet</t>
  </si>
  <si>
    <t>61.2*0.015 Přepočtené koeficientem množství=0,918 [A] 
Celkem: A=0,918 [B]</t>
  </si>
  <si>
    <t>113107182</t>
  </si>
  <si>
    <t>Odstranění podkladu živičného tl 100 mm strojně pl přes 50 do 200 m2</t>
  </si>
  <si>
    <t>0.6*(156+359)=309,000 [A] 
Celkem: A=309,000 [B]</t>
  </si>
  <si>
    <t>119003217</t>
  </si>
  <si>
    <t>Mobilní plotová zábrana vyplněná dráty výšky do 1,5 m pro zabezpečení výkopu zřízení</t>
  </si>
  <si>
    <t>156+359=515,000 [A] 
Celkem: A=515,000 [B]</t>
  </si>
  <si>
    <t>119003218</t>
  </si>
  <si>
    <t>Mobilní plotová zábrana vyplněná dráty výšky do 1,5 m pro zabezpečení výkopu odstranění</t>
  </si>
  <si>
    <t>121151103</t>
  </si>
  <si>
    <t>Sejmutí ornice plochy do 100 m2 tl vrstvy do 200 mm strojně</t>
  </si>
  <si>
    <t>pro přípojky 0.6*(24+78)=61,200 [A] 
Celkem: A=61,200 [B]</t>
  </si>
  <si>
    <t>131213101</t>
  </si>
  <si>
    <t>Hloubení jam v soudržných horninách třídy těžitelnosti I, skupiny 3 ručně</t>
  </si>
  <si>
    <t>(4.0*8.0*(1.25-0.1)+2.0*1.15*0.5*2*(8.0+12.0))*2=165,600 [A] 
(2.0*4.0*(1.15-0.1)+2.0*1.05*0.5*2*(6.0+8.0))*2=75,600 [B] 
Celkem: A+B=241,200 [C]</t>
  </si>
  <si>
    <t>132212111</t>
  </si>
  <si>
    <t>Hloubení rýh š do 800 mm v soudržných horninách třídy těžitelnosti I, skupiny 3 ručně</t>
  </si>
  <si>
    <t>0.6*1.05*(156+24)=113,400 [A] 
0.6*1.15*(359+78)=301,530 [B] 
Celkem: A+B=414,930 [C]</t>
  </si>
  <si>
    <t>162751117</t>
  </si>
  <si>
    <t>Vodorovné přemístění do 10000 m výkopku/sypaniny z horniny třídy těžitelnosti I, skupiny 1 až 3</t>
  </si>
  <si>
    <t>skládka 129.57=129,570 [A] 
meziskládka 526.56*2=1 053,120 [B] 
Celkem: A+B=1 182,690 [C]</t>
  </si>
  <si>
    <t>162751119</t>
  </si>
  <si>
    <t>Příplatek k vodorovnému přemístění výkopku/sypaniny z horniny třídy těžitelnosti I, skupiny 1 až 3 ZKD 1000 m přes 10000 m</t>
  </si>
  <si>
    <t>167151111</t>
  </si>
  <si>
    <t>Nakládání výkopku z hornin třídy těžitelnosti I, skupiny 1 až 3 přes 100 m3</t>
  </si>
  <si>
    <t>171201221</t>
  </si>
  <si>
    <t>Poplatek za uložení na skládce (skládkovné) zeminy a kamení kód odpadu 17 05 04</t>
  </si>
  <si>
    <t>129.57*1.5 Přepočtené koeficientem množství=194,355 [A] 
Celkem: A=194,355 [B]</t>
  </si>
  <si>
    <t>výkop241.2+414.93=656,130 [A] 
obsyp+lože -(37.02+92.55)=- 129,570 [B] 
Celkem: A+B=526,560 [C]</t>
  </si>
  <si>
    <t>175151101</t>
  </si>
  <si>
    <t>Obsypání potrubí strojně sypaninou bez prohození, uloženou do 3 m</t>
  </si>
  <si>
    <t>0.6*0.25*(156+359)=77,250 [A] 
0.6*0.25*(24+78)=15,300 [B] 
Celkem: A+B=92,550 [C]</t>
  </si>
  <si>
    <t>181351003</t>
  </si>
  <si>
    <t>Rozprostření ornice tl vrstvy do 200 mm pl do 100 m2 v rovině nebo ve svahu do 1:5 strojně</t>
  </si>
  <si>
    <t>181951111</t>
  </si>
  <si>
    <t>Úprava pláně v hornině třídy těžitelnosti I, skupiny 1 až 3 bez zhutnění</t>
  </si>
  <si>
    <t>58337302</t>
  </si>
  <si>
    <t>štěrkopísek frakce 0/16</t>
  </si>
  <si>
    <t>92.55*2.1 Přepočtené koeficientem množství=194,355 [A] 
Celkem: A=194,355 [B]</t>
  </si>
  <si>
    <t>23-M</t>
  </si>
  <si>
    <t>Montáže potrubí</t>
  </si>
  <si>
    <t>23008130R</t>
  </si>
  <si>
    <t>Odvoz dmtž potrubí a armatur na skládku</t>
  </si>
  <si>
    <t>230086115</t>
  </si>
  <si>
    <t>Demontáž plastového potrubí dn do 110 mm</t>
  </si>
  <si>
    <t>24+78+156+359=617,000 [A] 
Celkem: A=617,000 [B]</t>
  </si>
  <si>
    <t>230120041</t>
  </si>
  <si>
    <t>Čištění potrubí profukováním nebo proplachováním DN 32</t>
  </si>
  <si>
    <t>24+78=102,000 [A] 
Celkem: A=102,000 [B]</t>
  </si>
  <si>
    <t>230120043</t>
  </si>
  <si>
    <t>Čištění potrubí profukováním nebo proplachováním DN 50</t>
  </si>
  <si>
    <t>230205025</t>
  </si>
  <si>
    <t>Montáž potrubí plastového svařované na tupo nebo elektrospojkou dn 32 mm en 3,0 mm</t>
  </si>
  <si>
    <t>230205035</t>
  </si>
  <si>
    <t>Montáž potrubí plastového svařované na tupo nebo elektrospojkou dn 50 mm en 4,6 mm</t>
  </si>
  <si>
    <t>230205235</t>
  </si>
  <si>
    <t>Montáž trubního dílu PE elektrotvarovky nebo svařovaného na tupo dn 50 mm en 4,5 mm</t>
  </si>
  <si>
    <t>230230046</t>
  </si>
  <si>
    <t>Hlavní tlaková zkouška vzduchem 4,0 MPa DN 50</t>
  </si>
  <si>
    <t>23023012R</t>
  </si>
  <si>
    <t>Odplynění a inertizace potrubí do DN100</t>
  </si>
  <si>
    <t>23023113R</t>
  </si>
  <si>
    <t>Mtž a dmtž provizorní bypass do dl. 14,0 m</t>
  </si>
  <si>
    <t>23023114R</t>
  </si>
  <si>
    <t>Mtž a dmtž provizorní bypass do dl. 30,0 m</t>
  </si>
  <si>
    <t>23100115R</t>
  </si>
  <si>
    <t>Revize, ITI</t>
  </si>
  <si>
    <t>23200101R</t>
  </si>
  <si>
    <t>Revize přípojek</t>
  </si>
  <si>
    <t>286050032R</t>
  </si>
  <si>
    <t>T-kus 50/32/50 vč. elektropsojek</t>
  </si>
  <si>
    <t>2861340r</t>
  </si>
  <si>
    <t>potrubí plynovodní dn32</t>
  </si>
  <si>
    <t>102*1.05 Přepočtené koeficientem množství=107,100 [A] 
Celkem: A=107,100 [B]</t>
  </si>
  <si>
    <t>2861343R</t>
  </si>
  <si>
    <t>potrubí plynovodní dn50</t>
  </si>
  <si>
    <t>515*1.05 Přepočtené koeficientem množství=540,750 [A] 
Celkem: A=540,750 [B]</t>
  </si>
  <si>
    <t>451573111</t>
  </si>
  <si>
    <t>Lože pod potrubí otevřený výkop ze štěrkopísku</t>
  </si>
  <si>
    <t>0.6*0.1*(156+359)=30,900 [A] 
0.6*0.1*(24+78)=6,120 [B] 
Celkem: A+B=37,020 [C]</t>
  </si>
  <si>
    <t>Trubní vedení</t>
  </si>
  <si>
    <t>899721111</t>
  </si>
  <si>
    <t>Signalizační vodič DN do 150 mm na potrubí</t>
  </si>
  <si>
    <t>899722113</t>
  </si>
  <si>
    <t>Krytí potrubí z plastů výstražnou fólií z PVC 34cm</t>
  </si>
  <si>
    <t>997006512</t>
  </si>
  <si>
    <t>Vodorovné doprava suti s naložením a složením na skládku do 1 km</t>
  </si>
  <si>
    <t>asfalt 67.98=67,980 [A] 
Celkem: A=67,980 [B]</t>
  </si>
  <si>
    <t>997006519</t>
  </si>
  <si>
    <t>Příplatek k vodorovnému přemístění suti na skládku ZKD 1 km přes 1 km</t>
  </si>
  <si>
    <t>67.98*19 Přepočtené koeficientem množství=1 291,620 [A] 
Celkem: A=1 291,620 [B]</t>
  </si>
  <si>
    <t>997221645</t>
  </si>
  <si>
    <t>Poplatek za uložení na skládce (skládkovné) odpadu asfaltového bez dehtu kód odpadu 17 03 02</t>
  </si>
  <si>
    <t>03560003R</t>
  </si>
  <si>
    <t>045002000</t>
  </si>
  <si>
    <t>Kompletační a koordinační činnost</t>
  </si>
  <si>
    <t>SO 701</t>
  </si>
  <si>
    <t>Náhradní oplocení</t>
  </si>
  <si>
    <t>701.1</t>
  </si>
  <si>
    <t>Náhradní oplocení_oplocení pozemku 347/12_neuznatelné dle SFDI</t>
  </si>
  <si>
    <t>33817C</t>
  </si>
  <si>
    <t>SLOUPKY PLOTOVÉ Z DÍLCŮ KOVOVÝCH DO BETONOVÝCH PATEK</t>
  </si>
  <si>
    <t>33817D</t>
  </si>
  <si>
    <t>VZPĚRY PLOTOVÉ Z DÍLCŮ KOVOVÝCH DO BETONOVÝCH PATEK</t>
  </si>
  <si>
    <t>76792</t>
  </si>
  <si>
    <t>OPLOCENÍ Z DRÁTĚNÉHO PLETIVA POTAŽENÉHO PLASTEM</t>
  </si>
  <si>
    <t>18*1,8=32,400 [A]</t>
  </si>
  <si>
    <t>701.2</t>
  </si>
  <si>
    <t>Náhradní oplocení_oplocení pozemku 347/13_neuznatelné dle SFDI</t>
  </si>
  <si>
    <t>34*1,8=61,200 [A]</t>
  </si>
  <si>
    <t>701.3</t>
  </si>
  <si>
    <t>Náhradní oplocení_oplocení pozemku 381/6_neuznatelné dle SFDI</t>
  </si>
  <si>
    <t>96*1,8=172,800 [A]</t>
  </si>
  <si>
    <t>701.4</t>
  </si>
  <si>
    <t>Náhradní oplocení_oplocení pozemku 381/5_neuznatelné dle SFDI</t>
  </si>
  <si>
    <t>37*1,8=66,600 [A]</t>
  </si>
  <si>
    <t>701.5</t>
  </si>
  <si>
    <t>Náhradní oplocení_oplocení pozemku 381/3_neuznatelné dle SFDI</t>
  </si>
  <si>
    <t>5,5*1,8=9,900 [A]</t>
  </si>
  <si>
    <t>76796</t>
  </si>
  <si>
    <t>VRATA A VRÁTKA</t>
  </si>
  <si>
    <t>5*1,8=9,000 [A]</t>
  </si>
  <si>
    <t>701.6</t>
  </si>
  <si>
    <t>Náhradní oplocení_oplocení pozemku 432/1_neuznatelné dle SFDI</t>
  </si>
  <si>
    <t>27*1,8=48,600 [A]</t>
  </si>
  <si>
    <t>701.7</t>
  </si>
  <si>
    <t>Náhradní oplocení_oplocení pozemku 432/3_neuznatelné dle SFDI</t>
  </si>
  <si>
    <t>16*1,8=28,800 [A]</t>
  </si>
  <si>
    <t>701.8</t>
  </si>
  <si>
    <t>Náhradní oplocení_oplocení pozemku 45/3_neuznatelné</t>
  </si>
  <si>
    <t>2,55=2,550 [A]</t>
  </si>
  <si>
    <t>17*1,25*0,6=12,750 [A] 
-2,55=-2,550 [B]  přebytek zeminy na skládku 
Celkem: A+B=10,200 [C]</t>
  </si>
  <si>
    <t>výkop - zásyp 
12,75-10,2=2,550 [A]</t>
  </si>
  <si>
    <t>17*1,25*0,6-17*0,25*0,6=10,200 [A]</t>
  </si>
  <si>
    <t>27157</t>
  </si>
  <si>
    <t>POLŠTÁŘE POD ZÁKLADY Z KAMENIVA TĚŽENÉHO</t>
  </si>
  <si>
    <t>17*0,45*0,05=0,383 [A]</t>
  </si>
  <si>
    <t>27211</t>
  </si>
  <si>
    <t>ZÁKLADY Z DÍLCŮ BETONOVÝCH</t>
  </si>
  <si>
    <t>- plotový základ (podezdívka) z betonu, ztraceného bednění, nebo dílců 
- zvolenou technologii si určí zhotovitel (odsouhlasí objednatel) a promítne do jednotkové ceny položky</t>
  </si>
  <si>
    <t>17*0,25*1=4,250 [A]</t>
  </si>
  <si>
    <t>- sloupky zabetonované, nebo dodatečně kotvené do podezdívky 
- zvolenou technologii si určí zhotovitel (odsouhlasí objednatel) a promítne do jednotkové ceny položky</t>
  </si>
  <si>
    <t>76291R</t>
  </si>
  <si>
    <t>DŘEVĚNÉ OPLOCENÍ - MONTÁŽ S PŘESUNEM</t>
  </si>
  <si>
    <t>- zpětná montáž stávajícího oplocení (plaňková pole) 
- položky tesařských konstrukcí zahrnují kompletní konstrukci, včetně úprav řeziva (i impregnaci, povrchové úpravy a pod.), spojovací a ochranné prostředky, upevňovací prvky, lemování, lištování, spárování, i nátěr konstrukcí, včetně úpravy povrchu před nátěrem.</t>
  </si>
  <si>
    <t>966841</t>
  </si>
  <si>
    <t>ODSTRANĚNÍ OPLOCENÍ DŘEVĚNÉHO</t>
  </si>
  <si>
    <t>- demontáž a uskladnění stávajícího oplocení (plaňková pole)  pro zpětnou montáž</t>
  </si>
  <si>
    <t>SO 801</t>
  </si>
  <si>
    <t>Vegetační úpravy- kraj</t>
  </si>
  <si>
    <t>rovina</t>
  </si>
  <si>
    <t>18242</t>
  </si>
  <si>
    <t>ZALOŽENÍ TRÁVNÍKU HYDROOSEVEM NA ORNICI</t>
  </si>
  <si>
    <t>svah</t>
  </si>
  <si>
    <t>4* pol. 18241+18242</t>
  </si>
  <si>
    <t>plocha humusování</t>
  </si>
  <si>
    <t>1,5* (pol. 18241+18242)</t>
  </si>
  <si>
    <t>SO 802</t>
  </si>
  <si>
    <t>Vegetační úpravy- obec</t>
  </si>
  <si>
    <t>802.1</t>
  </si>
  <si>
    <t>Vegetační úpravy- obec_neuznatelné dle SFDI</t>
  </si>
  <si>
    <t>802.2</t>
  </si>
  <si>
    <t>Vegetační úpravy- obec_neuznatelné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</si>
</sst>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styles" Target="styles.xml" /><Relationship Id="rId45" Type="http://schemas.openxmlformats.org/officeDocument/2006/relationships/sharedStrings" Target="sharedStrings.xml" /><Relationship Id="rId4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SUM(C10:C51)</f>
      </c>
      <c s="1"/>
      <c s="1"/>
    </row>
    <row r="7" spans="1:5" ht="12.75" customHeight="1">
      <c r="A7" s="1"/>
      <c s="4" t="s">
        <v>5</v>
      </c>
      <c s="7">
        <f>SUM(E10:E51)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'SO 000_000.1'!I3</f>
      </c>
      <c s="20">
        <f>'SO 000_000.1'!O2</f>
      </c>
      <c s="20">
        <f>C10+D10</f>
      </c>
    </row>
    <row r="11" spans="1:5" ht="12.75" customHeight="1">
      <c r="A11" s="19" t="s">
        <v>124</v>
      </c>
      <c s="19" t="s">
        <v>125</v>
      </c>
      <c s="20">
        <f>'SO 000_000.2'!I3</f>
      </c>
      <c s="20">
        <f>'SO 000_000.2'!O2</f>
      </c>
      <c s="20">
        <f>C11+D11</f>
      </c>
    </row>
    <row r="12" spans="1:5" ht="12.75" customHeight="1">
      <c r="A12" s="19" t="s">
        <v>127</v>
      </c>
      <c s="19" t="s">
        <v>128</v>
      </c>
      <c s="20">
        <f>'SO 000_000.3'!I3</f>
      </c>
      <c s="20">
        <f>'SO 000_000.3'!O2</f>
      </c>
      <c s="20">
        <f>C12+D12</f>
      </c>
    </row>
    <row r="13" spans="1:5" ht="12.75" customHeight="1">
      <c r="A13" s="19" t="s">
        <v>129</v>
      </c>
      <c s="19" t="s">
        <v>130</v>
      </c>
      <c s="20">
        <f>'SO 001'!I3</f>
      </c>
      <c s="20">
        <f>'SO 001'!O2</f>
      </c>
      <c s="20">
        <f>C13+D13</f>
      </c>
    </row>
    <row r="14" spans="1:5" ht="12.75" customHeight="1">
      <c r="A14" s="19" t="s">
        <v>215</v>
      </c>
      <c s="19" t="s">
        <v>216</v>
      </c>
      <c s="20">
        <f>'SO 002_002.1'!I3</f>
      </c>
      <c s="20">
        <f>'SO 002_002.1'!O2</f>
      </c>
      <c s="20">
        <f>C14+D14</f>
      </c>
    </row>
    <row r="15" spans="1:5" ht="12.75" customHeight="1">
      <c r="A15" s="19" t="s">
        <v>267</v>
      </c>
      <c s="19" t="s">
        <v>268</v>
      </c>
      <c s="20">
        <f>'SO 101'!I3</f>
      </c>
      <c s="20">
        <f>'SO 101'!O2</f>
      </c>
      <c s="20">
        <f>C15+D15</f>
      </c>
    </row>
    <row r="16" spans="1:5" ht="12.75" customHeight="1">
      <c r="A16" s="19" t="s">
        <v>556</v>
      </c>
      <c s="19" t="s">
        <v>557</v>
      </c>
      <c s="20">
        <f>'SO 101_PD2'!I3</f>
      </c>
      <c s="20">
        <f>'SO 101_PD2'!O2</f>
      </c>
      <c s="20">
        <f>C16+D16</f>
      </c>
    </row>
    <row r="17" spans="1:5" ht="12.75" customHeight="1">
      <c r="A17" s="19" t="s">
        <v>685</v>
      </c>
      <c s="19" t="s">
        <v>686</v>
      </c>
      <c s="20">
        <f>'SO 102'!I3</f>
      </c>
      <c s="20">
        <f>'SO 102'!O2</f>
      </c>
      <c s="20">
        <f>C17+D17</f>
      </c>
    </row>
    <row r="18" spans="1:5" ht="12.75" customHeight="1">
      <c r="A18" s="19" t="s">
        <v>737</v>
      </c>
      <c s="19" t="s">
        <v>738</v>
      </c>
      <c s="20">
        <f>'SO 102_PD2'!I3</f>
      </c>
      <c s="20">
        <f>'SO 102_PD2'!O2</f>
      </c>
      <c s="20">
        <f>C18+D18</f>
      </c>
    </row>
    <row r="19" spans="1:5" ht="12.75" customHeight="1">
      <c r="A19" s="19" t="s">
        <v>826</v>
      </c>
      <c s="19" t="s">
        <v>827</v>
      </c>
      <c s="20">
        <f>'SO 103'!I3</f>
      </c>
      <c s="20">
        <f>'SO 103'!O2</f>
      </c>
      <c s="20">
        <f>C19+D19</f>
      </c>
    </row>
    <row r="20" spans="1:5" ht="12.75" customHeight="1">
      <c r="A20" s="19" t="s">
        <v>859</v>
      </c>
      <c s="19" t="s">
        <v>860</v>
      </c>
      <c s="20">
        <f>'SO 111_111.1'!I3</f>
      </c>
      <c s="20">
        <f>'SO 111_111.1'!O2</f>
      </c>
      <c s="20">
        <f>C20+D20</f>
      </c>
    </row>
    <row r="21" spans="1:5" ht="12.75" customHeight="1">
      <c r="A21" s="19" t="s">
        <v>923</v>
      </c>
      <c s="19" t="s">
        <v>924</v>
      </c>
      <c s="20">
        <f>'SO 111_111.2'!I3</f>
      </c>
      <c s="20">
        <f>'SO 111_111.2'!O2</f>
      </c>
      <c s="20">
        <f>C21+D21</f>
      </c>
    </row>
    <row r="22" spans="1:5" ht="12.75" customHeight="1">
      <c r="A22" s="19" t="s">
        <v>942</v>
      </c>
      <c s="19" t="s">
        <v>943</v>
      </c>
      <c s="20">
        <f>'SO 112'!I3</f>
      </c>
      <c s="20">
        <f>'SO 112'!O2</f>
      </c>
      <c s="20">
        <f>C22+D22</f>
      </c>
    </row>
    <row r="23" spans="1:5" ht="12.75" customHeight="1">
      <c r="A23" s="19" t="s">
        <v>961</v>
      </c>
      <c s="19" t="s">
        <v>962</v>
      </c>
      <c s="20">
        <f>'SO 180'!I3</f>
      </c>
      <c s="20">
        <f>'SO 180'!O2</f>
      </c>
      <c s="20">
        <f>C23+D23</f>
      </c>
    </row>
    <row r="24" spans="1:5" ht="12.75" customHeight="1">
      <c r="A24" s="19" t="s">
        <v>966</v>
      </c>
      <c s="19" t="s">
        <v>967</v>
      </c>
      <c s="20">
        <f>'SO 190'!I3</f>
      </c>
      <c s="20">
        <f>'SO 190'!O2</f>
      </c>
      <c s="20">
        <f>C24+D24</f>
      </c>
    </row>
    <row r="25" spans="1:5" ht="12.75" customHeight="1">
      <c r="A25" s="19" t="s">
        <v>1013</v>
      </c>
      <c s="19" t="s">
        <v>1014</v>
      </c>
      <c s="20">
        <f>'SO 201'!I3</f>
      </c>
      <c s="20">
        <f>'SO 201'!O2</f>
      </c>
      <c s="20">
        <f>C25+D25</f>
      </c>
    </row>
    <row r="26" spans="1:5" ht="12.75" customHeight="1">
      <c r="A26" s="19" t="s">
        <v>1295</v>
      </c>
      <c s="19" t="s">
        <v>1296</v>
      </c>
      <c s="20">
        <f>'SO 201_PD2'!I3</f>
      </c>
      <c s="20">
        <f>'SO 201_PD2'!O2</f>
      </c>
      <c s="20">
        <f>C26+D26</f>
      </c>
    </row>
    <row r="27" spans="1:5" ht="12.75" customHeight="1">
      <c r="A27" s="19" t="s">
        <v>1446</v>
      </c>
      <c s="19" t="s">
        <v>1447</v>
      </c>
      <c s="20">
        <f>'SO 202'!I3</f>
      </c>
      <c s="20">
        <f>'SO 202'!O2</f>
      </c>
      <c s="20">
        <f>C27+D27</f>
      </c>
    </row>
    <row r="28" spans="1:5" ht="12.75" customHeight="1">
      <c r="A28" s="19" t="s">
        <v>1563</v>
      </c>
      <c s="19" t="s">
        <v>1564</v>
      </c>
      <c s="20">
        <f>'SO 251'!I3</f>
      </c>
      <c s="20">
        <f>'SO 251'!O2</f>
      </c>
      <c s="20">
        <f>C28+D28</f>
      </c>
    </row>
    <row r="29" spans="1:5" ht="12.75" customHeight="1">
      <c r="A29" s="19" t="s">
        <v>1614</v>
      </c>
      <c s="19" t="s">
        <v>1615</v>
      </c>
      <c s="20">
        <f>'SO 252'!I3</f>
      </c>
      <c s="20">
        <f>'SO 252'!O2</f>
      </c>
      <c s="20">
        <f>C29+D29</f>
      </c>
    </row>
    <row r="30" spans="1:5" ht="12.75" customHeight="1">
      <c r="A30" s="19" t="s">
        <v>1658</v>
      </c>
      <c s="19" t="s">
        <v>1659</v>
      </c>
      <c s="20">
        <f>'SO 301'!I3</f>
      </c>
      <c s="20">
        <f>'SO 301'!O2</f>
      </c>
      <c s="20">
        <f>C30+D30</f>
      </c>
    </row>
    <row r="31" spans="1:5" ht="12.75" customHeight="1">
      <c r="A31" s="19" t="s">
        <v>1707</v>
      </c>
      <c s="19" t="s">
        <v>1708</v>
      </c>
      <c s="20">
        <f>'SO 302'!I3</f>
      </c>
      <c s="20">
        <f>'SO 302'!O2</f>
      </c>
      <c s="20">
        <f>C31+D31</f>
      </c>
    </row>
    <row r="32" spans="1:5" ht="12.75" customHeight="1">
      <c r="A32" s="19" t="s">
        <v>1738</v>
      </c>
      <c s="19" t="s">
        <v>1739</v>
      </c>
      <c s="20">
        <f>'SO 321'!I3</f>
      </c>
      <c s="20">
        <f>'SO 321'!O2</f>
      </c>
      <c s="20">
        <f>C32+D32</f>
      </c>
    </row>
    <row r="33" spans="1:5" ht="12.75" customHeight="1">
      <c r="A33" s="19" t="s">
        <v>1769</v>
      </c>
      <c s="19" t="s">
        <v>1770</v>
      </c>
      <c s="20">
        <f>'SO 322'!I3</f>
      </c>
      <c s="20">
        <f>'SO 322'!O2</f>
      </c>
      <c s="20">
        <f>C33+D33</f>
      </c>
    </row>
    <row r="34" spans="1:5" ht="12.75" customHeight="1">
      <c r="A34" s="19" t="s">
        <v>1782</v>
      </c>
      <c s="19" t="s">
        <v>1783</v>
      </c>
      <c s="20">
        <f>'SO 341'!I3</f>
      </c>
      <c s="20">
        <f>'SO 341'!O2</f>
      </c>
      <c s="20">
        <f>C34+D34</f>
      </c>
    </row>
    <row r="35" spans="1:5" ht="12.75" customHeight="1">
      <c r="A35" s="19" t="s">
        <v>1859</v>
      </c>
      <c s="19" t="s">
        <v>1860</v>
      </c>
      <c s="20">
        <f>'SO 342'!I3</f>
      </c>
      <c s="20">
        <f>'SO 342'!O2</f>
      </c>
      <c s="20">
        <f>C35+D35</f>
      </c>
    </row>
    <row r="36" spans="1:5" ht="12.75" customHeight="1">
      <c r="A36" s="19" t="s">
        <v>1922</v>
      </c>
      <c s="19" t="s">
        <v>1923</v>
      </c>
      <c s="20">
        <f>'SO 343'!I3</f>
      </c>
      <c s="20">
        <f>'SO 343'!O2</f>
      </c>
      <c s="20">
        <f>C36+D36</f>
      </c>
    </row>
    <row r="37" spans="1:5" ht="12.75" customHeight="1">
      <c r="A37" s="19" t="s">
        <v>1928</v>
      </c>
      <c s="19" t="s">
        <v>1929</v>
      </c>
      <c s="20">
        <f>'SO 405'!I3</f>
      </c>
      <c s="20">
        <f>'SO 405'!O2</f>
      </c>
      <c s="20">
        <f>C37+D37</f>
      </c>
    </row>
    <row r="38" spans="1:5" ht="12.75" customHeight="1">
      <c r="A38" s="19" t="s">
        <v>1972</v>
      </c>
      <c s="19" t="s">
        <v>1973</v>
      </c>
      <c s="20">
        <f>'SO 406'!I3</f>
      </c>
      <c s="20">
        <f>'SO 406'!O2</f>
      </c>
      <c s="20">
        <f>C38+D38</f>
      </c>
    </row>
    <row r="39" spans="1:5" ht="12.75" customHeight="1">
      <c r="A39" s="19" t="s">
        <v>1989</v>
      </c>
      <c s="19" t="s">
        <v>1990</v>
      </c>
      <c s="20">
        <f>'SO 431'!I3</f>
      </c>
      <c s="20">
        <f>'SO 431'!O2</f>
      </c>
      <c s="20">
        <f>C39+D39</f>
      </c>
    </row>
    <row r="40" spans="1:5" ht="12.75" customHeight="1">
      <c r="A40" s="19" t="s">
        <v>2083</v>
      </c>
      <c s="19" t="s">
        <v>2084</v>
      </c>
      <c s="20">
        <f>'SO 501'!I3</f>
      </c>
      <c s="20">
        <f>'SO 501'!O2</f>
      </c>
      <c s="20">
        <f>C40+D40</f>
      </c>
    </row>
    <row r="41" spans="1:5" ht="12.75" customHeight="1">
      <c r="A41" s="19" t="s">
        <v>2183</v>
      </c>
      <c s="19" t="s">
        <v>2184</v>
      </c>
      <c s="20">
        <f>'SO 701_701.1'!I3</f>
      </c>
      <c s="20">
        <f>'SO 701_701.1'!O2</f>
      </c>
      <c s="20">
        <f>C41+D41</f>
      </c>
    </row>
    <row r="42" spans="1:5" ht="12.75" customHeight="1">
      <c r="A42" s="19" t="s">
        <v>2192</v>
      </c>
      <c s="19" t="s">
        <v>2193</v>
      </c>
      <c s="20">
        <f>'SO 701_701.2'!I3</f>
      </c>
      <c s="20">
        <f>'SO 701_701.2'!O2</f>
      </c>
      <c s="20">
        <f>C42+D42</f>
      </c>
    </row>
    <row r="43" spans="1:5" ht="12.75" customHeight="1">
      <c r="A43" s="19" t="s">
        <v>2195</v>
      </c>
      <c s="19" t="s">
        <v>2196</v>
      </c>
      <c s="20">
        <f>'SO 701_701.3'!I3</f>
      </c>
      <c s="20">
        <f>'SO 701_701.3'!O2</f>
      </c>
      <c s="20">
        <f>C43+D43</f>
      </c>
    </row>
    <row r="44" spans="1:5" ht="12.75" customHeight="1">
      <c r="A44" s="19" t="s">
        <v>2198</v>
      </c>
      <c s="19" t="s">
        <v>2199</v>
      </c>
      <c s="20">
        <f>'SO 701_701.4'!I3</f>
      </c>
      <c s="20">
        <f>'SO 701_701.4'!O2</f>
      </c>
      <c s="20">
        <f>C44+D44</f>
      </c>
    </row>
    <row r="45" spans="1:5" ht="12.75" customHeight="1">
      <c r="A45" s="19" t="s">
        <v>2201</v>
      </c>
      <c s="19" t="s">
        <v>2202</v>
      </c>
      <c s="20">
        <f>'SO 701_701.5'!I3</f>
      </c>
      <c s="20">
        <f>'SO 701_701.5'!O2</f>
      </c>
      <c s="20">
        <f>C45+D45</f>
      </c>
    </row>
    <row r="46" spans="1:5" ht="12.75" customHeight="1">
      <c r="A46" s="19" t="s">
        <v>2207</v>
      </c>
      <c s="19" t="s">
        <v>2208</v>
      </c>
      <c s="20">
        <f>'SO 701_701.6'!I3</f>
      </c>
      <c s="20">
        <f>'SO 701_701.6'!O2</f>
      </c>
      <c s="20">
        <f>C46+D46</f>
      </c>
    </row>
    <row r="47" spans="1:5" ht="12.75" customHeight="1">
      <c r="A47" s="19" t="s">
        <v>2210</v>
      </c>
      <c s="19" t="s">
        <v>2211</v>
      </c>
      <c s="20">
        <f>'SO 701_701.7'!I3</f>
      </c>
      <c s="20">
        <f>'SO 701_701.7'!O2</f>
      </c>
      <c s="20">
        <f>C47+D47</f>
      </c>
    </row>
    <row r="48" spans="1:5" ht="12.75" customHeight="1">
      <c r="A48" s="19" t="s">
        <v>2213</v>
      </c>
      <c s="19" t="s">
        <v>2214</v>
      </c>
      <c s="20">
        <f>'SO 701_701.8'!I3</f>
      </c>
      <c s="20">
        <f>'SO 701_701.8'!O2</f>
      </c>
      <c s="20">
        <f>C48+D48</f>
      </c>
    </row>
    <row r="49" spans="1:5" ht="12.75" customHeight="1">
      <c r="A49" s="19" t="s">
        <v>2233</v>
      </c>
      <c s="19" t="s">
        <v>2234</v>
      </c>
      <c s="20">
        <f>'SO 801'!I3</f>
      </c>
      <c s="20">
        <f>'SO 801'!O2</f>
      </c>
      <c s="20">
        <f>C49+D49</f>
      </c>
    </row>
    <row r="50" spans="1:5" ht="12.75" customHeight="1">
      <c r="A50" s="19" t="s">
        <v>2244</v>
      </c>
      <c s="19" t="s">
        <v>2245</v>
      </c>
      <c s="20">
        <f>'SO 802_802.1'!I3</f>
      </c>
      <c s="20">
        <f>'SO 802_802.1'!O2</f>
      </c>
      <c s="20">
        <f>C50+D50</f>
      </c>
    </row>
    <row r="51" spans="1:5" ht="12.75" customHeight="1">
      <c r="A51" s="19" t="s">
        <v>2246</v>
      </c>
      <c s="19" t="s">
        <v>2247</v>
      </c>
      <c s="20">
        <f>'SO 802_802.2'!I3</f>
      </c>
      <c s="20">
        <f>'SO 802_802.2'!O2</f>
      </c>
      <c s="20">
        <f>C51+D51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0+O8+O33+O49+O71+O93+O103+O107+O141+O148+O152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737</v>
      </c>
      <c s="40">
        <f>0+I8+I33+I49+I71+I93+I103+I107+I141+I148+I152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737</v>
      </c>
      <c s="6"/>
      <c s="18" t="s">
        <v>738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145</v>
      </c>
      <c s="25"/>
      <c s="25"/>
      <c s="25"/>
      <c s="28">
        <f>0+Q8</f>
      </c>
      <c r="O8">
        <f>0+R8</f>
      </c>
      <c r="Q8">
        <f>0+I9+I12+I15+I18+I21+I24+I27+I30</f>
      </c>
      <c>
        <f>0+O9+O12+O15+O18+O21+O24+O27+O30</f>
      </c>
    </row>
    <row r="9" spans="1:16" ht="12.75">
      <c r="A9" s="24" t="s">
        <v>49</v>
      </c>
      <c s="29" t="s">
        <v>73</v>
      </c>
      <c s="29" t="s">
        <v>558</v>
      </c>
      <c s="24" t="s">
        <v>51</v>
      </c>
      <c s="30" t="s">
        <v>559</v>
      </c>
      <c s="31" t="s">
        <v>560</v>
      </c>
      <c s="32">
        <v>3.75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559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33</v>
      </c>
      <c s="29" t="s">
        <v>739</v>
      </c>
      <c s="24" t="s">
        <v>51</v>
      </c>
      <c s="30" t="s">
        <v>740</v>
      </c>
      <c s="31" t="s">
        <v>148</v>
      </c>
      <c s="32">
        <v>270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25.5">
      <c r="A13" s="35" t="s">
        <v>54</v>
      </c>
      <c r="E13" s="36" t="s">
        <v>741</v>
      </c>
    </row>
    <row r="14" spans="1:5" ht="25.5">
      <c r="A14" s="39" t="s">
        <v>56</v>
      </c>
      <c r="E14" s="38" t="s">
        <v>742</v>
      </c>
    </row>
    <row r="15" spans="1:16" ht="12.75">
      <c r="A15" s="24" t="s">
        <v>49</v>
      </c>
      <c s="29" t="s">
        <v>27</v>
      </c>
      <c s="29" t="s">
        <v>743</v>
      </c>
      <c s="24" t="s">
        <v>51</v>
      </c>
      <c s="30" t="s">
        <v>744</v>
      </c>
      <c s="31" t="s">
        <v>187</v>
      </c>
      <c s="32">
        <v>100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745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26</v>
      </c>
      <c s="29" t="s">
        <v>567</v>
      </c>
      <c s="24" t="s">
        <v>51</v>
      </c>
      <c s="30" t="s">
        <v>568</v>
      </c>
      <c s="31" t="s">
        <v>134</v>
      </c>
      <c s="32">
        <v>163.2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569</v>
      </c>
    </row>
    <row r="20" spans="1:5" ht="25.5">
      <c r="A20" s="39" t="s">
        <v>56</v>
      </c>
      <c r="E20" s="38" t="s">
        <v>746</v>
      </c>
    </row>
    <row r="21" spans="1:16" ht="12.75">
      <c r="A21" s="24" t="s">
        <v>49</v>
      </c>
      <c s="29" t="s">
        <v>37</v>
      </c>
      <c s="29" t="s">
        <v>571</v>
      </c>
      <c s="24" t="s">
        <v>51</v>
      </c>
      <c s="30" t="s">
        <v>572</v>
      </c>
      <c s="31" t="s">
        <v>134</v>
      </c>
      <c s="32">
        <v>181.2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38.25">
      <c r="A22" s="35" t="s">
        <v>54</v>
      </c>
      <c r="E22" s="36" t="s">
        <v>573</v>
      </c>
    </row>
    <row r="23" spans="1:5" ht="38.25">
      <c r="A23" s="39" t="s">
        <v>56</v>
      </c>
      <c r="E23" s="38" t="s">
        <v>747</v>
      </c>
    </row>
    <row r="24" spans="1:16" ht="12.75">
      <c r="A24" s="24" t="s">
        <v>49</v>
      </c>
      <c s="29" t="s">
        <v>39</v>
      </c>
      <c s="29" t="s">
        <v>575</v>
      </c>
      <c s="24" t="s">
        <v>51</v>
      </c>
      <c s="30" t="s">
        <v>576</v>
      </c>
      <c s="31" t="s">
        <v>577</v>
      </c>
      <c s="32">
        <v>326.16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578</v>
      </c>
    </row>
    <row r="26" spans="1:5" ht="12.75">
      <c r="A26" s="39" t="s">
        <v>56</v>
      </c>
      <c r="E26" s="38" t="s">
        <v>748</v>
      </c>
    </row>
    <row r="27" spans="1:16" ht="25.5">
      <c r="A27" s="24" t="s">
        <v>49</v>
      </c>
      <c s="29" t="s">
        <v>41</v>
      </c>
      <c s="29" t="s">
        <v>580</v>
      </c>
      <c s="24" t="s">
        <v>51</v>
      </c>
      <c s="30" t="s">
        <v>581</v>
      </c>
      <c s="31" t="s">
        <v>148</v>
      </c>
      <c s="32">
        <v>250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38.25">
      <c r="A28" s="35" t="s">
        <v>54</v>
      </c>
      <c r="E28" s="36" t="s">
        <v>582</v>
      </c>
    </row>
    <row r="29" spans="1:5" ht="12.75">
      <c r="A29" s="39" t="s">
        <v>56</v>
      </c>
      <c r="E29" s="38" t="s">
        <v>51</v>
      </c>
    </row>
    <row r="30" spans="1:16" ht="12.75">
      <c r="A30" s="24" t="s">
        <v>49</v>
      </c>
      <c s="29" t="s">
        <v>70</v>
      </c>
      <c s="29" t="s">
        <v>583</v>
      </c>
      <c s="24" t="s">
        <v>51</v>
      </c>
      <c s="30" t="s">
        <v>584</v>
      </c>
      <c s="31" t="s">
        <v>148</v>
      </c>
      <c s="32">
        <v>250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585</v>
      </c>
    </row>
    <row r="32" spans="1:5" ht="12.75">
      <c r="A32" s="37" t="s">
        <v>56</v>
      </c>
      <c r="E32" s="38" t="s">
        <v>51</v>
      </c>
    </row>
    <row r="33" spans="1:18" ht="12.75" customHeight="1">
      <c r="A33" s="6" t="s">
        <v>47</v>
      </c>
      <c s="6"/>
      <c s="42" t="s">
        <v>39</v>
      </c>
      <c s="6"/>
      <c s="27" t="s">
        <v>602</v>
      </c>
      <c s="6"/>
      <c s="6"/>
      <c s="6"/>
      <c s="43">
        <f>0+Q33</f>
      </c>
      <c r="O33">
        <f>0+R33</f>
      </c>
      <c r="Q33">
        <f>0+I34+I37+I40+I43+I46</f>
      </c>
      <c>
        <f>0+O34+O37+O40+O43+O46</f>
      </c>
    </row>
    <row r="34" spans="1:16" ht="25.5">
      <c r="A34" s="24" t="s">
        <v>49</v>
      </c>
      <c s="29" t="s">
        <v>44</v>
      </c>
      <c s="29" t="s">
        <v>749</v>
      </c>
      <c s="24" t="s">
        <v>51</v>
      </c>
      <c s="30" t="s">
        <v>750</v>
      </c>
      <c s="31" t="s">
        <v>148</v>
      </c>
      <c s="32">
        <v>15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751</v>
      </c>
    </row>
    <row r="36" spans="1:5" ht="12.75">
      <c r="A36" s="39" t="s">
        <v>56</v>
      </c>
      <c r="E36" s="38" t="s">
        <v>51</v>
      </c>
    </row>
    <row r="37" spans="1:16" ht="25.5">
      <c r="A37" s="24" t="s">
        <v>49</v>
      </c>
      <c s="29" t="s">
        <v>46</v>
      </c>
      <c s="29" t="s">
        <v>606</v>
      </c>
      <c s="24" t="s">
        <v>51</v>
      </c>
      <c s="30" t="s">
        <v>607</v>
      </c>
      <c s="31" t="s">
        <v>148</v>
      </c>
      <c s="32">
        <v>65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25.5">
      <c r="A38" s="35" t="s">
        <v>54</v>
      </c>
      <c r="E38" s="36" t="s">
        <v>608</v>
      </c>
    </row>
    <row r="39" spans="1:5" ht="25.5">
      <c r="A39" s="39" t="s">
        <v>56</v>
      </c>
      <c r="E39" s="38" t="s">
        <v>752</v>
      </c>
    </row>
    <row r="40" spans="1:16" ht="12.75">
      <c r="A40" s="24" t="s">
        <v>49</v>
      </c>
      <c s="29" t="s">
        <v>91</v>
      </c>
      <c s="29" t="s">
        <v>612</v>
      </c>
      <c s="24" t="s">
        <v>51</v>
      </c>
      <c s="30" t="s">
        <v>613</v>
      </c>
      <c s="31" t="s">
        <v>148</v>
      </c>
      <c s="32">
        <v>15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613</v>
      </c>
    </row>
    <row r="42" spans="1:5" ht="12.75">
      <c r="A42" s="39" t="s">
        <v>56</v>
      </c>
      <c r="E42" s="38" t="s">
        <v>51</v>
      </c>
    </row>
    <row r="43" spans="1:16" ht="12.75">
      <c r="A43" s="24" t="s">
        <v>49</v>
      </c>
      <c s="29" t="s">
        <v>88</v>
      </c>
      <c s="29" t="s">
        <v>753</v>
      </c>
      <c s="24" t="s">
        <v>51</v>
      </c>
      <c s="30" t="s">
        <v>754</v>
      </c>
      <c s="31" t="s">
        <v>148</v>
      </c>
      <c s="32">
        <v>400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754</v>
      </c>
    </row>
    <row r="45" spans="1:5" ht="12.75">
      <c r="A45" s="39" t="s">
        <v>56</v>
      </c>
      <c r="E45" s="38" t="s">
        <v>51</v>
      </c>
    </row>
    <row r="46" spans="1:16" ht="12.75">
      <c r="A46" s="24" t="s">
        <v>49</v>
      </c>
      <c s="29" t="s">
        <v>84</v>
      </c>
      <c s="29" t="s">
        <v>622</v>
      </c>
      <c s="24" t="s">
        <v>51</v>
      </c>
      <c s="30" t="s">
        <v>623</v>
      </c>
      <c s="31" t="s">
        <v>148</v>
      </c>
      <c s="32">
        <v>415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51">
      <c r="A47" s="35" t="s">
        <v>54</v>
      </c>
      <c r="E47" s="36" t="s">
        <v>624</v>
      </c>
    </row>
    <row r="48" spans="1:5" ht="12.75">
      <c r="A48" s="37" t="s">
        <v>56</v>
      </c>
      <c r="E48" s="38" t="s">
        <v>51</v>
      </c>
    </row>
    <row r="49" spans="1:18" ht="12.75" customHeight="1">
      <c r="A49" s="6" t="s">
        <v>47</v>
      </c>
      <c s="6"/>
      <c s="42" t="s">
        <v>44</v>
      </c>
      <c s="6"/>
      <c s="27" t="s">
        <v>635</v>
      </c>
      <c s="6"/>
      <c s="6"/>
      <c s="6"/>
      <c s="43">
        <f>0+Q49</f>
      </c>
      <c r="O49">
        <f>0+R49</f>
      </c>
      <c r="Q49">
        <f>0+I50+I53+I56+I59+I62+I65+I68</f>
      </c>
      <c>
        <f>0+O50+O53+O56+O59+O62+O65+O68</f>
      </c>
    </row>
    <row r="50" spans="1:16" ht="12.75">
      <c r="A50" s="24" t="s">
        <v>49</v>
      </c>
      <c s="29" t="s">
        <v>105</v>
      </c>
      <c s="29" t="s">
        <v>755</v>
      </c>
      <c s="24" t="s">
        <v>51</v>
      </c>
      <c s="30" t="s">
        <v>756</v>
      </c>
      <c s="31" t="s">
        <v>684</v>
      </c>
      <c s="32">
        <v>13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756</v>
      </c>
    </row>
    <row r="52" spans="1:5" ht="12.75">
      <c r="A52" s="39" t="s">
        <v>56</v>
      </c>
      <c r="E52" s="38" t="s">
        <v>51</v>
      </c>
    </row>
    <row r="53" spans="1:16" ht="12.75">
      <c r="A53" s="24" t="s">
        <v>49</v>
      </c>
      <c s="29" t="s">
        <v>114</v>
      </c>
      <c s="29" t="s">
        <v>636</v>
      </c>
      <c s="24" t="s">
        <v>51</v>
      </c>
      <c s="30" t="s">
        <v>637</v>
      </c>
      <c s="31" t="s">
        <v>187</v>
      </c>
      <c s="32">
        <v>300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637</v>
      </c>
    </row>
    <row r="55" spans="1:5" ht="12.75">
      <c r="A55" s="39" t="s">
        <v>56</v>
      </c>
      <c r="E55" s="38" t="s">
        <v>51</v>
      </c>
    </row>
    <row r="56" spans="1:16" ht="12.75">
      <c r="A56" s="24" t="s">
        <v>49</v>
      </c>
      <c s="29" t="s">
        <v>102</v>
      </c>
      <c s="29" t="s">
        <v>757</v>
      </c>
      <c s="24" t="s">
        <v>51</v>
      </c>
      <c s="30" t="s">
        <v>758</v>
      </c>
      <c s="31" t="s">
        <v>187</v>
      </c>
      <c s="32">
        <v>210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758</v>
      </c>
    </row>
    <row r="58" spans="1:5" ht="12.75">
      <c r="A58" s="39" t="s">
        <v>56</v>
      </c>
      <c r="E58" s="38" t="s">
        <v>51</v>
      </c>
    </row>
    <row r="59" spans="1:16" ht="12.75">
      <c r="A59" s="24" t="s">
        <v>49</v>
      </c>
      <c s="29" t="s">
        <v>99</v>
      </c>
      <c s="29" t="s">
        <v>759</v>
      </c>
      <c s="24" t="s">
        <v>51</v>
      </c>
      <c s="30" t="s">
        <v>760</v>
      </c>
      <c s="31" t="s">
        <v>187</v>
      </c>
      <c s="32">
        <v>15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760</v>
      </c>
    </row>
    <row r="61" spans="1:5" ht="12.75">
      <c r="A61" s="39" t="s">
        <v>56</v>
      </c>
      <c r="E61" s="38" t="s">
        <v>51</v>
      </c>
    </row>
    <row r="62" spans="1:16" ht="25.5">
      <c r="A62" s="24" t="s">
        <v>49</v>
      </c>
      <c s="29" t="s">
        <v>96</v>
      </c>
      <c s="29" t="s">
        <v>761</v>
      </c>
      <c s="24" t="s">
        <v>51</v>
      </c>
      <c s="30" t="s">
        <v>762</v>
      </c>
      <c s="31" t="s">
        <v>187</v>
      </c>
      <c s="32">
        <v>238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38.25">
      <c r="A63" s="35" t="s">
        <v>54</v>
      </c>
      <c r="E63" s="36" t="s">
        <v>763</v>
      </c>
    </row>
    <row r="64" spans="1:5" ht="25.5">
      <c r="A64" s="39" t="s">
        <v>56</v>
      </c>
      <c r="E64" s="38" t="s">
        <v>764</v>
      </c>
    </row>
    <row r="65" spans="1:16" ht="25.5">
      <c r="A65" s="24" t="s">
        <v>49</v>
      </c>
      <c s="29" t="s">
        <v>108</v>
      </c>
      <c s="29" t="s">
        <v>643</v>
      </c>
      <c s="24" t="s">
        <v>51</v>
      </c>
      <c s="30" t="s">
        <v>644</v>
      </c>
      <c s="31" t="s">
        <v>187</v>
      </c>
      <c s="32">
        <v>300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38.25">
      <c r="A66" s="35" t="s">
        <v>54</v>
      </c>
      <c r="E66" s="36" t="s">
        <v>645</v>
      </c>
    </row>
    <row r="67" spans="1:5" ht="12.75">
      <c r="A67" s="39" t="s">
        <v>56</v>
      </c>
      <c r="E67" s="38" t="s">
        <v>51</v>
      </c>
    </row>
    <row r="68" spans="1:16" ht="12.75">
      <c r="A68" s="24" t="s">
        <v>49</v>
      </c>
      <c s="29" t="s">
        <v>118</v>
      </c>
      <c s="29" t="s">
        <v>765</v>
      </c>
      <c s="24" t="s">
        <v>51</v>
      </c>
      <c s="30" t="s">
        <v>766</v>
      </c>
      <c s="31" t="s">
        <v>187</v>
      </c>
      <c s="32">
        <v>220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12.75">
      <c r="A69" s="35" t="s">
        <v>54</v>
      </c>
      <c r="E69" s="36" t="s">
        <v>767</v>
      </c>
    </row>
    <row r="70" spans="1:5" ht="12.75">
      <c r="A70" s="37" t="s">
        <v>56</v>
      </c>
      <c r="E70" s="38" t="s">
        <v>51</v>
      </c>
    </row>
    <row r="71" spans="1:18" ht="12.75" customHeight="1">
      <c r="A71" s="6" t="s">
        <v>47</v>
      </c>
      <c s="6"/>
      <c s="42" t="s">
        <v>768</v>
      </c>
      <c s="6"/>
      <c s="27" t="s">
        <v>769</v>
      </c>
      <c s="6"/>
      <c s="6"/>
      <c s="6"/>
      <c s="43">
        <f>0+Q71</f>
      </c>
      <c r="O71">
        <f>0+R71</f>
      </c>
      <c r="Q71">
        <f>0+I72+I75+I78+I81+I84+I87+I90</f>
      </c>
      <c>
        <f>0+O72+O75+O78+O81+O84+O87+O90</f>
      </c>
    </row>
    <row r="72" spans="1:16" ht="12.75">
      <c r="A72" s="24" t="s">
        <v>49</v>
      </c>
      <c s="29" t="s">
        <v>260</v>
      </c>
      <c s="29" t="s">
        <v>770</v>
      </c>
      <c s="24" t="s">
        <v>51</v>
      </c>
      <c s="30" t="s">
        <v>771</v>
      </c>
      <c s="31" t="s">
        <v>82</v>
      </c>
      <c s="32">
        <v>6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771</v>
      </c>
    </row>
    <row r="74" spans="1:5" ht="12.75">
      <c r="A74" s="39" t="s">
        <v>56</v>
      </c>
      <c r="E74" s="38" t="s">
        <v>51</v>
      </c>
    </row>
    <row r="75" spans="1:16" ht="12.75">
      <c r="A75" s="24" t="s">
        <v>49</v>
      </c>
      <c s="29" t="s">
        <v>209</v>
      </c>
      <c s="29" t="s">
        <v>772</v>
      </c>
      <c s="24" t="s">
        <v>51</v>
      </c>
      <c s="30" t="s">
        <v>773</v>
      </c>
      <c s="31" t="s">
        <v>82</v>
      </c>
      <c s="32">
        <v>6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773</v>
      </c>
    </row>
    <row r="77" spans="1:5" ht="12.75">
      <c r="A77" s="39" t="s">
        <v>56</v>
      </c>
      <c r="E77" s="38" t="s">
        <v>51</v>
      </c>
    </row>
    <row r="78" spans="1:16" ht="12.75">
      <c r="A78" s="24" t="s">
        <v>49</v>
      </c>
      <c s="29" t="s">
        <v>121</v>
      </c>
      <c s="29" t="s">
        <v>774</v>
      </c>
      <c s="24" t="s">
        <v>51</v>
      </c>
      <c s="30" t="s">
        <v>775</v>
      </c>
      <c s="31" t="s">
        <v>82</v>
      </c>
      <c s="32">
        <v>6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25.5">
      <c r="A79" s="35" t="s">
        <v>54</v>
      </c>
      <c r="E79" s="36" t="s">
        <v>776</v>
      </c>
    </row>
    <row r="80" spans="1:5" ht="12.75">
      <c r="A80" s="39" t="s">
        <v>56</v>
      </c>
      <c r="E80" s="38" t="s">
        <v>51</v>
      </c>
    </row>
    <row r="81" spans="1:16" ht="12.75">
      <c r="A81" s="24" t="s">
        <v>49</v>
      </c>
      <c s="29" t="s">
        <v>259</v>
      </c>
      <c s="29" t="s">
        <v>777</v>
      </c>
      <c s="24" t="s">
        <v>51</v>
      </c>
      <c s="30" t="s">
        <v>778</v>
      </c>
      <c s="31" t="s">
        <v>82</v>
      </c>
      <c s="32">
        <v>6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779</v>
      </c>
    </row>
    <row r="83" spans="1:5" ht="12.75">
      <c r="A83" s="39" t="s">
        <v>56</v>
      </c>
      <c r="E83" s="38" t="s">
        <v>51</v>
      </c>
    </row>
    <row r="84" spans="1:16" ht="12.75">
      <c r="A84" s="24" t="s">
        <v>49</v>
      </c>
      <c s="29" t="s">
        <v>263</v>
      </c>
      <c s="29" t="s">
        <v>780</v>
      </c>
      <c s="24" t="s">
        <v>51</v>
      </c>
      <c s="30" t="s">
        <v>781</v>
      </c>
      <c s="31" t="s">
        <v>187</v>
      </c>
      <c s="32">
        <v>120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25.5">
      <c r="A85" s="35" t="s">
        <v>54</v>
      </c>
      <c r="E85" s="36" t="s">
        <v>782</v>
      </c>
    </row>
    <row r="86" spans="1:5" ht="12.75">
      <c r="A86" s="39" t="s">
        <v>56</v>
      </c>
      <c r="E86" s="38" t="s">
        <v>51</v>
      </c>
    </row>
    <row r="87" spans="1:16" ht="12.75">
      <c r="A87" s="24" t="s">
        <v>49</v>
      </c>
      <c s="29" t="s">
        <v>358</v>
      </c>
      <c s="29" t="s">
        <v>783</v>
      </c>
      <c s="24" t="s">
        <v>51</v>
      </c>
      <c s="30" t="s">
        <v>784</v>
      </c>
      <c s="31" t="s">
        <v>187</v>
      </c>
      <c s="32">
        <v>60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25.5">
      <c r="A88" s="35" t="s">
        <v>54</v>
      </c>
      <c r="E88" s="36" t="s">
        <v>785</v>
      </c>
    </row>
    <row r="89" spans="1:5" ht="12.75">
      <c r="A89" s="39" t="s">
        <v>56</v>
      </c>
      <c r="E89" s="38" t="s">
        <v>51</v>
      </c>
    </row>
    <row r="90" spans="1:16" ht="12.75">
      <c r="A90" s="24" t="s">
        <v>49</v>
      </c>
      <c s="29" t="s">
        <v>364</v>
      </c>
      <c s="29" t="s">
        <v>786</v>
      </c>
      <c s="24" t="s">
        <v>51</v>
      </c>
      <c s="30" t="s">
        <v>787</v>
      </c>
      <c s="31" t="s">
        <v>148</v>
      </c>
      <c s="32">
        <v>23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25.5">
      <c r="A91" s="35" t="s">
        <v>54</v>
      </c>
      <c r="E91" s="36" t="s">
        <v>788</v>
      </c>
    </row>
    <row r="92" spans="1:5" ht="25.5">
      <c r="A92" s="37" t="s">
        <v>56</v>
      </c>
      <c r="E92" s="38" t="s">
        <v>789</v>
      </c>
    </row>
    <row r="93" spans="1:18" ht="12.75" customHeight="1">
      <c r="A93" s="6" t="s">
        <v>47</v>
      </c>
      <c s="6"/>
      <c s="42" t="s">
        <v>646</v>
      </c>
      <c s="6"/>
      <c s="27" t="s">
        <v>647</v>
      </c>
      <c s="6"/>
      <c s="6"/>
      <c s="6"/>
      <c s="43">
        <f>0+Q93</f>
      </c>
      <c r="O93">
        <f>0+R93</f>
      </c>
      <c r="Q93">
        <f>0+I94+I97+I100</f>
      </c>
      <c>
        <f>0+O94+O97+O100</f>
      </c>
    </row>
    <row r="94" spans="1:16" ht="12.75">
      <c r="A94" s="24" t="s">
        <v>49</v>
      </c>
      <c s="29" t="s">
        <v>368</v>
      </c>
      <c s="29" t="s">
        <v>648</v>
      </c>
      <c s="24" t="s">
        <v>51</v>
      </c>
      <c s="30" t="s">
        <v>649</v>
      </c>
      <c s="31" t="s">
        <v>577</v>
      </c>
      <c s="32">
        <v>55.46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25.5">
      <c r="A95" s="35" t="s">
        <v>54</v>
      </c>
      <c r="E95" s="36" t="s">
        <v>650</v>
      </c>
    </row>
    <row r="96" spans="1:5" ht="12.75">
      <c r="A96" s="39" t="s">
        <v>56</v>
      </c>
      <c r="E96" s="38" t="s">
        <v>51</v>
      </c>
    </row>
    <row r="97" spans="1:16" ht="12.75">
      <c r="A97" s="24" t="s">
        <v>49</v>
      </c>
      <c s="29" t="s">
        <v>373</v>
      </c>
      <c s="29" t="s">
        <v>651</v>
      </c>
      <c s="24" t="s">
        <v>51</v>
      </c>
      <c s="30" t="s">
        <v>652</v>
      </c>
      <c s="31" t="s">
        <v>577</v>
      </c>
      <c s="32">
        <v>499.14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25.5">
      <c r="A98" s="35" t="s">
        <v>54</v>
      </c>
      <c r="E98" s="36" t="s">
        <v>653</v>
      </c>
    </row>
    <row r="99" spans="1:5" ht="12.75">
      <c r="A99" s="39" t="s">
        <v>56</v>
      </c>
      <c r="E99" s="38" t="s">
        <v>51</v>
      </c>
    </row>
    <row r="100" spans="1:16" ht="25.5">
      <c r="A100" s="24" t="s">
        <v>49</v>
      </c>
      <c s="29" t="s">
        <v>378</v>
      </c>
      <c s="29" t="s">
        <v>790</v>
      </c>
      <c s="24" t="s">
        <v>51</v>
      </c>
      <c s="30" t="s">
        <v>791</v>
      </c>
      <c s="31" t="s">
        <v>577</v>
      </c>
      <c s="32">
        <v>55.46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25.5">
      <c r="A101" s="35" t="s">
        <v>54</v>
      </c>
      <c r="E101" s="36" t="s">
        <v>578</v>
      </c>
    </row>
    <row r="102" spans="1:5" ht="12.75">
      <c r="A102" s="37" t="s">
        <v>56</v>
      </c>
      <c r="E102" s="38" t="s">
        <v>51</v>
      </c>
    </row>
    <row r="103" spans="1:18" ht="12.75" customHeight="1">
      <c r="A103" s="6" t="s">
        <v>47</v>
      </c>
      <c s="6"/>
      <c s="42" t="s">
        <v>658</v>
      </c>
      <c s="6"/>
      <c s="27" t="s">
        <v>659</v>
      </c>
      <c s="6"/>
      <c s="6"/>
      <c s="6"/>
      <c s="43">
        <f>0+Q103</f>
      </c>
      <c r="O103">
        <f>0+R103</f>
      </c>
      <c r="Q103">
        <f>0+I104</f>
      </c>
      <c>
        <f>0+O104</f>
      </c>
    </row>
    <row r="104" spans="1:16" ht="25.5">
      <c r="A104" s="24" t="s">
        <v>49</v>
      </c>
      <c s="29" t="s">
        <v>384</v>
      </c>
      <c s="29" t="s">
        <v>792</v>
      </c>
      <c s="24" t="s">
        <v>51</v>
      </c>
      <c s="30" t="s">
        <v>793</v>
      </c>
      <c s="31" t="s">
        <v>577</v>
      </c>
      <c s="32">
        <v>257.557</v>
      </c>
      <c s="33">
        <v>0</v>
      </c>
      <c s="34">
        <f>ROUND(ROUND(H104,2)*ROUND(G104,3),2)</f>
      </c>
      <c r="O104">
        <f>(I104*21)/100</f>
      </c>
      <c t="s">
        <v>27</v>
      </c>
    </row>
    <row r="105" spans="1:5" ht="25.5">
      <c r="A105" s="35" t="s">
        <v>54</v>
      </c>
      <c r="E105" s="36" t="s">
        <v>794</v>
      </c>
    </row>
    <row r="106" spans="1:5" ht="12.75">
      <c r="A106" s="37" t="s">
        <v>56</v>
      </c>
      <c r="E106" s="38" t="s">
        <v>51</v>
      </c>
    </row>
    <row r="107" spans="1:18" ht="12.75" customHeight="1">
      <c r="A107" s="6" t="s">
        <v>47</v>
      </c>
      <c s="6"/>
      <c s="42" t="s">
        <v>663</v>
      </c>
      <c s="6"/>
      <c s="27" t="s">
        <v>664</v>
      </c>
      <c s="6"/>
      <c s="6"/>
      <c s="6"/>
      <c s="43">
        <f>0+Q107</f>
      </c>
      <c r="O107">
        <f>0+R107</f>
      </c>
      <c r="Q107">
        <f>0+I108+I111+I114+I117+I120+I123+I126+I129+I132+I135+I138</f>
      </c>
      <c>
        <f>0+O108+O111+O114+O117+O120+O123+O126+O129+O132+O135+O138</f>
      </c>
    </row>
    <row r="108" spans="1:16" ht="12.75">
      <c r="A108" s="24" t="s">
        <v>49</v>
      </c>
      <c s="29" t="s">
        <v>439</v>
      </c>
      <c s="29" t="s">
        <v>795</v>
      </c>
      <c s="24" t="s">
        <v>51</v>
      </c>
      <c s="30" t="s">
        <v>796</v>
      </c>
      <c s="31" t="s">
        <v>134</v>
      </c>
      <c s="32">
        <v>18</v>
      </c>
      <c s="33">
        <v>0</v>
      </c>
      <c s="34">
        <f>ROUND(ROUND(H108,2)*ROUND(G108,3),2)</f>
      </c>
      <c r="O108">
        <f>(I108*21)/100</f>
      </c>
      <c t="s">
        <v>27</v>
      </c>
    </row>
    <row r="109" spans="1:5" ht="25.5">
      <c r="A109" s="35" t="s">
        <v>54</v>
      </c>
      <c r="E109" s="36" t="s">
        <v>797</v>
      </c>
    </row>
    <row r="110" spans="1:5" ht="12.75">
      <c r="A110" s="39" t="s">
        <v>56</v>
      </c>
      <c r="E110" s="38" t="s">
        <v>51</v>
      </c>
    </row>
    <row r="111" spans="1:16" ht="12.75">
      <c r="A111" s="24" t="s">
        <v>49</v>
      </c>
      <c s="29" t="s">
        <v>443</v>
      </c>
      <c s="29" t="s">
        <v>798</v>
      </c>
      <c s="24" t="s">
        <v>51</v>
      </c>
      <c s="30" t="s">
        <v>799</v>
      </c>
      <c s="31" t="s">
        <v>134</v>
      </c>
      <c s="32">
        <v>18</v>
      </c>
      <c s="33">
        <v>0</v>
      </c>
      <c s="34">
        <f>ROUND(ROUND(H111,2)*ROUND(G111,3),2)</f>
      </c>
      <c r="O111">
        <f>(I111*21)/100</f>
      </c>
      <c t="s">
        <v>27</v>
      </c>
    </row>
    <row r="112" spans="1:5" ht="25.5">
      <c r="A112" s="35" t="s">
        <v>54</v>
      </c>
      <c r="E112" s="36" t="s">
        <v>800</v>
      </c>
    </row>
    <row r="113" spans="1:5" ht="12.75">
      <c r="A113" s="39" t="s">
        <v>56</v>
      </c>
      <c r="E113" s="38" t="s">
        <v>51</v>
      </c>
    </row>
    <row r="114" spans="1:16" ht="12.75">
      <c r="A114" s="24" t="s">
        <v>49</v>
      </c>
      <c s="29" t="s">
        <v>430</v>
      </c>
      <c s="29" t="s">
        <v>801</v>
      </c>
      <c s="24" t="s">
        <v>51</v>
      </c>
      <c s="30" t="s">
        <v>802</v>
      </c>
      <c s="31" t="s">
        <v>134</v>
      </c>
      <c s="32">
        <v>18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25.5">
      <c r="A115" s="35" t="s">
        <v>54</v>
      </c>
      <c r="E115" s="36" t="s">
        <v>803</v>
      </c>
    </row>
    <row r="116" spans="1:5" ht="12.75">
      <c r="A116" s="39" t="s">
        <v>56</v>
      </c>
      <c r="E116" s="38" t="s">
        <v>51</v>
      </c>
    </row>
    <row r="117" spans="1:16" ht="25.5">
      <c r="A117" s="24" t="s">
        <v>49</v>
      </c>
      <c s="29" t="s">
        <v>448</v>
      </c>
      <c s="29" t="s">
        <v>804</v>
      </c>
      <c s="24" t="s">
        <v>51</v>
      </c>
      <c s="30" t="s">
        <v>805</v>
      </c>
      <c s="31" t="s">
        <v>148</v>
      </c>
      <c s="32">
        <v>112.36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38.25">
      <c r="A118" s="35" t="s">
        <v>54</v>
      </c>
      <c r="E118" s="36" t="s">
        <v>806</v>
      </c>
    </row>
    <row r="119" spans="1:5" ht="25.5">
      <c r="A119" s="39" t="s">
        <v>56</v>
      </c>
      <c r="E119" s="38" t="s">
        <v>807</v>
      </c>
    </row>
    <row r="120" spans="1:16" ht="12.75">
      <c r="A120" s="24" t="s">
        <v>49</v>
      </c>
      <c s="29" t="s">
        <v>417</v>
      </c>
      <c s="29" t="s">
        <v>808</v>
      </c>
      <c s="24" t="s">
        <v>51</v>
      </c>
      <c s="30" t="s">
        <v>809</v>
      </c>
      <c s="31" t="s">
        <v>187</v>
      </c>
      <c s="32">
        <v>5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12.75">
      <c r="A121" s="35" t="s">
        <v>54</v>
      </c>
      <c r="E121" s="36" t="s">
        <v>809</v>
      </c>
    </row>
    <row r="122" spans="1:5" ht="12.75">
      <c r="A122" s="39" t="s">
        <v>56</v>
      </c>
      <c r="E122" s="38" t="s">
        <v>51</v>
      </c>
    </row>
    <row r="123" spans="1:16" ht="12.75">
      <c r="A123" s="24" t="s">
        <v>49</v>
      </c>
      <c s="29" t="s">
        <v>426</v>
      </c>
      <c s="29" t="s">
        <v>810</v>
      </c>
      <c s="24" t="s">
        <v>51</v>
      </c>
      <c s="30" t="s">
        <v>811</v>
      </c>
      <c s="31" t="s">
        <v>187</v>
      </c>
      <c s="32">
        <v>60</v>
      </c>
      <c s="33">
        <v>0</v>
      </c>
      <c s="34">
        <f>ROUND(ROUND(H123,2)*ROUND(G123,3),2)</f>
      </c>
      <c r="O123">
        <f>(I123*21)/100</f>
      </c>
      <c t="s">
        <v>27</v>
      </c>
    </row>
    <row r="124" spans="1:5" ht="12.75">
      <c r="A124" s="35" t="s">
        <v>54</v>
      </c>
      <c r="E124" s="36" t="s">
        <v>811</v>
      </c>
    </row>
    <row r="125" spans="1:5" ht="12.75">
      <c r="A125" s="39" t="s">
        <v>56</v>
      </c>
      <c r="E125" s="38" t="s">
        <v>51</v>
      </c>
    </row>
    <row r="126" spans="1:16" ht="12.75">
      <c r="A126" s="24" t="s">
        <v>49</v>
      </c>
      <c s="29" t="s">
        <v>434</v>
      </c>
      <c s="29" t="s">
        <v>812</v>
      </c>
      <c s="24" t="s">
        <v>51</v>
      </c>
      <c s="30" t="s">
        <v>813</v>
      </c>
      <c s="31" t="s">
        <v>577</v>
      </c>
      <c s="32">
        <v>36</v>
      </c>
      <c s="33">
        <v>0</v>
      </c>
      <c s="34">
        <f>ROUND(ROUND(H126,2)*ROUND(G126,3),2)</f>
      </c>
      <c r="O126">
        <f>(I126*21)/100</f>
      </c>
      <c t="s">
        <v>27</v>
      </c>
    </row>
    <row r="127" spans="1:5" ht="12.75">
      <c r="A127" s="35" t="s">
        <v>54</v>
      </c>
      <c r="E127" s="36" t="s">
        <v>814</v>
      </c>
    </row>
    <row r="128" spans="1:5" ht="25.5">
      <c r="A128" s="39" t="s">
        <v>56</v>
      </c>
      <c r="E128" s="38" t="s">
        <v>815</v>
      </c>
    </row>
    <row r="129" spans="1:16" ht="12.75">
      <c r="A129" s="24" t="s">
        <v>49</v>
      </c>
      <c s="29" t="s">
        <v>453</v>
      </c>
      <c s="29" t="s">
        <v>816</v>
      </c>
      <c s="24" t="s">
        <v>51</v>
      </c>
      <c s="30" t="s">
        <v>817</v>
      </c>
      <c s="31" t="s">
        <v>148</v>
      </c>
      <c s="32">
        <v>112.36</v>
      </c>
      <c s="33">
        <v>0</v>
      </c>
      <c s="34">
        <f>ROUND(ROUND(H129,2)*ROUND(G129,3),2)</f>
      </c>
      <c r="O129">
        <f>(I129*21)/100</f>
      </c>
      <c t="s">
        <v>27</v>
      </c>
    </row>
    <row r="130" spans="1:5" ht="12.75">
      <c r="A130" s="35" t="s">
        <v>54</v>
      </c>
      <c r="E130" s="36" t="s">
        <v>817</v>
      </c>
    </row>
    <row r="131" spans="1:5" ht="12.75">
      <c r="A131" s="39" t="s">
        <v>56</v>
      </c>
      <c r="E131" s="38" t="s">
        <v>51</v>
      </c>
    </row>
    <row r="132" spans="1:16" ht="12.75">
      <c r="A132" s="24" t="s">
        <v>49</v>
      </c>
      <c s="29" t="s">
        <v>412</v>
      </c>
      <c s="29" t="s">
        <v>818</v>
      </c>
      <c s="24" t="s">
        <v>51</v>
      </c>
      <c s="30" t="s">
        <v>819</v>
      </c>
      <c s="31" t="s">
        <v>187</v>
      </c>
      <c s="32">
        <v>5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25.5">
      <c r="A133" s="35" t="s">
        <v>54</v>
      </c>
      <c r="E133" s="36" t="s">
        <v>820</v>
      </c>
    </row>
    <row r="134" spans="1:5" ht="12.75">
      <c r="A134" s="39" t="s">
        <v>56</v>
      </c>
      <c r="E134" s="38" t="s">
        <v>51</v>
      </c>
    </row>
    <row r="135" spans="1:16" ht="12.75">
      <c r="A135" s="24" t="s">
        <v>49</v>
      </c>
      <c s="29" t="s">
        <v>421</v>
      </c>
      <c s="29" t="s">
        <v>821</v>
      </c>
      <c s="24" t="s">
        <v>51</v>
      </c>
      <c s="30" t="s">
        <v>822</v>
      </c>
      <c s="31" t="s">
        <v>187</v>
      </c>
      <c s="32">
        <v>60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25.5">
      <c r="A136" s="35" t="s">
        <v>54</v>
      </c>
      <c r="E136" s="36" t="s">
        <v>823</v>
      </c>
    </row>
    <row r="137" spans="1:5" ht="12.75">
      <c r="A137" s="39" t="s">
        <v>56</v>
      </c>
      <c r="E137" s="38" t="s">
        <v>51</v>
      </c>
    </row>
    <row r="138" spans="1:16" ht="12.75">
      <c r="A138" s="24" t="s">
        <v>49</v>
      </c>
      <c s="29" t="s">
        <v>407</v>
      </c>
      <c s="29" t="s">
        <v>824</v>
      </c>
      <c s="24" t="s">
        <v>51</v>
      </c>
      <c s="30" t="s">
        <v>825</v>
      </c>
      <c s="31" t="s">
        <v>684</v>
      </c>
      <c s="32">
        <v>2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12.75">
      <c r="A139" s="35" t="s">
        <v>54</v>
      </c>
      <c r="E139" s="36" t="s">
        <v>825</v>
      </c>
    </row>
    <row r="140" spans="1:5" ht="12.75">
      <c r="A140" s="37" t="s">
        <v>56</v>
      </c>
      <c r="E140" s="38" t="s">
        <v>51</v>
      </c>
    </row>
    <row r="141" spans="1:18" ht="12.75" customHeight="1">
      <c r="A141" s="6" t="s">
        <v>47</v>
      </c>
      <c s="6"/>
      <c s="42" t="s">
        <v>668</v>
      </c>
      <c s="6"/>
      <c s="27" t="s">
        <v>669</v>
      </c>
      <c s="6"/>
      <c s="6"/>
      <c s="6"/>
      <c s="43">
        <f>0+Q141</f>
      </c>
      <c r="O141">
        <f>0+R141</f>
      </c>
      <c r="Q141">
        <f>0+I142+I145</f>
      </c>
      <c>
        <f>0+O142+O145</f>
      </c>
    </row>
    <row r="142" spans="1:16" ht="12.75">
      <c r="A142" s="24" t="s">
        <v>49</v>
      </c>
      <c s="29" t="s">
        <v>389</v>
      </c>
      <c s="29" t="s">
        <v>670</v>
      </c>
      <c s="24" t="s">
        <v>51</v>
      </c>
      <c s="30" t="s">
        <v>671</v>
      </c>
      <c s="31" t="s">
        <v>53</v>
      </c>
      <c s="32">
        <v>1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12.75">
      <c r="A143" s="35" t="s">
        <v>54</v>
      </c>
      <c r="E143" s="36" t="s">
        <v>672</v>
      </c>
    </row>
    <row r="144" spans="1:5" ht="12.75">
      <c r="A144" s="39" t="s">
        <v>56</v>
      </c>
      <c r="E144" s="38" t="s">
        <v>51</v>
      </c>
    </row>
    <row r="145" spans="1:16" ht="12.75">
      <c r="A145" s="24" t="s">
        <v>49</v>
      </c>
      <c s="29" t="s">
        <v>394</v>
      </c>
      <c s="29" t="s">
        <v>673</v>
      </c>
      <c s="24" t="s">
        <v>51</v>
      </c>
      <c s="30" t="s">
        <v>674</v>
      </c>
      <c s="31" t="s">
        <v>53</v>
      </c>
      <c s="32">
        <v>1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675</v>
      </c>
    </row>
    <row r="147" spans="1:5" ht="12.75">
      <c r="A147" s="37" t="s">
        <v>56</v>
      </c>
      <c r="E147" s="38" t="s">
        <v>51</v>
      </c>
    </row>
    <row r="148" spans="1:18" ht="12.75" customHeight="1">
      <c r="A148" s="6" t="s">
        <v>47</v>
      </c>
      <c s="6"/>
      <c s="42" t="s">
        <v>676</v>
      </c>
      <c s="6"/>
      <c s="27" t="s">
        <v>677</v>
      </c>
      <c s="6"/>
      <c s="6"/>
      <c s="6"/>
      <c s="43">
        <f>0+Q148</f>
      </c>
      <c r="O148">
        <f>0+R148</f>
      </c>
      <c r="Q148">
        <f>0+I149</f>
      </c>
      <c>
        <f>0+O149</f>
      </c>
    </row>
    <row r="149" spans="1:16" ht="12.75">
      <c r="A149" s="24" t="s">
        <v>49</v>
      </c>
      <c s="29" t="s">
        <v>399</v>
      </c>
      <c s="29" t="s">
        <v>678</v>
      </c>
      <c s="24" t="s">
        <v>51</v>
      </c>
      <c s="30" t="s">
        <v>679</v>
      </c>
      <c s="31" t="s">
        <v>53</v>
      </c>
      <c s="32">
        <v>1</v>
      </c>
      <c s="33">
        <v>0</v>
      </c>
      <c s="34">
        <f>ROUND(ROUND(H149,2)*ROUND(G149,3),2)</f>
      </c>
      <c r="O149">
        <f>(I149*21)/100</f>
      </c>
      <c t="s">
        <v>27</v>
      </c>
    </row>
    <row r="150" spans="1:5" ht="12.75">
      <c r="A150" s="35" t="s">
        <v>54</v>
      </c>
      <c r="E150" s="36" t="s">
        <v>679</v>
      </c>
    </row>
    <row r="151" spans="1:5" ht="12.75">
      <c r="A151" s="37" t="s">
        <v>56</v>
      </c>
      <c r="E151" s="38" t="s">
        <v>51</v>
      </c>
    </row>
    <row r="152" spans="1:18" ht="12.75" customHeight="1">
      <c r="A152" s="6" t="s">
        <v>47</v>
      </c>
      <c s="6"/>
      <c s="42" t="s">
        <v>680</v>
      </c>
      <c s="6"/>
      <c s="27" t="s">
        <v>681</v>
      </c>
      <c s="6"/>
      <c s="6"/>
      <c s="6"/>
      <c s="43">
        <f>0+Q152</f>
      </c>
      <c r="O152">
        <f>0+R152</f>
      </c>
      <c r="Q152">
        <f>0+I153</f>
      </c>
      <c>
        <f>0+O153</f>
      </c>
    </row>
    <row r="153" spans="1:16" ht="12.75">
      <c r="A153" s="24" t="s">
        <v>49</v>
      </c>
      <c s="29" t="s">
        <v>404</v>
      </c>
      <c s="29" t="s">
        <v>682</v>
      </c>
      <c s="24" t="s">
        <v>51</v>
      </c>
      <c s="30" t="s">
        <v>683</v>
      </c>
      <c s="31" t="s">
        <v>684</v>
      </c>
      <c s="32">
        <v>10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683</v>
      </c>
    </row>
    <row r="155" spans="1:5" ht="12.75">
      <c r="A155" s="37" t="s">
        <v>56</v>
      </c>
      <c r="E155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0+O8+O15+O40+O83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826</v>
      </c>
      <c s="40">
        <f>0+I8+I15+I40+I83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826</v>
      </c>
      <c s="6"/>
      <c s="18" t="s">
        <v>827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363.515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828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6.18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7" t="s">
        <v>56</v>
      </c>
      <c r="E14" s="38" t="s">
        <v>829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0+I16+I19+I22+I25+I28+I31+I34+I37</f>
      </c>
      <c>
        <f>0+O16+O19+O22+O25+O28+O31+O34+O37</f>
      </c>
    </row>
    <row r="16" spans="1:16" ht="12.75">
      <c r="A16" s="24" t="s">
        <v>49</v>
      </c>
      <c s="29" t="s">
        <v>26</v>
      </c>
      <c s="29" t="s">
        <v>282</v>
      </c>
      <c s="24" t="s">
        <v>51</v>
      </c>
      <c s="30" t="s">
        <v>283</v>
      </c>
      <c s="31" t="s">
        <v>187</v>
      </c>
      <c s="32">
        <v>208.5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25.5">
      <c r="A17" s="35" t="s">
        <v>54</v>
      </c>
      <c r="E17" s="36" t="s">
        <v>284</v>
      </c>
    </row>
    <row r="18" spans="1:5" ht="25.5">
      <c r="A18" s="39" t="s">
        <v>56</v>
      </c>
      <c r="E18" s="38" t="s">
        <v>830</v>
      </c>
    </row>
    <row r="19" spans="1:16" ht="12.75">
      <c r="A19" s="24" t="s">
        <v>49</v>
      </c>
      <c s="29" t="s">
        <v>37</v>
      </c>
      <c s="29" t="s">
        <v>286</v>
      </c>
      <c s="24" t="s">
        <v>161</v>
      </c>
      <c s="30" t="s">
        <v>287</v>
      </c>
      <c s="31" t="s">
        <v>134</v>
      </c>
      <c s="32">
        <v>363.515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38.25">
      <c r="A21" s="39" t="s">
        <v>56</v>
      </c>
      <c r="E21" s="38" t="s">
        <v>831</v>
      </c>
    </row>
    <row r="22" spans="1:16" ht="12.75">
      <c r="A22" s="24" t="s">
        <v>49</v>
      </c>
      <c s="29" t="s">
        <v>39</v>
      </c>
      <c s="29" t="s">
        <v>290</v>
      </c>
      <c s="24" t="s">
        <v>291</v>
      </c>
      <c s="30" t="s">
        <v>292</v>
      </c>
      <c s="31" t="s">
        <v>134</v>
      </c>
      <c s="32">
        <v>6.18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293</v>
      </c>
    </row>
    <row r="24" spans="1:5" ht="12.75">
      <c r="A24" s="39" t="s">
        <v>56</v>
      </c>
      <c r="E24" s="38" t="s">
        <v>829</v>
      </c>
    </row>
    <row r="25" spans="1:16" ht="12.75">
      <c r="A25" s="24" t="s">
        <v>49</v>
      </c>
      <c s="29" t="s">
        <v>41</v>
      </c>
      <c s="29" t="s">
        <v>304</v>
      </c>
      <c s="24" t="s">
        <v>161</v>
      </c>
      <c s="30" t="s">
        <v>305</v>
      </c>
      <c s="31" t="s">
        <v>134</v>
      </c>
      <c s="32">
        <v>363.515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306</v>
      </c>
    </row>
    <row r="27" spans="1:5" ht="12.75">
      <c r="A27" s="39" t="s">
        <v>56</v>
      </c>
      <c r="E27" s="38" t="s">
        <v>828</v>
      </c>
    </row>
    <row r="28" spans="1:16" ht="12.75">
      <c r="A28" s="24" t="s">
        <v>49</v>
      </c>
      <c s="29" t="s">
        <v>70</v>
      </c>
      <c s="29" t="s">
        <v>308</v>
      </c>
      <c s="24" t="s">
        <v>311</v>
      </c>
      <c s="30" t="s">
        <v>309</v>
      </c>
      <c s="31" t="s">
        <v>134</v>
      </c>
      <c s="32">
        <v>235.808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691</v>
      </c>
    </row>
    <row r="30" spans="1:5" ht="12.75">
      <c r="A30" s="39" t="s">
        <v>56</v>
      </c>
      <c r="E30" s="38" t="s">
        <v>832</v>
      </c>
    </row>
    <row r="31" spans="1:16" ht="12.75">
      <c r="A31" s="24" t="s">
        <v>49</v>
      </c>
      <c s="29" t="s">
        <v>73</v>
      </c>
      <c s="29" t="s">
        <v>314</v>
      </c>
      <c s="24" t="s">
        <v>51</v>
      </c>
      <c s="30" t="s">
        <v>315</v>
      </c>
      <c s="31" t="s">
        <v>134</v>
      </c>
      <c s="32">
        <v>93.78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316</v>
      </c>
    </row>
    <row r="33" spans="1:5" ht="38.25">
      <c r="A33" s="39" t="s">
        <v>56</v>
      </c>
      <c r="E33" s="38" t="s">
        <v>833</v>
      </c>
    </row>
    <row r="34" spans="1:16" ht="12.75">
      <c r="A34" s="24" t="s">
        <v>49</v>
      </c>
      <c s="29" t="s">
        <v>44</v>
      </c>
      <c s="29" t="s">
        <v>321</v>
      </c>
      <c s="24" t="s">
        <v>51</v>
      </c>
      <c s="30" t="s">
        <v>322</v>
      </c>
      <c s="31" t="s">
        <v>148</v>
      </c>
      <c s="32">
        <v>471.615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89.25">
      <c r="A36" s="39" t="s">
        <v>56</v>
      </c>
      <c r="E36" s="38" t="s">
        <v>834</v>
      </c>
    </row>
    <row r="37" spans="1:16" ht="12.75">
      <c r="A37" s="24" t="s">
        <v>49</v>
      </c>
      <c s="29" t="s">
        <v>46</v>
      </c>
      <c s="29" t="s">
        <v>328</v>
      </c>
      <c s="24" t="s">
        <v>51</v>
      </c>
      <c s="30" t="s">
        <v>329</v>
      </c>
      <c s="31" t="s">
        <v>134</v>
      </c>
      <c s="32">
        <v>6.18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330</v>
      </c>
    </row>
    <row r="39" spans="1:5" ht="25.5">
      <c r="A39" s="37" t="s">
        <v>56</v>
      </c>
      <c r="E39" s="38" t="s">
        <v>835</v>
      </c>
    </row>
    <row r="40" spans="1:18" ht="12.75" customHeight="1">
      <c r="A40" s="6" t="s">
        <v>47</v>
      </c>
      <c s="6"/>
      <c s="42" t="s">
        <v>39</v>
      </c>
      <c s="6"/>
      <c s="27" t="s">
        <v>383</v>
      </c>
      <c s="6"/>
      <c s="6"/>
      <c s="6"/>
      <c s="43">
        <f>0+Q40</f>
      </c>
      <c r="O40">
        <f>0+R40</f>
      </c>
      <c r="Q40">
        <f>0+I41+I44+I47+I50+I53+I56+I59+I62+I65+I68+I71+I74+I77+I80</f>
      </c>
      <c>
        <f>0+O41+O44+O47+O50+O53+O56+O59+O62+O65+O68+O71+O74+O77+O80</f>
      </c>
    </row>
    <row r="41" spans="1:16" ht="12.75">
      <c r="A41" s="24" t="s">
        <v>49</v>
      </c>
      <c s="29" t="s">
        <v>84</v>
      </c>
      <c s="29" t="s">
        <v>385</v>
      </c>
      <c s="24" t="s">
        <v>51</v>
      </c>
      <c s="30" t="s">
        <v>386</v>
      </c>
      <c s="31" t="s">
        <v>148</v>
      </c>
      <c s="32">
        <v>55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387</v>
      </c>
    </row>
    <row r="43" spans="1:5" ht="38.25">
      <c r="A43" s="39" t="s">
        <v>56</v>
      </c>
      <c r="E43" s="38" t="s">
        <v>836</v>
      </c>
    </row>
    <row r="44" spans="1:16" ht="25.5">
      <c r="A44" s="24" t="s">
        <v>49</v>
      </c>
      <c s="29" t="s">
        <v>88</v>
      </c>
      <c s="29" t="s">
        <v>395</v>
      </c>
      <c s="24" t="s">
        <v>51</v>
      </c>
      <c s="30" t="s">
        <v>396</v>
      </c>
      <c s="31" t="s">
        <v>148</v>
      </c>
      <c s="32">
        <v>396.11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837</v>
      </c>
    </row>
    <row r="46" spans="1:5" ht="114.75">
      <c r="A46" s="39" t="s">
        <v>56</v>
      </c>
      <c r="E46" s="38" t="s">
        <v>838</v>
      </c>
    </row>
    <row r="47" spans="1:16" ht="12.75">
      <c r="A47" s="24" t="s">
        <v>49</v>
      </c>
      <c s="29" t="s">
        <v>91</v>
      </c>
      <c s="29" t="s">
        <v>400</v>
      </c>
      <c s="24" t="s">
        <v>51</v>
      </c>
      <c s="30" t="s">
        <v>401</v>
      </c>
      <c s="31" t="s">
        <v>134</v>
      </c>
      <c s="32">
        <v>138.61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405</v>
      </c>
    </row>
    <row r="49" spans="1:5" ht="178.5">
      <c r="A49" s="39" t="s">
        <v>56</v>
      </c>
      <c r="E49" s="38" t="s">
        <v>839</v>
      </c>
    </row>
    <row r="50" spans="1:16" ht="12.75">
      <c r="A50" s="24" t="s">
        <v>49</v>
      </c>
      <c s="29" t="s">
        <v>96</v>
      </c>
      <c s="29" t="s">
        <v>413</v>
      </c>
      <c s="24" t="s">
        <v>51</v>
      </c>
      <c s="30" t="s">
        <v>414</v>
      </c>
      <c s="31" t="s">
        <v>148</v>
      </c>
      <c s="32">
        <v>19.31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415</v>
      </c>
    </row>
    <row r="52" spans="1:5" ht="25.5">
      <c r="A52" s="39" t="s">
        <v>56</v>
      </c>
      <c r="E52" s="38" t="s">
        <v>840</v>
      </c>
    </row>
    <row r="53" spans="1:16" ht="12.75">
      <c r="A53" s="24" t="s">
        <v>49</v>
      </c>
      <c s="29" t="s">
        <v>99</v>
      </c>
      <c s="29" t="s">
        <v>418</v>
      </c>
      <c s="24" t="s">
        <v>51</v>
      </c>
      <c s="30" t="s">
        <v>419</v>
      </c>
      <c s="31" t="s">
        <v>148</v>
      </c>
      <c s="32">
        <v>396.11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841</v>
      </c>
    </row>
    <row r="55" spans="1:5" ht="114.75">
      <c r="A55" s="39" t="s">
        <v>56</v>
      </c>
      <c r="E55" s="38" t="s">
        <v>838</v>
      </c>
    </row>
    <row r="56" spans="1:16" ht="12.75">
      <c r="A56" s="24" t="s">
        <v>49</v>
      </c>
      <c s="29" t="s">
        <v>102</v>
      </c>
      <c s="29" t="s">
        <v>422</v>
      </c>
      <c s="24" t="s">
        <v>51</v>
      </c>
      <c s="30" t="s">
        <v>423</v>
      </c>
      <c s="31" t="s">
        <v>148</v>
      </c>
      <c s="32">
        <v>853.008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842</v>
      </c>
    </row>
    <row r="58" spans="1:5" ht="127.5">
      <c r="A58" s="39" t="s">
        <v>56</v>
      </c>
      <c r="E58" s="38" t="s">
        <v>843</v>
      </c>
    </row>
    <row r="59" spans="1:16" ht="12.75">
      <c r="A59" s="24" t="s">
        <v>49</v>
      </c>
      <c s="29" t="s">
        <v>105</v>
      </c>
      <c s="29" t="s">
        <v>427</v>
      </c>
      <c s="24" t="s">
        <v>51</v>
      </c>
      <c s="30" t="s">
        <v>428</v>
      </c>
      <c s="31" t="s">
        <v>148</v>
      </c>
      <c s="32">
        <v>50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25.5">
      <c r="A60" s="35" t="s">
        <v>54</v>
      </c>
      <c r="E60" s="36" t="s">
        <v>429</v>
      </c>
    </row>
    <row r="61" spans="1:5" ht="38.25">
      <c r="A61" s="39" t="s">
        <v>56</v>
      </c>
      <c r="E61" s="38" t="s">
        <v>844</v>
      </c>
    </row>
    <row r="62" spans="1:16" ht="12.75">
      <c r="A62" s="24" t="s">
        <v>49</v>
      </c>
      <c s="29" t="s">
        <v>108</v>
      </c>
      <c s="29" t="s">
        <v>431</v>
      </c>
      <c s="24" t="s">
        <v>51</v>
      </c>
      <c s="30" t="s">
        <v>432</v>
      </c>
      <c s="31" t="s">
        <v>148</v>
      </c>
      <c s="32">
        <v>51.5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25.5">
      <c r="A63" s="35" t="s">
        <v>54</v>
      </c>
      <c r="E63" s="36" t="s">
        <v>433</v>
      </c>
    </row>
    <row r="64" spans="1:5" ht="38.25">
      <c r="A64" s="39" t="s">
        <v>56</v>
      </c>
      <c r="E64" s="38" t="s">
        <v>845</v>
      </c>
    </row>
    <row r="65" spans="1:16" ht="12.75">
      <c r="A65" s="24" t="s">
        <v>49</v>
      </c>
      <c s="29" t="s">
        <v>114</v>
      </c>
      <c s="29" t="s">
        <v>435</v>
      </c>
      <c s="24" t="s">
        <v>51</v>
      </c>
      <c s="30" t="s">
        <v>436</v>
      </c>
      <c s="31" t="s">
        <v>148</v>
      </c>
      <c s="32">
        <v>370.903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25.5">
      <c r="A66" s="35" t="s">
        <v>54</v>
      </c>
      <c r="E66" s="36" t="s">
        <v>846</v>
      </c>
    </row>
    <row r="67" spans="1:5" ht="114.75">
      <c r="A67" s="39" t="s">
        <v>56</v>
      </c>
      <c r="E67" s="38" t="s">
        <v>847</v>
      </c>
    </row>
    <row r="68" spans="1:16" ht="25.5">
      <c r="A68" s="24" t="s">
        <v>49</v>
      </c>
      <c s="29" t="s">
        <v>118</v>
      </c>
      <c s="29" t="s">
        <v>440</v>
      </c>
      <c s="24" t="s">
        <v>51</v>
      </c>
      <c s="30" t="s">
        <v>441</v>
      </c>
      <c s="31" t="s">
        <v>148</v>
      </c>
      <c s="32">
        <v>52.5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25.5">
      <c r="A69" s="35" t="s">
        <v>54</v>
      </c>
      <c r="E69" s="36" t="s">
        <v>442</v>
      </c>
    </row>
    <row r="70" spans="1:5" ht="38.25">
      <c r="A70" s="39" t="s">
        <v>56</v>
      </c>
      <c r="E70" s="38" t="s">
        <v>848</v>
      </c>
    </row>
    <row r="71" spans="1:16" ht="12.75">
      <c r="A71" s="24" t="s">
        <v>49</v>
      </c>
      <c s="29" t="s">
        <v>121</v>
      </c>
      <c s="29" t="s">
        <v>449</v>
      </c>
      <c s="24" t="s">
        <v>51</v>
      </c>
      <c s="30" t="s">
        <v>450</v>
      </c>
      <c s="31" t="s">
        <v>148</v>
      </c>
      <c s="32">
        <v>360.1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849</v>
      </c>
    </row>
    <row r="73" spans="1:5" ht="114.75">
      <c r="A73" s="39" t="s">
        <v>56</v>
      </c>
      <c r="E73" s="38" t="s">
        <v>850</v>
      </c>
    </row>
    <row r="74" spans="1:16" ht="25.5">
      <c r="A74" s="24" t="s">
        <v>49</v>
      </c>
      <c s="29" t="s">
        <v>209</v>
      </c>
      <c s="29" t="s">
        <v>454</v>
      </c>
      <c s="24" t="s">
        <v>51</v>
      </c>
      <c s="30" t="s">
        <v>455</v>
      </c>
      <c s="31" t="s">
        <v>148</v>
      </c>
      <c s="32">
        <v>378.105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851</v>
      </c>
    </row>
    <row r="76" spans="1:5" ht="114.75">
      <c r="A76" s="39" t="s">
        <v>56</v>
      </c>
      <c r="E76" s="38" t="s">
        <v>852</v>
      </c>
    </row>
    <row r="77" spans="1:16" ht="12.75">
      <c r="A77" s="24" t="s">
        <v>49</v>
      </c>
      <c s="29" t="s">
        <v>259</v>
      </c>
      <c s="29" t="s">
        <v>459</v>
      </c>
      <c s="24" t="s">
        <v>51</v>
      </c>
      <c s="30" t="s">
        <v>460</v>
      </c>
      <c s="31" t="s">
        <v>148</v>
      </c>
      <c s="32">
        <v>396.11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853</v>
      </c>
    </row>
    <row r="79" spans="1:5" ht="114.75">
      <c r="A79" s="39" t="s">
        <v>56</v>
      </c>
      <c r="E79" s="38" t="s">
        <v>838</v>
      </c>
    </row>
    <row r="80" spans="1:16" ht="12.75">
      <c r="A80" s="24" t="s">
        <v>49</v>
      </c>
      <c s="29" t="s">
        <v>260</v>
      </c>
      <c s="29" t="s">
        <v>463</v>
      </c>
      <c s="24" t="s">
        <v>51</v>
      </c>
      <c s="30" t="s">
        <v>464</v>
      </c>
      <c s="31" t="s">
        <v>148</v>
      </c>
      <c s="32">
        <v>360.1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12.75">
      <c r="A81" s="35" t="s">
        <v>54</v>
      </c>
      <c r="E81" s="36" t="s">
        <v>854</v>
      </c>
    </row>
    <row r="82" spans="1:5" ht="114.75">
      <c r="A82" s="37" t="s">
        <v>56</v>
      </c>
      <c r="E82" s="38" t="s">
        <v>850</v>
      </c>
    </row>
    <row r="83" spans="1:18" ht="12.75" customHeight="1">
      <c r="A83" s="6" t="s">
        <v>47</v>
      </c>
      <c s="6"/>
      <c s="42" t="s">
        <v>44</v>
      </c>
      <c s="6"/>
      <c s="27" t="s">
        <v>184</v>
      </c>
      <c s="6"/>
      <c s="6"/>
      <c s="6"/>
      <c s="43">
        <f>0+Q83</f>
      </c>
      <c r="O83">
        <f>0+R83</f>
      </c>
      <c r="Q83">
        <f>0+I84+I87+I90</f>
      </c>
      <c>
        <f>0+O84+O87+O90</f>
      </c>
    </row>
    <row r="84" spans="1:16" ht="12.75">
      <c r="A84" s="24" t="s">
        <v>49</v>
      </c>
      <c s="29" t="s">
        <v>263</v>
      </c>
      <c s="29" t="s">
        <v>514</v>
      </c>
      <c s="24" t="s">
        <v>51</v>
      </c>
      <c s="30" t="s">
        <v>515</v>
      </c>
      <c s="31" t="s">
        <v>187</v>
      </c>
      <c s="32">
        <v>8.5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516</v>
      </c>
    </row>
    <row r="86" spans="1:5" ht="25.5">
      <c r="A86" s="39" t="s">
        <v>56</v>
      </c>
      <c r="E86" s="38" t="s">
        <v>855</v>
      </c>
    </row>
    <row r="87" spans="1:16" ht="12.75">
      <c r="A87" s="24" t="s">
        <v>49</v>
      </c>
      <c s="29" t="s">
        <v>358</v>
      </c>
      <c s="29" t="s">
        <v>514</v>
      </c>
      <c s="24" t="s">
        <v>360</v>
      </c>
      <c s="30" t="s">
        <v>515</v>
      </c>
      <c s="31" t="s">
        <v>187</v>
      </c>
      <c s="32">
        <v>4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25.5">
      <c r="A88" s="35" t="s">
        <v>54</v>
      </c>
      <c r="E88" s="36" t="s">
        <v>519</v>
      </c>
    </row>
    <row r="89" spans="1:5" ht="25.5">
      <c r="A89" s="39" t="s">
        <v>56</v>
      </c>
      <c r="E89" s="38" t="s">
        <v>856</v>
      </c>
    </row>
    <row r="90" spans="1:16" ht="12.75">
      <c r="A90" s="24" t="s">
        <v>49</v>
      </c>
      <c s="29" t="s">
        <v>364</v>
      </c>
      <c s="29" t="s">
        <v>532</v>
      </c>
      <c s="24" t="s">
        <v>51</v>
      </c>
      <c s="30" t="s">
        <v>533</v>
      </c>
      <c s="31" t="s">
        <v>187</v>
      </c>
      <c s="32">
        <v>208.5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534</v>
      </c>
    </row>
    <row r="92" spans="1:5" ht="25.5">
      <c r="A92" s="37" t="s">
        <v>56</v>
      </c>
      <c r="E92" s="38" t="s">
        <v>830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0+O9+O16+O44+O48+O55+O83+O90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859</v>
      </c>
      <c s="40">
        <f>0+I9+I16+I44+I48+I55+I83+I90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857</v>
      </c>
      <c s="1"/>
      <c s="14" t="s">
        <v>858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859</v>
      </c>
      <c s="6"/>
      <c s="18" t="s">
        <v>860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486.92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51">
      <c r="A12" s="39" t="s">
        <v>56</v>
      </c>
      <c r="E12" s="38" t="s">
        <v>861</v>
      </c>
    </row>
    <row r="13" spans="1:16" ht="12.75">
      <c r="A13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256.831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862</v>
      </c>
    </row>
    <row r="16" spans="1:18" ht="12.75" customHeight="1">
      <c r="A16" s="6" t="s">
        <v>47</v>
      </c>
      <c s="6"/>
      <c s="42" t="s">
        <v>33</v>
      </c>
      <c s="6"/>
      <c s="27" t="s">
        <v>145</v>
      </c>
      <c s="6"/>
      <c s="6"/>
      <c s="6"/>
      <c s="43">
        <f>0+Q16</f>
      </c>
      <c r="O16">
        <f>0+R16</f>
      </c>
      <c r="Q16">
        <f>0+I17+I20+I23+I26+I29+I32+I35+I38+I41</f>
      </c>
      <c>
        <f>0+O17+O20+O23+O26+O29+O32+O35+O38+O41</f>
      </c>
    </row>
    <row r="17" spans="1:16" ht="12.75">
      <c r="A17" s="24" t="s">
        <v>49</v>
      </c>
      <c s="29" t="s">
        <v>26</v>
      </c>
      <c s="29" t="s">
        <v>286</v>
      </c>
      <c s="24" t="s">
        <v>161</v>
      </c>
      <c s="30" t="s">
        <v>287</v>
      </c>
      <c s="31" t="s">
        <v>134</v>
      </c>
      <c s="32">
        <v>407.93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288</v>
      </c>
    </row>
    <row r="19" spans="1:5" ht="25.5">
      <c r="A19" s="39" t="s">
        <v>56</v>
      </c>
      <c r="E19" s="38" t="s">
        <v>863</v>
      </c>
    </row>
    <row r="20" spans="1:16" ht="12.75">
      <c r="A20" s="24" t="s">
        <v>49</v>
      </c>
      <c s="29" t="s">
        <v>37</v>
      </c>
      <c s="29" t="s">
        <v>290</v>
      </c>
      <c s="24" t="s">
        <v>291</v>
      </c>
      <c s="30" t="s">
        <v>292</v>
      </c>
      <c s="31" t="s">
        <v>134</v>
      </c>
      <c s="32">
        <v>256.831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12.75">
      <c r="A21" s="35" t="s">
        <v>54</v>
      </c>
      <c r="E21" s="36" t="s">
        <v>293</v>
      </c>
    </row>
    <row r="22" spans="1:5" ht="12.75">
      <c r="A22" s="39" t="s">
        <v>56</v>
      </c>
      <c r="E22" s="38" t="s">
        <v>862</v>
      </c>
    </row>
    <row r="23" spans="1:16" ht="12.75">
      <c r="A23" s="24" t="s">
        <v>49</v>
      </c>
      <c s="29" t="s">
        <v>39</v>
      </c>
      <c s="29" t="s">
        <v>301</v>
      </c>
      <c s="24" t="s">
        <v>161</v>
      </c>
      <c s="30" t="s">
        <v>302</v>
      </c>
      <c s="31" t="s">
        <v>134</v>
      </c>
      <c s="32">
        <v>75.49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12.75">
      <c r="A24" s="35" t="s">
        <v>54</v>
      </c>
      <c r="E24" s="36" t="s">
        <v>288</v>
      </c>
    </row>
    <row r="25" spans="1:5" ht="25.5">
      <c r="A25" s="39" t="s">
        <v>56</v>
      </c>
      <c r="E25" s="38" t="s">
        <v>864</v>
      </c>
    </row>
    <row r="26" spans="1:16" ht="12.75">
      <c r="A26" s="24" t="s">
        <v>49</v>
      </c>
      <c s="29" t="s">
        <v>41</v>
      </c>
      <c s="29" t="s">
        <v>865</v>
      </c>
      <c s="24" t="s">
        <v>161</v>
      </c>
      <c s="30" t="s">
        <v>866</v>
      </c>
      <c s="31" t="s">
        <v>134</v>
      </c>
      <c s="32">
        <v>3.5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288</v>
      </c>
    </row>
    <row r="28" spans="1:5" ht="25.5">
      <c r="A28" s="39" t="s">
        <v>56</v>
      </c>
      <c r="E28" s="38" t="s">
        <v>867</v>
      </c>
    </row>
    <row r="29" spans="1:16" ht="12.75">
      <c r="A29" s="24" t="s">
        <v>49</v>
      </c>
      <c s="29" t="s">
        <v>70</v>
      </c>
      <c s="29" t="s">
        <v>304</v>
      </c>
      <c s="24" t="s">
        <v>161</v>
      </c>
      <c s="30" t="s">
        <v>305</v>
      </c>
      <c s="31" t="s">
        <v>134</v>
      </c>
      <c s="32">
        <v>486.92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306</v>
      </c>
    </row>
    <row r="31" spans="1:5" ht="51">
      <c r="A31" s="39" t="s">
        <v>56</v>
      </c>
      <c r="E31" s="38" t="s">
        <v>861</v>
      </c>
    </row>
    <row r="32" spans="1:16" ht="12.75">
      <c r="A32" s="24" t="s">
        <v>49</v>
      </c>
      <c s="29" t="s">
        <v>73</v>
      </c>
      <c s="29" t="s">
        <v>308</v>
      </c>
      <c s="24" t="s">
        <v>51</v>
      </c>
      <c s="30" t="s">
        <v>309</v>
      </c>
      <c s="31" t="s">
        <v>134</v>
      </c>
      <c s="32">
        <v>239.57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51</v>
      </c>
    </row>
    <row r="34" spans="1:5" ht="25.5">
      <c r="A34" s="39" t="s">
        <v>56</v>
      </c>
      <c r="E34" s="38" t="s">
        <v>868</v>
      </c>
    </row>
    <row r="35" spans="1:16" ht="12.75">
      <c r="A35" s="24" t="s">
        <v>49</v>
      </c>
      <c s="29" t="s">
        <v>44</v>
      </c>
      <c s="29" t="s">
        <v>321</v>
      </c>
      <c s="24" t="s">
        <v>51</v>
      </c>
      <c s="30" t="s">
        <v>322</v>
      </c>
      <c s="31" t="s">
        <v>148</v>
      </c>
      <c s="32">
        <v>4886.5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51</v>
      </c>
    </row>
    <row r="37" spans="1:5" ht="140.25">
      <c r="A37" s="39" t="s">
        <v>56</v>
      </c>
      <c r="E37" s="38" t="s">
        <v>869</v>
      </c>
    </row>
    <row r="38" spans="1:16" ht="12.75">
      <c r="A38" s="24" t="s">
        <v>49</v>
      </c>
      <c s="29" t="s">
        <v>46</v>
      </c>
      <c s="29" t="s">
        <v>324</v>
      </c>
      <c s="24" t="s">
        <v>51</v>
      </c>
      <c s="30" t="s">
        <v>325</v>
      </c>
      <c s="31" t="s">
        <v>134</v>
      </c>
      <c s="32">
        <v>157.741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326</v>
      </c>
    </row>
    <row r="40" spans="1:5" ht="25.5">
      <c r="A40" s="39" t="s">
        <v>56</v>
      </c>
      <c r="E40" s="38" t="s">
        <v>870</v>
      </c>
    </row>
    <row r="41" spans="1:16" ht="12.75">
      <c r="A41" s="24" t="s">
        <v>49</v>
      </c>
      <c s="29" t="s">
        <v>84</v>
      </c>
      <c s="29" t="s">
        <v>328</v>
      </c>
      <c s="24" t="s">
        <v>51</v>
      </c>
      <c s="30" t="s">
        <v>329</v>
      </c>
      <c s="31" t="s">
        <v>134</v>
      </c>
      <c s="32">
        <v>99.09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330</v>
      </c>
    </row>
    <row r="43" spans="1:5" ht="76.5">
      <c r="A43" s="37" t="s">
        <v>56</v>
      </c>
      <c r="E43" s="38" t="s">
        <v>871</v>
      </c>
    </row>
    <row r="44" spans="1:18" ht="12.75" customHeight="1">
      <c r="A44" s="6" t="s">
        <v>47</v>
      </c>
      <c s="6"/>
      <c s="42" t="s">
        <v>27</v>
      </c>
      <c s="6"/>
      <c s="27" t="s">
        <v>332</v>
      </c>
      <c s="6"/>
      <c s="6"/>
      <c s="6"/>
      <c s="43">
        <f>0+Q44</f>
      </c>
      <c r="O44">
        <f>0+R44</f>
      </c>
      <c r="Q44">
        <f>0+I45</f>
      </c>
      <c>
        <f>0+O45</f>
      </c>
    </row>
    <row r="45" spans="1:16" ht="12.75">
      <c r="A45" s="24" t="s">
        <v>49</v>
      </c>
      <c s="29" t="s">
        <v>88</v>
      </c>
      <c s="29" t="s">
        <v>345</v>
      </c>
      <c s="24" t="s">
        <v>51</v>
      </c>
      <c s="30" t="s">
        <v>346</v>
      </c>
      <c s="31" t="s">
        <v>148</v>
      </c>
      <c s="32">
        <v>722.5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347</v>
      </c>
    </row>
    <row r="47" spans="1:5" ht="38.25">
      <c r="A47" s="37" t="s">
        <v>56</v>
      </c>
      <c r="E47" s="38" t="s">
        <v>872</v>
      </c>
    </row>
    <row r="48" spans="1:18" ht="12.75" customHeight="1">
      <c r="A48" s="6" t="s">
        <v>47</v>
      </c>
      <c s="6"/>
      <c s="42" t="s">
        <v>37</v>
      </c>
      <c s="6"/>
      <c s="27" t="s">
        <v>353</v>
      </c>
      <c s="6"/>
      <c s="6"/>
      <c s="6"/>
      <c s="43">
        <f>0+Q48</f>
      </c>
      <c r="O48">
        <f>0+R48</f>
      </c>
      <c r="Q48">
        <f>0+I49+I52</f>
      </c>
      <c>
        <f>0+O49+O52</f>
      </c>
    </row>
    <row r="49" spans="1:16" ht="12.75">
      <c r="A49" s="24" t="s">
        <v>49</v>
      </c>
      <c s="29" t="s">
        <v>91</v>
      </c>
      <c s="29" t="s">
        <v>873</v>
      </c>
      <c s="24" t="s">
        <v>51</v>
      </c>
      <c s="30" t="s">
        <v>874</v>
      </c>
      <c s="31" t="s">
        <v>134</v>
      </c>
      <c s="32">
        <v>146.463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875</v>
      </c>
    </row>
    <row r="51" spans="1:5" ht="51">
      <c r="A51" s="39" t="s">
        <v>56</v>
      </c>
      <c r="E51" s="38" t="s">
        <v>876</v>
      </c>
    </row>
    <row r="52" spans="1:16" ht="12.75">
      <c r="A52" s="24" t="s">
        <v>49</v>
      </c>
      <c s="29" t="s">
        <v>96</v>
      </c>
      <c s="29" t="s">
        <v>359</v>
      </c>
      <c s="24" t="s">
        <v>51</v>
      </c>
      <c s="30" t="s">
        <v>361</v>
      </c>
      <c s="31" t="s">
        <v>134</v>
      </c>
      <c s="32">
        <v>23.12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877</v>
      </c>
    </row>
    <row r="54" spans="1:5" ht="38.25">
      <c r="A54" s="37" t="s">
        <v>56</v>
      </c>
      <c r="E54" s="38" t="s">
        <v>878</v>
      </c>
    </row>
    <row r="55" spans="1:18" ht="12.75" customHeight="1">
      <c r="A55" s="6" t="s">
        <v>47</v>
      </c>
      <c s="6"/>
      <c s="42" t="s">
        <v>39</v>
      </c>
      <c s="6"/>
      <c s="27" t="s">
        <v>383</v>
      </c>
      <c s="6"/>
      <c s="6"/>
      <c s="6"/>
      <c s="43">
        <f>0+Q55</f>
      </c>
      <c r="O55">
        <f>0+R55</f>
      </c>
      <c r="Q55">
        <f>0+I56+I59+I62+I65+I68+I71+I74+I77+I80</f>
      </c>
      <c>
        <f>0+O56+O59+O62+O65+O68+O71+O74+O77+O80</f>
      </c>
    </row>
    <row r="56" spans="1:16" ht="12.75">
      <c r="A56" s="24" t="s">
        <v>49</v>
      </c>
      <c s="29" t="s">
        <v>99</v>
      </c>
      <c s="29" t="s">
        <v>699</v>
      </c>
      <c s="24" t="s">
        <v>51</v>
      </c>
      <c s="30" t="s">
        <v>700</v>
      </c>
      <c s="31" t="s">
        <v>148</v>
      </c>
      <c s="32">
        <v>9.25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701</v>
      </c>
    </row>
    <row r="58" spans="1:5" ht="25.5">
      <c r="A58" s="39" t="s">
        <v>56</v>
      </c>
      <c r="E58" s="38" t="s">
        <v>879</v>
      </c>
    </row>
    <row r="59" spans="1:16" ht="12.75">
      <c r="A59" s="24" t="s">
        <v>49</v>
      </c>
      <c s="29" t="s">
        <v>102</v>
      </c>
      <c s="29" t="s">
        <v>400</v>
      </c>
      <c s="24" t="s">
        <v>51</v>
      </c>
      <c s="30" t="s">
        <v>401</v>
      </c>
      <c s="31" t="s">
        <v>134</v>
      </c>
      <c s="32">
        <v>806.7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880</v>
      </c>
    </row>
    <row r="61" spans="1:5" ht="267.75">
      <c r="A61" s="39" t="s">
        <v>56</v>
      </c>
      <c r="E61" s="38" t="s">
        <v>881</v>
      </c>
    </row>
    <row r="62" spans="1:16" ht="12.75">
      <c r="A62" s="24" t="s">
        <v>49</v>
      </c>
      <c s="29" t="s">
        <v>105</v>
      </c>
      <c s="29" t="s">
        <v>408</v>
      </c>
      <c s="24" t="s">
        <v>51</v>
      </c>
      <c s="30" t="s">
        <v>409</v>
      </c>
      <c s="31" t="s">
        <v>148</v>
      </c>
      <c s="32">
        <v>565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882</v>
      </c>
    </row>
    <row r="64" spans="1:5" ht="89.25">
      <c r="A64" s="39" t="s">
        <v>56</v>
      </c>
      <c r="E64" s="38" t="s">
        <v>883</v>
      </c>
    </row>
    <row r="65" spans="1:16" ht="12.75">
      <c r="A65" s="24" t="s">
        <v>49</v>
      </c>
      <c s="29" t="s">
        <v>108</v>
      </c>
      <c s="29" t="s">
        <v>427</v>
      </c>
      <c s="24" t="s">
        <v>51</v>
      </c>
      <c s="30" t="s">
        <v>428</v>
      </c>
      <c s="31" t="s">
        <v>148</v>
      </c>
      <c s="32">
        <v>9.25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25.5">
      <c r="A66" s="35" t="s">
        <v>54</v>
      </c>
      <c r="E66" s="36" t="s">
        <v>884</v>
      </c>
    </row>
    <row r="67" spans="1:5" ht="25.5">
      <c r="A67" s="39" t="s">
        <v>56</v>
      </c>
      <c r="E67" s="38" t="s">
        <v>879</v>
      </c>
    </row>
    <row r="68" spans="1:16" ht="12.75">
      <c r="A68" s="24" t="s">
        <v>49</v>
      </c>
      <c s="29" t="s">
        <v>114</v>
      </c>
      <c s="29" t="s">
        <v>713</v>
      </c>
      <c s="24" t="s">
        <v>51</v>
      </c>
      <c s="30" t="s">
        <v>714</v>
      </c>
      <c s="31" t="s">
        <v>148</v>
      </c>
      <c s="32">
        <v>4153.385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25.5">
      <c r="A69" s="35" t="s">
        <v>54</v>
      </c>
      <c r="E69" s="36" t="s">
        <v>885</v>
      </c>
    </row>
    <row r="70" spans="1:5" ht="178.5">
      <c r="A70" s="39" t="s">
        <v>56</v>
      </c>
      <c r="E70" s="38" t="s">
        <v>886</v>
      </c>
    </row>
    <row r="71" spans="1:16" ht="12.75">
      <c r="A71" s="24" t="s">
        <v>49</v>
      </c>
      <c s="29" t="s">
        <v>118</v>
      </c>
      <c s="29" t="s">
        <v>717</v>
      </c>
      <c s="24" t="s">
        <v>51</v>
      </c>
      <c s="30" t="s">
        <v>718</v>
      </c>
      <c s="31" t="s">
        <v>148</v>
      </c>
      <c s="32">
        <v>8.25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25.5">
      <c r="A72" s="35" t="s">
        <v>54</v>
      </c>
      <c r="E72" s="36" t="s">
        <v>887</v>
      </c>
    </row>
    <row r="73" spans="1:5" ht="38.25">
      <c r="A73" s="39" t="s">
        <v>56</v>
      </c>
      <c r="E73" s="38" t="s">
        <v>888</v>
      </c>
    </row>
    <row r="74" spans="1:16" ht="12.75">
      <c r="A74" s="24" t="s">
        <v>49</v>
      </c>
      <c s="29" t="s">
        <v>121</v>
      </c>
      <c s="29" t="s">
        <v>481</v>
      </c>
      <c s="24" t="s">
        <v>51</v>
      </c>
      <c s="30" t="s">
        <v>482</v>
      </c>
      <c s="31" t="s">
        <v>148</v>
      </c>
      <c s="32">
        <v>450.9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889</v>
      </c>
    </row>
    <row r="76" spans="1:5" ht="140.25">
      <c r="A76" s="39" t="s">
        <v>56</v>
      </c>
      <c r="E76" s="38" t="s">
        <v>890</v>
      </c>
    </row>
    <row r="77" spans="1:16" ht="25.5">
      <c r="A77" s="24" t="s">
        <v>49</v>
      </c>
      <c s="29" t="s">
        <v>209</v>
      </c>
      <c s="29" t="s">
        <v>723</v>
      </c>
      <c s="24" t="s">
        <v>51</v>
      </c>
      <c s="30" t="s">
        <v>724</v>
      </c>
      <c s="31" t="s">
        <v>148</v>
      </c>
      <c s="32">
        <v>114.1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25.5">
      <c r="A78" s="35" t="s">
        <v>54</v>
      </c>
      <c r="E78" s="36" t="s">
        <v>891</v>
      </c>
    </row>
    <row r="79" spans="1:5" ht="76.5">
      <c r="A79" s="39" t="s">
        <v>56</v>
      </c>
      <c r="E79" s="38" t="s">
        <v>892</v>
      </c>
    </row>
    <row r="80" spans="1:16" ht="25.5">
      <c r="A80" s="24" t="s">
        <v>49</v>
      </c>
      <c s="29" t="s">
        <v>259</v>
      </c>
      <c s="29" t="s">
        <v>727</v>
      </c>
      <c s="24" t="s">
        <v>51</v>
      </c>
      <c s="30" t="s">
        <v>728</v>
      </c>
      <c s="31" t="s">
        <v>148</v>
      </c>
      <c s="32">
        <v>103.365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25.5">
      <c r="A81" s="35" t="s">
        <v>54</v>
      </c>
      <c r="E81" s="36" t="s">
        <v>893</v>
      </c>
    </row>
    <row r="82" spans="1:5" ht="165.75">
      <c r="A82" s="37" t="s">
        <v>56</v>
      </c>
      <c r="E82" s="38" t="s">
        <v>894</v>
      </c>
    </row>
    <row r="83" spans="1:18" ht="12.75" customHeight="1">
      <c r="A83" s="6" t="s">
        <v>47</v>
      </c>
      <c s="6"/>
      <c s="42" t="s">
        <v>73</v>
      </c>
      <c s="6"/>
      <c s="27" t="s">
        <v>252</v>
      </c>
      <c s="6"/>
      <c s="6"/>
      <c s="6"/>
      <c s="43">
        <f>0+Q83</f>
      </c>
      <c r="O83">
        <f>0+R83</f>
      </c>
      <c r="Q83">
        <f>0+I84+I87</f>
      </c>
      <c>
        <f>0+O84+O87</f>
      </c>
    </row>
    <row r="84" spans="1:16" ht="12.75">
      <c r="A84" s="24" t="s">
        <v>49</v>
      </c>
      <c s="29" t="s">
        <v>260</v>
      </c>
      <c s="29" t="s">
        <v>895</v>
      </c>
      <c s="24" t="s">
        <v>51</v>
      </c>
      <c s="30" t="s">
        <v>896</v>
      </c>
      <c s="31" t="s">
        <v>82</v>
      </c>
      <c s="32">
        <v>1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897</v>
      </c>
    </row>
    <row r="86" spans="1:5" ht="25.5">
      <c r="A86" s="39" t="s">
        <v>56</v>
      </c>
      <c r="E86" s="38" t="s">
        <v>898</v>
      </c>
    </row>
    <row r="87" spans="1:16" ht="12.75">
      <c r="A87" s="24" t="s">
        <v>49</v>
      </c>
      <c s="29" t="s">
        <v>263</v>
      </c>
      <c s="29" t="s">
        <v>899</v>
      </c>
      <c s="24" t="s">
        <v>51</v>
      </c>
      <c s="30" t="s">
        <v>900</v>
      </c>
      <c s="31" t="s">
        <v>82</v>
      </c>
      <c s="32">
        <v>1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38.25">
      <c r="A88" s="35" t="s">
        <v>54</v>
      </c>
      <c r="E88" s="36" t="s">
        <v>901</v>
      </c>
    </row>
    <row r="89" spans="1:5" ht="25.5">
      <c r="A89" s="37" t="s">
        <v>56</v>
      </c>
      <c r="E89" s="38" t="s">
        <v>902</v>
      </c>
    </row>
    <row r="90" spans="1:18" ht="12.75" customHeight="1">
      <c r="A90" s="6" t="s">
        <v>47</v>
      </c>
      <c s="6"/>
      <c s="42" t="s">
        <v>44</v>
      </c>
      <c s="6"/>
      <c s="27" t="s">
        <v>184</v>
      </c>
      <c s="6"/>
      <c s="6"/>
      <c s="6"/>
      <c s="43">
        <f>0+Q90</f>
      </c>
      <c r="O90">
        <f>0+R90</f>
      </c>
      <c r="Q90">
        <f>0+I91+I94+I97+I100+I103+I106+I109+I112</f>
      </c>
      <c>
        <f>0+O91+O94+O97+O100+O103+O106+O109+O112</f>
      </c>
    </row>
    <row r="91" spans="1:16" ht="12.75">
      <c r="A91" s="24" t="s">
        <v>49</v>
      </c>
      <c s="29" t="s">
        <v>358</v>
      </c>
      <c s="29" t="s">
        <v>903</v>
      </c>
      <c s="24" t="s">
        <v>51</v>
      </c>
      <c s="30" t="s">
        <v>904</v>
      </c>
      <c s="31" t="s">
        <v>187</v>
      </c>
      <c s="32">
        <v>61.5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905</v>
      </c>
    </row>
    <row r="93" spans="1:5" ht="25.5">
      <c r="A93" s="39" t="s">
        <v>56</v>
      </c>
      <c r="E93" s="38" t="s">
        <v>906</v>
      </c>
    </row>
    <row r="94" spans="1:16" ht="12.75">
      <c r="A94" s="24" t="s">
        <v>49</v>
      </c>
      <c s="29" t="s">
        <v>364</v>
      </c>
      <c s="29" t="s">
        <v>907</v>
      </c>
      <c s="24" t="s">
        <v>51</v>
      </c>
      <c s="30" t="s">
        <v>908</v>
      </c>
      <c s="31" t="s">
        <v>134</v>
      </c>
      <c s="32">
        <v>4.87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51</v>
      </c>
    </row>
    <row r="96" spans="1:5" ht="102">
      <c r="A96" s="39" t="s">
        <v>56</v>
      </c>
      <c r="E96" s="38" t="s">
        <v>909</v>
      </c>
    </row>
    <row r="97" spans="1:16" ht="12.75">
      <c r="A97" s="24" t="s">
        <v>49</v>
      </c>
      <c s="29" t="s">
        <v>368</v>
      </c>
      <c s="29" t="s">
        <v>731</v>
      </c>
      <c s="24" t="s">
        <v>51</v>
      </c>
      <c s="30" t="s">
        <v>732</v>
      </c>
      <c s="31" t="s">
        <v>187</v>
      </c>
      <c s="32">
        <v>3231.56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733</v>
      </c>
    </row>
    <row r="99" spans="1:5" ht="204">
      <c r="A99" s="39" t="s">
        <v>56</v>
      </c>
      <c r="E99" s="38" t="s">
        <v>910</v>
      </c>
    </row>
    <row r="100" spans="1:16" ht="12.75">
      <c r="A100" s="24" t="s">
        <v>49</v>
      </c>
      <c s="29" t="s">
        <v>373</v>
      </c>
      <c s="29" t="s">
        <v>514</v>
      </c>
      <c s="24" t="s">
        <v>51</v>
      </c>
      <c s="30" t="s">
        <v>515</v>
      </c>
      <c s="31" t="s">
        <v>187</v>
      </c>
      <c s="32">
        <v>1307.4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516</v>
      </c>
    </row>
    <row r="102" spans="1:5" ht="63.75">
      <c r="A102" s="39" t="s">
        <v>56</v>
      </c>
      <c r="E102" s="38" t="s">
        <v>911</v>
      </c>
    </row>
    <row r="103" spans="1:16" ht="12.75">
      <c r="A103" s="24" t="s">
        <v>49</v>
      </c>
      <c s="29" t="s">
        <v>378</v>
      </c>
      <c s="29" t="s">
        <v>514</v>
      </c>
      <c s="24" t="s">
        <v>360</v>
      </c>
      <c s="30" t="s">
        <v>515</v>
      </c>
      <c s="31" t="s">
        <v>187</v>
      </c>
      <c s="32">
        <v>369.2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25.5">
      <c r="A104" s="35" t="s">
        <v>54</v>
      </c>
      <c r="E104" s="36" t="s">
        <v>519</v>
      </c>
    </row>
    <row r="105" spans="1:5" ht="63.75">
      <c r="A105" s="39" t="s">
        <v>56</v>
      </c>
      <c r="E105" s="38" t="s">
        <v>912</v>
      </c>
    </row>
    <row r="106" spans="1:16" ht="12.75">
      <c r="A106" s="24" t="s">
        <v>49</v>
      </c>
      <c s="29" t="s">
        <v>384</v>
      </c>
      <c s="29" t="s">
        <v>913</v>
      </c>
      <c s="24" t="s">
        <v>51</v>
      </c>
      <c s="30" t="s">
        <v>914</v>
      </c>
      <c s="31" t="s">
        <v>187</v>
      </c>
      <c s="32">
        <v>30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25.5">
      <c r="A107" s="35" t="s">
        <v>54</v>
      </c>
      <c r="E107" s="36" t="s">
        <v>915</v>
      </c>
    </row>
    <row r="108" spans="1:5" ht="25.5">
      <c r="A108" s="39" t="s">
        <v>56</v>
      </c>
      <c r="E108" s="38" t="s">
        <v>916</v>
      </c>
    </row>
    <row r="109" spans="1:16" ht="12.75">
      <c r="A109" s="24" t="s">
        <v>49</v>
      </c>
      <c s="29" t="s">
        <v>389</v>
      </c>
      <c s="29" t="s">
        <v>917</v>
      </c>
      <c s="24" t="s">
        <v>360</v>
      </c>
      <c s="30" t="s">
        <v>918</v>
      </c>
      <c s="31" t="s">
        <v>187</v>
      </c>
      <c s="32">
        <v>11.25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919</v>
      </c>
    </row>
    <row r="111" spans="1:5" ht="12.75">
      <c r="A111" s="39" t="s">
        <v>56</v>
      </c>
      <c r="E111" s="38" t="s">
        <v>920</v>
      </c>
    </row>
    <row r="112" spans="1:16" ht="12.75">
      <c r="A112" s="24" t="s">
        <v>49</v>
      </c>
      <c s="29" t="s">
        <v>394</v>
      </c>
      <c s="29" t="s">
        <v>917</v>
      </c>
      <c s="24" t="s">
        <v>365</v>
      </c>
      <c s="30" t="s">
        <v>918</v>
      </c>
      <c s="31" t="s">
        <v>187</v>
      </c>
      <c s="32">
        <v>0.575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921</v>
      </c>
    </row>
    <row r="114" spans="1:5" ht="12.75">
      <c r="A114" s="37" t="s">
        <v>56</v>
      </c>
      <c r="E114" s="38" t="s">
        <v>922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0+O9+O13+O23+O42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923</v>
      </c>
      <c s="40">
        <f>0+I9+I13+I23+I42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857</v>
      </c>
      <c s="1"/>
      <c s="14" t="s">
        <v>858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923</v>
      </c>
      <c s="6"/>
      <c s="18" t="s">
        <v>924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276</v>
      </c>
      <c s="24" t="s">
        <v>51</v>
      </c>
      <c s="30" t="s">
        <v>277</v>
      </c>
      <c s="31" t="s">
        <v>134</v>
      </c>
      <c s="32">
        <v>2.2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925</v>
      </c>
    </row>
    <row r="13" spans="1:18" ht="12.75" customHeight="1">
      <c r="A13" s="6" t="s">
        <v>47</v>
      </c>
      <c s="6"/>
      <c s="42" t="s">
        <v>33</v>
      </c>
      <c s="6"/>
      <c s="27" t="s">
        <v>145</v>
      </c>
      <c s="6"/>
      <c s="6"/>
      <c s="6"/>
      <c s="43">
        <f>0+Q13</f>
      </c>
      <c r="O13">
        <f>0+R13</f>
      </c>
      <c r="Q13">
        <f>0+I14+I17+I20</f>
      </c>
      <c>
        <f>0+O14+O17+O20</f>
      </c>
    </row>
    <row r="14" spans="1:16" ht="12.75">
      <c r="A14" s="24" t="s">
        <v>49</v>
      </c>
      <c s="29" t="s">
        <v>27</v>
      </c>
      <c s="29" t="s">
        <v>290</v>
      </c>
      <c s="24" t="s">
        <v>291</v>
      </c>
      <c s="30" t="s">
        <v>292</v>
      </c>
      <c s="31" t="s">
        <v>134</v>
      </c>
      <c s="32">
        <v>2.2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293</v>
      </c>
    </row>
    <row r="16" spans="1:5" ht="12.75">
      <c r="A16" s="39" t="s">
        <v>56</v>
      </c>
      <c r="E16" s="38" t="s">
        <v>925</v>
      </c>
    </row>
    <row r="17" spans="1:16" ht="12.75">
      <c r="A17" s="24" t="s">
        <v>49</v>
      </c>
      <c s="29" t="s">
        <v>26</v>
      </c>
      <c s="29" t="s">
        <v>321</v>
      </c>
      <c s="24" t="s">
        <v>51</v>
      </c>
      <c s="30" t="s">
        <v>322</v>
      </c>
      <c s="31" t="s">
        <v>148</v>
      </c>
      <c s="32">
        <v>506.82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38.25">
      <c r="A19" s="39" t="s">
        <v>56</v>
      </c>
      <c r="E19" s="38" t="s">
        <v>926</v>
      </c>
    </row>
    <row r="20" spans="1:16" ht="12.75">
      <c r="A20" s="24" t="s">
        <v>49</v>
      </c>
      <c s="29" t="s">
        <v>37</v>
      </c>
      <c s="29" t="s">
        <v>328</v>
      </c>
      <c s="24" t="s">
        <v>51</v>
      </c>
      <c s="30" t="s">
        <v>329</v>
      </c>
      <c s="31" t="s">
        <v>134</v>
      </c>
      <c s="32">
        <v>2.2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12.75">
      <c r="A21" s="35" t="s">
        <v>54</v>
      </c>
      <c r="E21" s="36" t="s">
        <v>330</v>
      </c>
    </row>
    <row r="22" spans="1:5" ht="25.5">
      <c r="A22" s="37" t="s">
        <v>56</v>
      </c>
      <c r="E22" s="38" t="s">
        <v>927</v>
      </c>
    </row>
    <row r="23" spans="1:18" ht="12.75" customHeight="1">
      <c r="A23" s="6" t="s">
        <v>47</v>
      </c>
      <c s="6"/>
      <c s="42" t="s">
        <v>39</v>
      </c>
      <c s="6"/>
      <c s="27" t="s">
        <v>383</v>
      </c>
      <c s="6"/>
      <c s="6"/>
      <c s="6"/>
      <c s="43">
        <f>0+Q23</f>
      </c>
      <c r="O23">
        <f>0+R23</f>
      </c>
      <c r="Q23">
        <f>0+I24+I27+I30+I33+I36+I39</f>
      </c>
      <c>
        <f>0+O24+O27+O30+O33+O36+O39</f>
      </c>
    </row>
    <row r="24" spans="1:16" ht="12.75">
      <c r="A24" s="24" t="s">
        <v>49</v>
      </c>
      <c s="29" t="s">
        <v>39</v>
      </c>
      <c s="29" t="s">
        <v>400</v>
      </c>
      <c s="24" t="s">
        <v>51</v>
      </c>
      <c s="30" t="s">
        <v>401</v>
      </c>
      <c s="31" t="s">
        <v>134</v>
      </c>
      <c s="32">
        <v>115.464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12.75">
      <c r="A25" s="35" t="s">
        <v>54</v>
      </c>
      <c r="E25" s="36" t="s">
        <v>880</v>
      </c>
    </row>
    <row r="26" spans="1:5" ht="165.75">
      <c r="A26" s="39" t="s">
        <v>56</v>
      </c>
      <c r="E26" s="38" t="s">
        <v>928</v>
      </c>
    </row>
    <row r="27" spans="1:16" ht="12.75">
      <c r="A27" s="24" t="s">
        <v>49</v>
      </c>
      <c s="29" t="s">
        <v>41</v>
      </c>
      <c s="29" t="s">
        <v>408</v>
      </c>
      <c s="24" t="s">
        <v>51</v>
      </c>
      <c s="30" t="s">
        <v>409</v>
      </c>
      <c s="31" t="s">
        <v>148</v>
      </c>
      <c s="32">
        <v>347.2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882</v>
      </c>
    </row>
    <row r="29" spans="1:5" ht="63.75">
      <c r="A29" s="39" t="s">
        <v>56</v>
      </c>
      <c r="E29" s="38" t="s">
        <v>929</v>
      </c>
    </row>
    <row r="30" spans="1:16" ht="12.75">
      <c r="A30" s="24" t="s">
        <v>49</v>
      </c>
      <c s="29" t="s">
        <v>70</v>
      </c>
      <c s="29" t="s">
        <v>717</v>
      </c>
      <c s="24" t="s">
        <v>51</v>
      </c>
      <c s="30" t="s">
        <v>718</v>
      </c>
      <c s="31" t="s">
        <v>148</v>
      </c>
      <c s="32">
        <v>122.45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930</v>
      </c>
    </row>
    <row r="32" spans="1:5" ht="38.25">
      <c r="A32" s="39" t="s">
        <v>56</v>
      </c>
      <c r="E32" s="38" t="s">
        <v>931</v>
      </c>
    </row>
    <row r="33" spans="1:16" ht="12.75">
      <c r="A33" s="24" t="s">
        <v>49</v>
      </c>
      <c s="29" t="s">
        <v>73</v>
      </c>
      <c s="29" t="s">
        <v>481</v>
      </c>
      <c s="24" t="s">
        <v>51</v>
      </c>
      <c s="30" t="s">
        <v>482</v>
      </c>
      <c s="31" t="s">
        <v>148</v>
      </c>
      <c s="32">
        <v>310.7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25.5">
      <c r="A34" s="35" t="s">
        <v>54</v>
      </c>
      <c r="E34" s="36" t="s">
        <v>889</v>
      </c>
    </row>
    <row r="35" spans="1:5" ht="63.75">
      <c r="A35" s="39" t="s">
        <v>56</v>
      </c>
      <c r="E35" s="38" t="s">
        <v>932</v>
      </c>
    </row>
    <row r="36" spans="1:16" ht="25.5">
      <c r="A36" s="24" t="s">
        <v>49</v>
      </c>
      <c s="29" t="s">
        <v>44</v>
      </c>
      <c s="29" t="s">
        <v>727</v>
      </c>
      <c s="24" t="s">
        <v>51</v>
      </c>
      <c s="30" t="s">
        <v>728</v>
      </c>
      <c s="31" t="s">
        <v>148</v>
      </c>
      <c s="32">
        <v>2.45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25.5">
      <c r="A37" s="35" t="s">
        <v>54</v>
      </c>
      <c r="E37" s="36" t="s">
        <v>933</v>
      </c>
    </row>
    <row r="38" spans="1:5" ht="51">
      <c r="A38" s="39" t="s">
        <v>56</v>
      </c>
      <c r="E38" s="38" t="s">
        <v>934</v>
      </c>
    </row>
    <row r="39" spans="1:16" ht="12.75">
      <c r="A39" s="24" t="s">
        <v>49</v>
      </c>
      <c s="29" t="s">
        <v>46</v>
      </c>
      <c s="29" t="s">
        <v>935</v>
      </c>
      <c s="24" t="s">
        <v>51</v>
      </c>
      <c s="30" t="s">
        <v>936</v>
      </c>
      <c s="31" t="s">
        <v>148</v>
      </c>
      <c s="32">
        <v>36.5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25.5">
      <c r="A40" s="35" t="s">
        <v>54</v>
      </c>
      <c r="E40" s="36" t="s">
        <v>937</v>
      </c>
    </row>
    <row r="41" spans="1:5" ht="25.5">
      <c r="A41" s="37" t="s">
        <v>56</v>
      </c>
      <c r="E41" s="38" t="s">
        <v>938</v>
      </c>
    </row>
    <row r="42" spans="1:18" ht="12.75" customHeight="1">
      <c r="A42" s="6" t="s">
        <v>47</v>
      </c>
      <c s="6"/>
      <c s="42" t="s">
        <v>44</v>
      </c>
      <c s="6"/>
      <c s="27" t="s">
        <v>184</v>
      </c>
      <c s="6"/>
      <c s="6"/>
      <c s="6"/>
      <c s="43">
        <f>0+Q42</f>
      </c>
      <c r="O42">
        <f>0+R42</f>
      </c>
      <c r="Q42">
        <f>0+I43+I46+I49</f>
      </c>
      <c>
        <f>0+O43+O46+O49</f>
      </c>
    </row>
    <row r="43" spans="1:16" ht="12.75">
      <c r="A43" s="24" t="s">
        <v>49</v>
      </c>
      <c s="29" t="s">
        <v>84</v>
      </c>
      <c s="29" t="s">
        <v>731</v>
      </c>
      <c s="24" t="s">
        <v>51</v>
      </c>
      <c s="30" t="s">
        <v>732</v>
      </c>
      <c s="31" t="s">
        <v>187</v>
      </c>
      <c s="32">
        <v>333.94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733</v>
      </c>
    </row>
    <row r="45" spans="1:5" ht="63.75">
      <c r="A45" s="39" t="s">
        <v>56</v>
      </c>
      <c r="E45" s="38" t="s">
        <v>939</v>
      </c>
    </row>
    <row r="46" spans="1:16" ht="12.75">
      <c r="A46" s="24" t="s">
        <v>49</v>
      </c>
      <c s="29" t="s">
        <v>88</v>
      </c>
      <c s="29" t="s">
        <v>514</v>
      </c>
      <c s="24" t="s">
        <v>51</v>
      </c>
      <c s="30" t="s">
        <v>515</v>
      </c>
      <c s="31" t="s">
        <v>187</v>
      </c>
      <c s="32">
        <v>78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516</v>
      </c>
    </row>
    <row r="48" spans="1:5" ht="25.5">
      <c r="A48" s="39" t="s">
        <v>56</v>
      </c>
      <c r="E48" s="38" t="s">
        <v>940</v>
      </c>
    </row>
    <row r="49" spans="1:16" ht="12.75">
      <c r="A49" s="24" t="s">
        <v>49</v>
      </c>
      <c s="29" t="s">
        <v>91</v>
      </c>
      <c s="29" t="s">
        <v>514</v>
      </c>
      <c s="24" t="s">
        <v>360</v>
      </c>
      <c s="30" t="s">
        <v>515</v>
      </c>
      <c s="31" t="s">
        <v>187</v>
      </c>
      <c s="32">
        <v>31.4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25.5">
      <c r="A50" s="35" t="s">
        <v>54</v>
      </c>
      <c r="E50" s="36" t="s">
        <v>519</v>
      </c>
    </row>
    <row r="51" spans="1:5" ht="25.5">
      <c r="A51" s="37" t="s">
        <v>56</v>
      </c>
      <c r="E51" s="38" t="s">
        <v>941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0+O8+O15+O31+O53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942</v>
      </c>
      <c s="40">
        <f>0+I8+I15+I31+I53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942</v>
      </c>
      <c s="6"/>
      <c s="18" t="s">
        <v>943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16.49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944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6.64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7" t="s">
        <v>56</v>
      </c>
      <c r="E14" s="38" t="s">
        <v>945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</f>
      </c>
      <c>
        <f>0+O16+O19+O22+O25+O28</f>
      </c>
    </row>
    <row r="16" spans="1:16" ht="12.75">
      <c r="A16" s="24" t="s">
        <v>49</v>
      </c>
      <c s="29" t="s">
        <v>26</v>
      </c>
      <c s="29" t="s">
        <v>286</v>
      </c>
      <c s="24" t="s">
        <v>161</v>
      </c>
      <c s="30" t="s">
        <v>287</v>
      </c>
      <c s="31" t="s">
        <v>134</v>
      </c>
      <c s="32">
        <v>16.49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288</v>
      </c>
    </row>
    <row r="18" spans="1:5" ht="25.5">
      <c r="A18" s="39" t="s">
        <v>56</v>
      </c>
      <c r="E18" s="38" t="s">
        <v>946</v>
      </c>
    </row>
    <row r="19" spans="1:16" ht="12.75">
      <c r="A19" s="24" t="s">
        <v>49</v>
      </c>
      <c s="29" t="s">
        <v>37</v>
      </c>
      <c s="29" t="s">
        <v>290</v>
      </c>
      <c s="24" t="s">
        <v>291</v>
      </c>
      <c s="30" t="s">
        <v>292</v>
      </c>
      <c s="31" t="s">
        <v>134</v>
      </c>
      <c s="32">
        <v>6.64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293</v>
      </c>
    </row>
    <row r="21" spans="1:5" ht="12.75">
      <c r="A21" s="39" t="s">
        <v>56</v>
      </c>
      <c r="E21" s="38" t="s">
        <v>945</v>
      </c>
    </row>
    <row r="22" spans="1:16" ht="12.75">
      <c r="A22" s="24" t="s">
        <v>49</v>
      </c>
      <c s="29" t="s">
        <v>39</v>
      </c>
      <c s="29" t="s">
        <v>304</v>
      </c>
      <c s="24" t="s">
        <v>161</v>
      </c>
      <c s="30" t="s">
        <v>305</v>
      </c>
      <c s="31" t="s">
        <v>134</v>
      </c>
      <c s="32">
        <v>16.49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306</v>
      </c>
    </row>
    <row r="24" spans="1:5" ht="12.75">
      <c r="A24" s="39" t="s">
        <v>56</v>
      </c>
      <c r="E24" s="38" t="s">
        <v>944</v>
      </c>
    </row>
    <row r="25" spans="1:16" ht="12.75">
      <c r="A25" s="24" t="s">
        <v>49</v>
      </c>
      <c s="29" t="s">
        <v>41</v>
      </c>
      <c s="29" t="s">
        <v>321</v>
      </c>
      <c s="24" t="s">
        <v>51</v>
      </c>
      <c s="30" t="s">
        <v>322</v>
      </c>
      <c s="31" t="s">
        <v>148</v>
      </c>
      <c s="32">
        <v>1240.7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38.25">
      <c r="A27" s="39" t="s">
        <v>56</v>
      </c>
      <c r="E27" s="38" t="s">
        <v>947</v>
      </c>
    </row>
    <row r="28" spans="1:16" ht="12.75">
      <c r="A28" s="24" t="s">
        <v>49</v>
      </c>
      <c s="29" t="s">
        <v>70</v>
      </c>
      <c s="29" t="s">
        <v>328</v>
      </c>
      <c s="24" t="s">
        <v>51</v>
      </c>
      <c s="30" t="s">
        <v>329</v>
      </c>
      <c s="31" t="s">
        <v>134</v>
      </c>
      <c s="32">
        <v>6.64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330</v>
      </c>
    </row>
    <row r="30" spans="1:5" ht="25.5">
      <c r="A30" s="37" t="s">
        <v>56</v>
      </c>
      <c r="E30" s="38" t="s">
        <v>948</v>
      </c>
    </row>
    <row r="31" spans="1:18" ht="12.75" customHeight="1">
      <c r="A31" s="6" t="s">
        <v>47</v>
      </c>
      <c s="6"/>
      <c s="42" t="s">
        <v>39</v>
      </c>
      <c s="6"/>
      <c s="27" t="s">
        <v>383</v>
      </c>
      <c s="6"/>
      <c s="6"/>
      <c s="6"/>
      <c s="43">
        <f>0+Q31</f>
      </c>
      <c r="O31">
        <f>0+R31</f>
      </c>
      <c r="Q31">
        <f>0+I32+I35+I38+I41+I44+I47+I50</f>
      </c>
      <c>
        <f>0+O32+O35+O38+O41+O44+O47+O50</f>
      </c>
    </row>
    <row r="32" spans="1:16" ht="12.75">
      <c r="A32" s="24" t="s">
        <v>49</v>
      </c>
      <c s="29" t="s">
        <v>73</v>
      </c>
      <c s="29" t="s">
        <v>400</v>
      </c>
      <c s="24" t="s">
        <v>51</v>
      </c>
      <c s="30" t="s">
        <v>401</v>
      </c>
      <c s="31" t="s">
        <v>134</v>
      </c>
      <c s="32">
        <v>211.076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880</v>
      </c>
    </row>
    <row r="34" spans="1:5" ht="153">
      <c r="A34" s="39" t="s">
        <v>56</v>
      </c>
      <c r="E34" s="38" t="s">
        <v>949</v>
      </c>
    </row>
    <row r="35" spans="1:16" ht="12.75">
      <c r="A35" s="24" t="s">
        <v>49</v>
      </c>
      <c s="29" t="s">
        <v>44</v>
      </c>
      <c s="29" t="s">
        <v>408</v>
      </c>
      <c s="24" t="s">
        <v>51</v>
      </c>
      <c s="30" t="s">
        <v>409</v>
      </c>
      <c s="31" t="s">
        <v>148</v>
      </c>
      <c s="32">
        <v>221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882</v>
      </c>
    </row>
    <row r="37" spans="1:5" ht="25.5">
      <c r="A37" s="39" t="s">
        <v>56</v>
      </c>
      <c r="E37" s="38" t="s">
        <v>950</v>
      </c>
    </row>
    <row r="38" spans="1:16" ht="12.75">
      <c r="A38" s="24" t="s">
        <v>49</v>
      </c>
      <c s="29" t="s">
        <v>46</v>
      </c>
      <c s="29" t="s">
        <v>713</v>
      </c>
      <c s="24" t="s">
        <v>51</v>
      </c>
      <c s="30" t="s">
        <v>714</v>
      </c>
      <c s="31" t="s">
        <v>148</v>
      </c>
      <c s="32">
        <v>946.5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885</v>
      </c>
    </row>
    <row r="40" spans="1:5" ht="89.25">
      <c r="A40" s="39" t="s">
        <v>56</v>
      </c>
      <c r="E40" s="38" t="s">
        <v>951</v>
      </c>
    </row>
    <row r="41" spans="1:16" ht="12.75">
      <c r="A41" s="24" t="s">
        <v>49</v>
      </c>
      <c s="29" t="s">
        <v>84</v>
      </c>
      <c s="29" t="s">
        <v>717</v>
      </c>
      <c s="24" t="s">
        <v>51</v>
      </c>
      <c s="30" t="s">
        <v>718</v>
      </c>
      <c s="31" t="s">
        <v>148</v>
      </c>
      <c s="32">
        <v>9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25.5">
      <c r="A42" s="35" t="s">
        <v>54</v>
      </c>
      <c r="E42" s="36" t="s">
        <v>887</v>
      </c>
    </row>
    <row r="43" spans="1:5" ht="38.25">
      <c r="A43" s="39" t="s">
        <v>56</v>
      </c>
      <c r="E43" s="38" t="s">
        <v>952</v>
      </c>
    </row>
    <row r="44" spans="1:16" ht="12.75">
      <c r="A44" s="24" t="s">
        <v>49</v>
      </c>
      <c s="29" t="s">
        <v>88</v>
      </c>
      <c s="29" t="s">
        <v>481</v>
      </c>
      <c s="24" t="s">
        <v>51</v>
      </c>
      <c s="30" t="s">
        <v>482</v>
      </c>
      <c s="31" t="s">
        <v>148</v>
      </c>
      <c s="32">
        <v>187.45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25.5">
      <c r="A45" s="35" t="s">
        <v>54</v>
      </c>
      <c r="E45" s="36" t="s">
        <v>889</v>
      </c>
    </row>
    <row r="46" spans="1:5" ht="51">
      <c r="A46" s="39" t="s">
        <v>56</v>
      </c>
      <c r="E46" s="38" t="s">
        <v>953</v>
      </c>
    </row>
    <row r="47" spans="1:16" ht="25.5">
      <c r="A47" s="24" t="s">
        <v>49</v>
      </c>
      <c s="29" t="s">
        <v>91</v>
      </c>
      <c s="29" t="s">
        <v>723</v>
      </c>
      <c s="24" t="s">
        <v>51</v>
      </c>
      <c s="30" t="s">
        <v>724</v>
      </c>
      <c s="31" t="s">
        <v>148</v>
      </c>
      <c s="32">
        <v>33.55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25.5">
      <c r="A48" s="35" t="s">
        <v>54</v>
      </c>
      <c r="E48" s="36" t="s">
        <v>891</v>
      </c>
    </row>
    <row r="49" spans="1:5" ht="51">
      <c r="A49" s="39" t="s">
        <v>56</v>
      </c>
      <c r="E49" s="38" t="s">
        <v>954</v>
      </c>
    </row>
    <row r="50" spans="1:16" ht="25.5">
      <c r="A50" s="24" t="s">
        <v>49</v>
      </c>
      <c s="29" t="s">
        <v>96</v>
      </c>
      <c s="29" t="s">
        <v>727</v>
      </c>
      <c s="24" t="s">
        <v>51</v>
      </c>
      <c s="30" t="s">
        <v>728</v>
      </c>
      <c s="31" t="s">
        <v>148</v>
      </c>
      <c s="32">
        <v>42.1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25.5">
      <c r="A51" s="35" t="s">
        <v>54</v>
      </c>
      <c r="E51" s="36" t="s">
        <v>893</v>
      </c>
    </row>
    <row r="52" spans="1:5" ht="76.5">
      <c r="A52" s="37" t="s">
        <v>56</v>
      </c>
      <c r="E52" s="38" t="s">
        <v>955</v>
      </c>
    </row>
    <row r="53" spans="1:18" ht="12.75" customHeight="1">
      <c r="A53" s="6" t="s">
        <v>47</v>
      </c>
      <c s="6"/>
      <c s="42" t="s">
        <v>44</v>
      </c>
      <c s="6"/>
      <c s="27" t="s">
        <v>184</v>
      </c>
      <c s="6"/>
      <c s="6"/>
      <c s="6"/>
      <c s="43">
        <f>0+Q53</f>
      </c>
      <c r="O53">
        <f>0+R53</f>
      </c>
      <c r="Q53">
        <f>0+I54+I57+I60+I63+I66</f>
      </c>
      <c>
        <f>0+O54+O57+O60+O63+O66</f>
      </c>
    </row>
    <row r="54" spans="1:16" ht="12.75">
      <c r="A54" s="24" t="s">
        <v>49</v>
      </c>
      <c s="29" t="s">
        <v>99</v>
      </c>
      <c s="29" t="s">
        <v>903</v>
      </c>
      <c s="24" t="s">
        <v>51</v>
      </c>
      <c s="30" t="s">
        <v>904</v>
      </c>
      <c s="31" t="s">
        <v>187</v>
      </c>
      <c s="32">
        <v>30.5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905</v>
      </c>
    </row>
    <row r="56" spans="1:5" ht="25.5">
      <c r="A56" s="39" t="s">
        <v>56</v>
      </c>
      <c r="E56" s="38" t="s">
        <v>956</v>
      </c>
    </row>
    <row r="57" spans="1:16" ht="12.75">
      <c r="A57" s="24" t="s">
        <v>49</v>
      </c>
      <c s="29" t="s">
        <v>102</v>
      </c>
      <c s="29" t="s">
        <v>731</v>
      </c>
      <c s="24" t="s">
        <v>51</v>
      </c>
      <c s="30" t="s">
        <v>732</v>
      </c>
      <c s="31" t="s">
        <v>187</v>
      </c>
      <c s="32">
        <v>435.4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733</v>
      </c>
    </row>
    <row r="59" spans="1:5" ht="51">
      <c r="A59" s="39" t="s">
        <v>56</v>
      </c>
      <c r="E59" s="38" t="s">
        <v>957</v>
      </c>
    </row>
    <row r="60" spans="1:16" ht="12.75">
      <c r="A60" s="24" t="s">
        <v>49</v>
      </c>
      <c s="29" t="s">
        <v>105</v>
      </c>
      <c s="29" t="s">
        <v>514</v>
      </c>
      <c s="24" t="s">
        <v>51</v>
      </c>
      <c s="30" t="s">
        <v>515</v>
      </c>
      <c s="31" t="s">
        <v>187</v>
      </c>
      <c s="32">
        <v>225.2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516</v>
      </c>
    </row>
    <row r="62" spans="1:5" ht="25.5">
      <c r="A62" s="39" t="s">
        <v>56</v>
      </c>
      <c r="E62" s="38" t="s">
        <v>958</v>
      </c>
    </row>
    <row r="63" spans="1:16" ht="12.75">
      <c r="A63" s="24" t="s">
        <v>49</v>
      </c>
      <c s="29" t="s">
        <v>108</v>
      </c>
      <c s="29" t="s">
        <v>514</v>
      </c>
      <c s="24" t="s">
        <v>360</v>
      </c>
      <c s="30" t="s">
        <v>515</v>
      </c>
      <c s="31" t="s">
        <v>187</v>
      </c>
      <c s="32">
        <v>84.7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25.5">
      <c r="A64" s="35" t="s">
        <v>54</v>
      </c>
      <c r="E64" s="36" t="s">
        <v>519</v>
      </c>
    </row>
    <row r="65" spans="1:5" ht="25.5">
      <c r="A65" s="39" t="s">
        <v>56</v>
      </c>
      <c r="E65" s="38" t="s">
        <v>959</v>
      </c>
    </row>
    <row r="66" spans="1:16" ht="12.75">
      <c r="A66" s="24" t="s">
        <v>49</v>
      </c>
      <c s="29" t="s">
        <v>114</v>
      </c>
      <c s="29" t="s">
        <v>913</v>
      </c>
      <c s="24" t="s">
        <v>51</v>
      </c>
      <c s="30" t="s">
        <v>914</v>
      </c>
      <c s="31" t="s">
        <v>187</v>
      </c>
      <c s="32">
        <v>37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25.5">
      <c r="A67" s="35" t="s">
        <v>54</v>
      </c>
      <c r="E67" s="36" t="s">
        <v>915</v>
      </c>
    </row>
    <row r="68" spans="1:5" ht="25.5">
      <c r="A68" s="37" t="s">
        <v>56</v>
      </c>
      <c r="E68" s="38" t="s">
        <v>960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961</v>
      </c>
      <c s="40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961</v>
      </c>
      <c s="6"/>
      <c s="18" t="s">
        <v>962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963</v>
      </c>
      <c s="24" t="s">
        <v>51</v>
      </c>
      <c s="30" t="s">
        <v>964</v>
      </c>
      <c s="31" t="s">
        <v>53</v>
      </c>
      <c s="32">
        <v>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14.75">
      <c r="A10" s="35" t="s">
        <v>54</v>
      </c>
      <c r="E10" s="36" t="s">
        <v>965</v>
      </c>
    </row>
    <row r="11" spans="1:5" ht="12.75">
      <c r="A11" s="37" t="s">
        <v>56</v>
      </c>
      <c r="E11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966</v>
      </c>
      <c s="40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966</v>
      </c>
      <c s="6"/>
      <c s="18" t="s">
        <v>967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44</v>
      </c>
      <c s="25"/>
      <c s="27" t="s">
        <v>184</v>
      </c>
      <c s="25"/>
      <c s="25"/>
      <c s="25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4" t="s">
        <v>49</v>
      </c>
      <c s="29" t="s">
        <v>33</v>
      </c>
      <c s="29" t="s">
        <v>968</v>
      </c>
      <c s="24" t="s">
        <v>51</v>
      </c>
      <c s="30" t="s">
        <v>969</v>
      </c>
      <c s="31" t="s">
        <v>82</v>
      </c>
      <c s="32">
        <v>3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970</v>
      </c>
    </row>
    <row r="12" spans="1:16" ht="25.5">
      <c r="A12" s="24" t="s">
        <v>49</v>
      </c>
      <c s="29" t="s">
        <v>27</v>
      </c>
      <c s="29" t="s">
        <v>971</v>
      </c>
      <c s="24" t="s">
        <v>51</v>
      </c>
      <c s="30" t="s">
        <v>972</v>
      </c>
      <c s="31" t="s">
        <v>82</v>
      </c>
      <c s="32">
        <v>51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51">
      <c r="A14" s="39" t="s">
        <v>56</v>
      </c>
      <c r="E14" s="38" t="s">
        <v>973</v>
      </c>
    </row>
    <row r="15" spans="1:16" ht="25.5">
      <c r="A15" s="24" t="s">
        <v>49</v>
      </c>
      <c s="29" t="s">
        <v>26</v>
      </c>
      <c s="29" t="s">
        <v>974</v>
      </c>
      <c s="24" t="s">
        <v>51</v>
      </c>
      <c s="30" t="s">
        <v>975</v>
      </c>
      <c s="31" t="s">
        <v>82</v>
      </c>
      <c s="32">
        <v>33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38.25">
      <c r="A17" s="39" t="s">
        <v>56</v>
      </c>
      <c r="E17" s="38" t="s">
        <v>976</v>
      </c>
    </row>
    <row r="18" spans="1:16" ht="12.75">
      <c r="A18" s="24" t="s">
        <v>49</v>
      </c>
      <c s="29" t="s">
        <v>37</v>
      </c>
      <c s="29" t="s">
        <v>977</v>
      </c>
      <c s="24" t="s">
        <v>51</v>
      </c>
      <c s="30" t="s">
        <v>978</v>
      </c>
      <c s="31" t="s">
        <v>82</v>
      </c>
      <c s="32">
        <v>90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76.5">
      <c r="A20" s="39" t="s">
        <v>56</v>
      </c>
      <c r="E20" s="38" t="s">
        <v>979</v>
      </c>
    </row>
    <row r="21" spans="1:16" ht="12.75">
      <c r="A21" s="24" t="s">
        <v>49</v>
      </c>
      <c s="29" t="s">
        <v>39</v>
      </c>
      <c s="29" t="s">
        <v>980</v>
      </c>
      <c s="24" t="s">
        <v>51</v>
      </c>
      <c s="30" t="s">
        <v>981</v>
      </c>
      <c s="31" t="s">
        <v>82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51</v>
      </c>
    </row>
    <row r="23" spans="1:5" ht="25.5">
      <c r="A23" s="39" t="s">
        <v>56</v>
      </c>
      <c r="E23" s="38" t="s">
        <v>982</v>
      </c>
    </row>
    <row r="24" spans="1:16" ht="25.5">
      <c r="A24" s="24" t="s">
        <v>49</v>
      </c>
      <c s="29" t="s">
        <v>41</v>
      </c>
      <c s="29" t="s">
        <v>983</v>
      </c>
      <c s="24" t="s">
        <v>51</v>
      </c>
      <c s="30" t="s">
        <v>984</v>
      </c>
      <c s="31" t="s">
        <v>82</v>
      </c>
      <c s="32">
        <v>3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12.75">
      <c r="A25" s="35" t="s">
        <v>54</v>
      </c>
      <c r="E25" s="36" t="s">
        <v>51</v>
      </c>
    </row>
    <row r="26" spans="1:5" ht="25.5">
      <c r="A26" s="39" t="s">
        <v>56</v>
      </c>
      <c r="E26" s="38" t="s">
        <v>985</v>
      </c>
    </row>
    <row r="27" spans="1:16" ht="12.75">
      <c r="A27" s="24" t="s">
        <v>49</v>
      </c>
      <c s="29" t="s">
        <v>70</v>
      </c>
      <c s="29" t="s">
        <v>986</v>
      </c>
      <c s="24" t="s">
        <v>51</v>
      </c>
      <c s="30" t="s">
        <v>987</v>
      </c>
      <c s="31" t="s">
        <v>82</v>
      </c>
      <c s="32">
        <v>4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25.5">
      <c r="A29" s="39" t="s">
        <v>56</v>
      </c>
      <c r="E29" s="38" t="s">
        <v>988</v>
      </c>
    </row>
    <row r="30" spans="1:16" ht="12.75">
      <c r="A30" s="24" t="s">
        <v>49</v>
      </c>
      <c s="29" t="s">
        <v>73</v>
      </c>
      <c s="29" t="s">
        <v>989</v>
      </c>
      <c s="24" t="s">
        <v>51</v>
      </c>
      <c s="30" t="s">
        <v>990</v>
      </c>
      <c s="31" t="s">
        <v>148</v>
      </c>
      <c s="32">
        <v>0.236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9" t="s">
        <v>56</v>
      </c>
      <c r="E32" s="38" t="s">
        <v>991</v>
      </c>
    </row>
    <row r="33" spans="1:16" ht="12.75">
      <c r="A33" s="24" t="s">
        <v>49</v>
      </c>
      <c s="29" t="s">
        <v>44</v>
      </c>
      <c s="29" t="s">
        <v>992</v>
      </c>
      <c s="24" t="s">
        <v>51</v>
      </c>
      <c s="30" t="s">
        <v>993</v>
      </c>
      <c s="31" t="s">
        <v>82</v>
      </c>
      <c s="32">
        <v>2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51</v>
      </c>
    </row>
    <row r="35" spans="1:5" ht="12.75">
      <c r="A35" s="39" t="s">
        <v>56</v>
      </c>
      <c r="E35" s="38" t="s">
        <v>95</v>
      </c>
    </row>
    <row r="36" spans="1:16" ht="25.5">
      <c r="A36" s="24" t="s">
        <v>49</v>
      </c>
      <c s="29" t="s">
        <v>46</v>
      </c>
      <c s="29" t="s">
        <v>994</v>
      </c>
      <c s="24" t="s">
        <v>51</v>
      </c>
      <c s="30" t="s">
        <v>995</v>
      </c>
      <c s="31" t="s">
        <v>82</v>
      </c>
      <c s="32">
        <v>55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51</v>
      </c>
    </row>
    <row r="38" spans="1:5" ht="12.75">
      <c r="A38" s="39" t="s">
        <v>56</v>
      </c>
      <c r="E38" s="38" t="s">
        <v>996</v>
      </c>
    </row>
    <row r="39" spans="1:16" ht="12.75">
      <c r="A39" s="24" t="s">
        <v>49</v>
      </c>
      <c s="29" t="s">
        <v>84</v>
      </c>
      <c s="29" t="s">
        <v>997</v>
      </c>
      <c s="24" t="s">
        <v>51</v>
      </c>
      <c s="30" t="s">
        <v>998</v>
      </c>
      <c s="31" t="s">
        <v>82</v>
      </c>
      <c s="32">
        <v>48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51</v>
      </c>
    </row>
    <row r="41" spans="1:5" ht="12.75">
      <c r="A41" s="39" t="s">
        <v>56</v>
      </c>
      <c r="E41" s="38" t="s">
        <v>999</v>
      </c>
    </row>
    <row r="42" spans="1:16" ht="12.75">
      <c r="A42" s="24" t="s">
        <v>49</v>
      </c>
      <c s="29" t="s">
        <v>88</v>
      </c>
      <c s="29" t="s">
        <v>1000</v>
      </c>
      <c s="24" t="s">
        <v>51</v>
      </c>
      <c s="30" t="s">
        <v>1001</v>
      </c>
      <c s="31" t="s">
        <v>82</v>
      </c>
      <c s="32">
        <v>4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12.75">
      <c r="A44" s="39" t="s">
        <v>56</v>
      </c>
      <c r="E44" s="38" t="s">
        <v>164</v>
      </c>
    </row>
    <row r="45" spans="1:16" ht="12.75">
      <c r="A45" s="24" t="s">
        <v>49</v>
      </c>
      <c s="29" t="s">
        <v>91</v>
      </c>
      <c s="29" t="s">
        <v>1002</v>
      </c>
      <c s="24" t="s">
        <v>51</v>
      </c>
      <c s="30" t="s">
        <v>1003</v>
      </c>
      <c s="31" t="s">
        <v>82</v>
      </c>
      <c s="32">
        <v>4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51</v>
      </c>
    </row>
    <row r="47" spans="1:5" ht="12.75">
      <c r="A47" s="39" t="s">
        <v>56</v>
      </c>
      <c r="E47" s="38" t="s">
        <v>164</v>
      </c>
    </row>
    <row r="48" spans="1:16" ht="25.5">
      <c r="A48" s="24" t="s">
        <v>49</v>
      </c>
      <c s="29" t="s">
        <v>96</v>
      </c>
      <c s="29" t="s">
        <v>1004</v>
      </c>
      <c s="24" t="s">
        <v>51</v>
      </c>
      <c s="30" t="s">
        <v>1005</v>
      </c>
      <c s="31" t="s">
        <v>148</v>
      </c>
      <c s="32">
        <v>1520.9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51</v>
      </c>
    </row>
    <row r="50" spans="1:5" ht="12.75">
      <c r="A50" s="39" t="s">
        <v>56</v>
      </c>
      <c r="E50" s="38" t="s">
        <v>1006</v>
      </c>
    </row>
    <row r="51" spans="1:16" ht="25.5">
      <c r="A51" s="24" t="s">
        <v>49</v>
      </c>
      <c s="29" t="s">
        <v>99</v>
      </c>
      <c s="29" t="s">
        <v>1007</v>
      </c>
      <c s="24" t="s">
        <v>51</v>
      </c>
      <c s="30" t="s">
        <v>1008</v>
      </c>
      <c s="31" t="s">
        <v>148</v>
      </c>
      <c s="32">
        <v>1520.9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51</v>
      </c>
    </row>
    <row r="53" spans="1:5" ht="102">
      <c r="A53" s="39" t="s">
        <v>56</v>
      </c>
      <c r="E53" s="38" t="s">
        <v>1009</v>
      </c>
    </row>
    <row r="54" spans="1:16" ht="12.75">
      <c r="A54" s="24" t="s">
        <v>49</v>
      </c>
      <c s="29" t="s">
        <v>102</v>
      </c>
      <c s="29" t="s">
        <v>1010</v>
      </c>
      <c s="24" t="s">
        <v>51</v>
      </c>
      <c s="30" t="s">
        <v>1011</v>
      </c>
      <c s="31" t="s">
        <v>187</v>
      </c>
      <c s="32">
        <v>8.1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7" t="s">
        <v>56</v>
      </c>
      <c r="E56" s="38" t="s">
        <v>1012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0+O8+O42+O97+O131+O147+O178+O194+O210+O220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1013</v>
      </c>
      <c s="40">
        <f>0+I8+I42+I97+I131+I147+I178+I194+I210+I220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1013</v>
      </c>
      <c s="6"/>
      <c s="18" t="s">
        <v>1014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0+I9+I12+I15+I18+I21+I24+I27+I30+I33+I36+I39</f>
      </c>
      <c>
        <f>0+O9+O12+O15+O18+O21+O24+O27+O30+O33+O36+O39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1612.975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76.5">
      <c r="A11" s="39" t="s">
        <v>56</v>
      </c>
      <c r="E11" s="38" t="s">
        <v>1015</v>
      </c>
    </row>
    <row r="12" spans="1:16" ht="12.75">
      <c r="A12" s="24" t="s">
        <v>49</v>
      </c>
      <c s="29" t="s">
        <v>27</v>
      </c>
      <c s="29" t="s">
        <v>131</v>
      </c>
      <c s="24" t="s">
        <v>132</v>
      </c>
      <c s="30" t="s">
        <v>272</v>
      </c>
      <c s="31" t="s">
        <v>134</v>
      </c>
      <c s="32">
        <v>12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1016</v>
      </c>
    </row>
    <row r="15" spans="1:16" ht="12.75">
      <c r="A15" s="24" t="s">
        <v>49</v>
      </c>
      <c s="29" t="s">
        <v>26</v>
      </c>
      <c s="29" t="s">
        <v>131</v>
      </c>
      <c s="24" t="s">
        <v>136</v>
      </c>
      <c s="30" t="s">
        <v>274</v>
      </c>
      <c s="31" t="s">
        <v>134</v>
      </c>
      <c s="32">
        <v>70.5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63.75">
      <c r="A17" s="39" t="s">
        <v>56</v>
      </c>
      <c r="E17" s="38" t="s">
        <v>1017</v>
      </c>
    </row>
    <row r="18" spans="1:16" ht="12.75">
      <c r="A18" s="24" t="s">
        <v>49</v>
      </c>
      <c s="29" t="s">
        <v>37</v>
      </c>
      <c s="29" t="s">
        <v>131</v>
      </c>
      <c s="24" t="s">
        <v>1018</v>
      </c>
      <c s="30" t="s">
        <v>1019</v>
      </c>
      <c s="31" t="s">
        <v>134</v>
      </c>
      <c s="32">
        <v>3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9" t="s">
        <v>56</v>
      </c>
      <c r="E20" s="38" t="s">
        <v>1020</v>
      </c>
    </row>
    <row r="21" spans="1:16" ht="12.75">
      <c r="A21" s="24" t="s">
        <v>49</v>
      </c>
      <c s="29" t="s">
        <v>39</v>
      </c>
      <c s="29" t="s">
        <v>276</v>
      </c>
      <c s="24" t="s">
        <v>51</v>
      </c>
      <c s="30" t="s">
        <v>277</v>
      </c>
      <c s="31" t="s">
        <v>134</v>
      </c>
      <c s="32">
        <v>12.72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51</v>
      </c>
    </row>
    <row r="23" spans="1:5" ht="12.75">
      <c r="A23" s="39" t="s">
        <v>56</v>
      </c>
      <c r="E23" s="38" t="s">
        <v>1021</v>
      </c>
    </row>
    <row r="24" spans="1:16" ht="12.75">
      <c r="A24" s="24" t="s">
        <v>49</v>
      </c>
      <c s="29" t="s">
        <v>41</v>
      </c>
      <c s="29" t="s">
        <v>1022</v>
      </c>
      <c s="24" t="s">
        <v>51</v>
      </c>
      <c s="30" t="s">
        <v>1023</v>
      </c>
      <c s="31" t="s">
        <v>53</v>
      </c>
      <c s="32">
        <v>1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1024</v>
      </c>
    </row>
    <row r="26" spans="1:5" ht="12.75">
      <c r="A26" s="39" t="s">
        <v>56</v>
      </c>
      <c r="E26" s="38" t="s">
        <v>83</v>
      </c>
    </row>
    <row r="27" spans="1:16" ht="12.75">
      <c r="A27" s="24" t="s">
        <v>49</v>
      </c>
      <c s="29" t="s">
        <v>70</v>
      </c>
      <c s="29" t="s">
        <v>1025</v>
      </c>
      <c s="24" t="s">
        <v>51</v>
      </c>
      <c s="30" t="s">
        <v>1026</v>
      </c>
      <c s="31" t="s">
        <v>82</v>
      </c>
      <c s="32">
        <v>3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12.75">
      <c r="A29" s="39" t="s">
        <v>56</v>
      </c>
      <c r="E29" s="38" t="s">
        <v>970</v>
      </c>
    </row>
    <row r="30" spans="1:16" ht="12.75">
      <c r="A30" s="24" t="s">
        <v>49</v>
      </c>
      <c s="29" t="s">
        <v>73</v>
      </c>
      <c s="29" t="s">
        <v>1027</v>
      </c>
      <c s="24" t="s">
        <v>51</v>
      </c>
      <c s="30" t="s">
        <v>1028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1029</v>
      </c>
    </row>
    <row r="32" spans="1:5" ht="12.75">
      <c r="A32" s="39" t="s">
        <v>56</v>
      </c>
      <c r="E32" s="38" t="s">
        <v>83</v>
      </c>
    </row>
    <row r="33" spans="1:16" ht="12.75">
      <c r="A33" s="24" t="s">
        <v>49</v>
      </c>
      <c s="29" t="s">
        <v>44</v>
      </c>
      <c s="29" t="s">
        <v>1030</v>
      </c>
      <c s="24" t="s">
        <v>51</v>
      </c>
      <c s="30" t="s">
        <v>1031</v>
      </c>
      <c s="31" t="s">
        <v>82</v>
      </c>
      <c s="32">
        <v>1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1032</v>
      </c>
    </row>
    <row r="35" spans="1:5" ht="12.75">
      <c r="A35" s="39" t="s">
        <v>56</v>
      </c>
      <c r="E35" s="38" t="s">
        <v>83</v>
      </c>
    </row>
    <row r="36" spans="1:16" ht="12.75">
      <c r="A36" s="24" t="s">
        <v>49</v>
      </c>
      <c s="29" t="s">
        <v>46</v>
      </c>
      <c s="29" t="s">
        <v>1033</v>
      </c>
      <c s="24" t="s">
        <v>51</v>
      </c>
      <c s="30" t="s">
        <v>1034</v>
      </c>
      <c s="31" t="s">
        <v>82</v>
      </c>
      <c s="32">
        <v>1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1035</v>
      </c>
    </row>
    <row r="38" spans="1:5" ht="12.75">
      <c r="A38" s="39" t="s">
        <v>56</v>
      </c>
      <c r="E38" s="38" t="s">
        <v>83</v>
      </c>
    </row>
    <row r="39" spans="1:16" ht="12.75">
      <c r="A39" s="24" t="s">
        <v>49</v>
      </c>
      <c s="29" t="s">
        <v>84</v>
      </c>
      <c s="29" t="s">
        <v>1036</v>
      </c>
      <c s="24" t="s">
        <v>51</v>
      </c>
      <c s="30" t="s">
        <v>1037</v>
      </c>
      <c s="31" t="s">
        <v>53</v>
      </c>
      <c s="32">
        <v>1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51">
      <c r="A40" s="35" t="s">
        <v>54</v>
      </c>
      <c r="E40" s="36" t="s">
        <v>1038</v>
      </c>
    </row>
    <row r="41" spans="1:5" ht="12.75">
      <c r="A41" s="37" t="s">
        <v>56</v>
      </c>
      <c r="E41" s="38" t="s">
        <v>83</v>
      </c>
    </row>
    <row r="42" spans="1:18" ht="12.75" customHeight="1">
      <c r="A42" s="6" t="s">
        <v>47</v>
      </c>
      <c s="6"/>
      <c s="42" t="s">
        <v>33</v>
      </c>
      <c s="6"/>
      <c s="27" t="s">
        <v>145</v>
      </c>
      <c s="6"/>
      <c s="6"/>
      <c s="6"/>
      <c s="43">
        <f>0+Q42</f>
      </c>
      <c r="O42">
        <f>0+R42</f>
      </c>
      <c r="Q42">
        <f>0+I43+I46+I49+I52+I55+I58+I61+I64+I67+I70+I73+I76+I79+I82+I85+I88+I91+I94</f>
      </c>
      <c>
        <f>0+O43+O46+O49+O52+O55+O58+O61+O64+O67+O70+O73+O76+O79+O82+O85+O88+O91+O94</f>
      </c>
    </row>
    <row r="43" spans="1:16" ht="12.75">
      <c r="A43" s="24" t="s">
        <v>49</v>
      </c>
      <c s="29" t="s">
        <v>88</v>
      </c>
      <c s="29" t="s">
        <v>174</v>
      </c>
      <c s="24" t="s">
        <v>51</v>
      </c>
      <c s="30" t="s">
        <v>175</v>
      </c>
      <c s="31" t="s">
        <v>134</v>
      </c>
      <c s="32">
        <v>6.615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158</v>
      </c>
    </row>
    <row r="45" spans="1:5" ht="12.75">
      <c r="A45" s="39" t="s">
        <v>56</v>
      </c>
      <c r="E45" s="38" t="s">
        <v>1039</v>
      </c>
    </row>
    <row r="46" spans="1:16" ht="12.75">
      <c r="A46" s="24" t="s">
        <v>49</v>
      </c>
      <c s="29" t="s">
        <v>91</v>
      </c>
      <c s="29" t="s">
        <v>1040</v>
      </c>
      <c s="24" t="s">
        <v>51</v>
      </c>
      <c s="30" t="s">
        <v>1041</v>
      </c>
      <c s="31" t="s">
        <v>187</v>
      </c>
      <c s="32">
        <v>36.8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51">
      <c r="A48" s="39" t="s">
        <v>56</v>
      </c>
      <c r="E48" s="38" t="s">
        <v>1042</v>
      </c>
    </row>
    <row r="49" spans="1:16" ht="12.75">
      <c r="A49" s="24" t="s">
        <v>49</v>
      </c>
      <c s="29" t="s">
        <v>96</v>
      </c>
      <c s="29" t="s">
        <v>1043</v>
      </c>
      <c s="24" t="s">
        <v>51</v>
      </c>
      <c s="30" t="s">
        <v>1044</v>
      </c>
      <c s="31" t="s">
        <v>1045</v>
      </c>
      <c s="32">
        <v>1200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1046</v>
      </c>
    </row>
    <row r="51" spans="1:5" ht="12.75">
      <c r="A51" s="39" t="s">
        <v>56</v>
      </c>
      <c r="E51" s="38" t="s">
        <v>1047</v>
      </c>
    </row>
    <row r="52" spans="1:16" ht="12.75">
      <c r="A52" s="24" t="s">
        <v>49</v>
      </c>
      <c s="29" t="s">
        <v>99</v>
      </c>
      <c s="29" t="s">
        <v>1048</v>
      </c>
      <c s="24" t="s">
        <v>51</v>
      </c>
      <c s="30" t="s">
        <v>1049</v>
      </c>
      <c s="31" t="s">
        <v>187</v>
      </c>
      <c s="32">
        <v>20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1050</v>
      </c>
    </row>
    <row r="54" spans="1:5" ht="12.75">
      <c r="A54" s="39" t="s">
        <v>56</v>
      </c>
      <c r="E54" s="38" t="s">
        <v>1051</v>
      </c>
    </row>
    <row r="55" spans="1:16" ht="12.75">
      <c r="A55" s="24" t="s">
        <v>49</v>
      </c>
      <c s="29" t="s">
        <v>102</v>
      </c>
      <c s="29" t="s">
        <v>1052</v>
      </c>
      <c s="24" t="s">
        <v>161</v>
      </c>
      <c s="30" t="s">
        <v>1053</v>
      </c>
      <c s="31" t="s">
        <v>134</v>
      </c>
      <c s="32">
        <v>385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1054</v>
      </c>
    </row>
    <row r="57" spans="1:5" ht="25.5">
      <c r="A57" s="39" t="s">
        <v>56</v>
      </c>
      <c r="E57" s="38" t="s">
        <v>1055</v>
      </c>
    </row>
    <row r="58" spans="1:16" ht="12.75">
      <c r="A58" s="24" t="s">
        <v>49</v>
      </c>
      <c s="29" t="s">
        <v>105</v>
      </c>
      <c s="29" t="s">
        <v>290</v>
      </c>
      <c s="24" t="s">
        <v>291</v>
      </c>
      <c s="30" t="s">
        <v>292</v>
      </c>
      <c s="31" t="s">
        <v>134</v>
      </c>
      <c s="32">
        <v>12.72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293</v>
      </c>
    </row>
    <row r="60" spans="1:5" ht="12.75">
      <c r="A60" s="39" t="s">
        <v>56</v>
      </c>
      <c r="E60" s="38" t="s">
        <v>1021</v>
      </c>
    </row>
    <row r="61" spans="1:16" ht="12.75">
      <c r="A61" s="24" t="s">
        <v>49</v>
      </c>
      <c s="29" t="s">
        <v>108</v>
      </c>
      <c s="29" t="s">
        <v>1056</v>
      </c>
      <c s="24" t="s">
        <v>161</v>
      </c>
      <c s="30" t="s">
        <v>1057</v>
      </c>
      <c s="31" t="s">
        <v>134</v>
      </c>
      <c s="32">
        <v>1165.175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288</v>
      </c>
    </row>
    <row r="63" spans="1:5" ht="89.25">
      <c r="A63" s="39" t="s">
        <v>56</v>
      </c>
      <c r="E63" s="38" t="s">
        <v>1058</v>
      </c>
    </row>
    <row r="64" spans="1:16" ht="12.75">
      <c r="A64" s="24" t="s">
        <v>49</v>
      </c>
      <c s="29" t="s">
        <v>114</v>
      </c>
      <c s="29" t="s">
        <v>304</v>
      </c>
      <c s="24" t="s">
        <v>161</v>
      </c>
      <c s="30" t="s">
        <v>305</v>
      </c>
      <c s="31" t="s">
        <v>134</v>
      </c>
      <c s="32">
        <v>1612.975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306</v>
      </c>
    </row>
    <row r="66" spans="1:5" ht="76.5">
      <c r="A66" s="39" t="s">
        <v>56</v>
      </c>
      <c r="E66" s="38" t="s">
        <v>1015</v>
      </c>
    </row>
    <row r="67" spans="1:16" ht="12.75">
      <c r="A67" s="24" t="s">
        <v>49</v>
      </c>
      <c s="29" t="s">
        <v>118</v>
      </c>
      <c s="29" t="s">
        <v>308</v>
      </c>
      <c s="24" t="s">
        <v>360</v>
      </c>
      <c s="30" t="s">
        <v>309</v>
      </c>
      <c s="31" t="s">
        <v>134</v>
      </c>
      <c s="32">
        <v>339.1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38.25">
      <c r="A68" s="35" t="s">
        <v>54</v>
      </c>
      <c r="E68" s="36" t="s">
        <v>1059</v>
      </c>
    </row>
    <row r="69" spans="1:5" ht="76.5">
      <c r="A69" s="39" t="s">
        <v>56</v>
      </c>
      <c r="E69" s="38" t="s">
        <v>1060</v>
      </c>
    </row>
    <row r="70" spans="1:16" ht="12.75">
      <c r="A70" s="24" t="s">
        <v>49</v>
      </c>
      <c s="29" t="s">
        <v>121</v>
      </c>
      <c s="29" t="s">
        <v>308</v>
      </c>
      <c s="24" t="s">
        <v>365</v>
      </c>
      <c s="30" t="s">
        <v>309</v>
      </c>
      <c s="31" t="s">
        <v>134</v>
      </c>
      <c s="32">
        <v>86.07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25.5">
      <c r="A71" s="35" t="s">
        <v>54</v>
      </c>
      <c r="E71" s="36" t="s">
        <v>1061</v>
      </c>
    </row>
    <row r="72" spans="1:5" ht="63.75">
      <c r="A72" s="39" t="s">
        <v>56</v>
      </c>
      <c r="E72" s="38" t="s">
        <v>1062</v>
      </c>
    </row>
    <row r="73" spans="1:16" ht="12.75">
      <c r="A73" s="24" t="s">
        <v>49</v>
      </c>
      <c s="29" t="s">
        <v>209</v>
      </c>
      <c s="29" t="s">
        <v>1063</v>
      </c>
      <c s="24" t="s">
        <v>360</v>
      </c>
      <c s="30" t="s">
        <v>1064</v>
      </c>
      <c s="31" t="s">
        <v>134</v>
      </c>
      <c s="32">
        <v>103.4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25.5">
      <c r="A74" s="35" t="s">
        <v>54</v>
      </c>
      <c r="E74" s="36" t="s">
        <v>1065</v>
      </c>
    </row>
    <row r="75" spans="1:5" ht="25.5">
      <c r="A75" s="39" t="s">
        <v>56</v>
      </c>
      <c r="E75" s="38" t="s">
        <v>1066</v>
      </c>
    </row>
    <row r="76" spans="1:16" ht="12.75">
      <c r="A76" s="24" t="s">
        <v>49</v>
      </c>
      <c s="29" t="s">
        <v>259</v>
      </c>
      <c s="29" t="s">
        <v>1063</v>
      </c>
      <c s="24" t="s">
        <v>365</v>
      </c>
      <c s="30" t="s">
        <v>1064</v>
      </c>
      <c s="31" t="s">
        <v>134</v>
      </c>
      <c s="32">
        <v>8.75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1067</v>
      </c>
    </row>
    <row r="78" spans="1:5" ht="25.5">
      <c r="A78" s="39" t="s">
        <v>56</v>
      </c>
      <c r="E78" s="38" t="s">
        <v>1068</v>
      </c>
    </row>
    <row r="79" spans="1:16" ht="12.75">
      <c r="A79" s="24" t="s">
        <v>49</v>
      </c>
      <c s="29" t="s">
        <v>260</v>
      </c>
      <c s="29" t="s">
        <v>321</v>
      </c>
      <c s="24" t="s">
        <v>51</v>
      </c>
      <c s="30" t="s">
        <v>322</v>
      </c>
      <c s="31" t="s">
        <v>148</v>
      </c>
      <c s="32">
        <v>96.25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1069</v>
      </c>
    </row>
    <row r="81" spans="1:5" ht="12.75">
      <c r="A81" s="39" t="s">
        <v>56</v>
      </c>
      <c r="E81" s="38" t="s">
        <v>1070</v>
      </c>
    </row>
    <row r="82" spans="1:16" ht="12.75">
      <c r="A82" s="24" t="s">
        <v>49</v>
      </c>
      <c s="29" t="s">
        <v>263</v>
      </c>
      <c s="29" t="s">
        <v>324</v>
      </c>
      <c s="24" t="s">
        <v>51</v>
      </c>
      <c s="30" t="s">
        <v>325</v>
      </c>
      <c s="31" t="s">
        <v>134</v>
      </c>
      <c s="32">
        <v>12.72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1071</v>
      </c>
    </row>
    <row r="84" spans="1:5" ht="12.75">
      <c r="A84" s="39" t="s">
        <v>56</v>
      </c>
      <c r="E84" s="38" t="s">
        <v>1072</v>
      </c>
    </row>
    <row r="85" spans="1:16" ht="12.75">
      <c r="A85" s="24" t="s">
        <v>49</v>
      </c>
      <c s="29" t="s">
        <v>358</v>
      </c>
      <c s="29" t="s">
        <v>1073</v>
      </c>
      <c s="24" t="s">
        <v>51</v>
      </c>
      <c s="30" t="s">
        <v>1074</v>
      </c>
      <c s="31" t="s">
        <v>148</v>
      </c>
      <c s="32">
        <v>63.6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51</v>
      </c>
    </row>
    <row r="87" spans="1:5" ht="12.75">
      <c r="A87" s="39" t="s">
        <v>56</v>
      </c>
      <c r="E87" s="38" t="s">
        <v>1075</v>
      </c>
    </row>
    <row r="88" spans="1:16" ht="12.75">
      <c r="A88" s="24" t="s">
        <v>49</v>
      </c>
      <c s="29" t="s">
        <v>364</v>
      </c>
      <c s="29" t="s">
        <v>1076</v>
      </c>
      <c s="24" t="s">
        <v>51</v>
      </c>
      <c s="30" t="s">
        <v>1077</v>
      </c>
      <c s="31" t="s">
        <v>148</v>
      </c>
      <c s="32">
        <v>254.4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12.75">
      <c r="A89" s="35" t="s">
        <v>54</v>
      </c>
      <c r="E89" s="36" t="s">
        <v>1078</v>
      </c>
    </row>
    <row r="90" spans="1:5" ht="12.75">
      <c r="A90" s="39" t="s">
        <v>56</v>
      </c>
      <c r="E90" s="38" t="s">
        <v>1079</v>
      </c>
    </row>
    <row r="91" spans="1:16" ht="12.75">
      <c r="A91" s="24" t="s">
        <v>49</v>
      </c>
      <c s="29" t="s">
        <v>368</v>
      </c>
      <c s="29" t="s">
        <v>1080</v>
      </c>
      <c s="24" t="s">
        <v>51</v>
      </c>
      <c s="30" t="s">
        <v>1081</v>
      </c>
      <c s="31" t="s">
        <v>148</v>
      </c>
      <c s="32">
        <v>63.6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51</v>
      </c>
    </row>
    <row r="93" spans="1:5" ht="12.75">
      <c r="A93" s="39" t="s">
        <v>56</v>
      </c>
      <c r="E93" s="38" t="s">
        <v>1075</v>
      </c>
    </row>
    <row r="94" spans="1:16" ht="12.75">
      <c r="A94" s="24" t="s">
        <v>49</v>
      </c>
      <c s="29" t="s">
        <v>373</v>
      </c>
      <c s="29" t="s">
        <v>1082</v>
      </c>
      <c s="24" t="s">
        <v>51</v>
      </c>
      <c s="30" t="s">
        <v>1083</v>
      </c>
      <c s="31" t="s">
        <v>148</v>
      </c>
      <c s="32">
        <v>95.4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1084</v>
      </c>
    </row>
    <row r="96" spans="1:5" ht="12.75">
      <c r="A96" s="37" t="s">
        <v>56</v>
      </c>
      <c r="E96" s="38" t="s">
        <v>1085</v>
      </c>
    </row>
    <row r="97" spans="1:18" ht="12.75" customHeight="1">
      <c r="A97" s="6" t="s">
        <v>47</v>
      </c>
      <c s="6"/>
      <c s="42" t="s">
        <v>27</v>
      </c>
      <c s="6"/>
      <c s="27" t="s">
        <v>332</v>
      </c>
      <c s="6"/>
      <c s="6"/>
      <c s="6"/>
      <c s="43">
        <f>0+Q97</f>
      </c>
      <c r="O97">
        <f>0+R97</f>
      </c>
      <c r="Q97">
        <f>0+I98+I101+I104+I107+I110+I113+I116+I119+I122+I125+I128</f>
      </c>
      <c>
        <f>0+O98+O101+O104+O107+O110+O113+O116+O119+O122+O125+O128</f>
      </c>
    </row>
    <row r="98" spans="1:16" ht="12.75">
      <c r="A98" s="24" t="s">
        <v>49</v>
      </c>
      <c s="29" t="s">
        <v>378</v>
      </c>
      <c s="29" t="s">
        <v>1086</v>
      </c>
      <c s="24" t="s">
        <v>51</v>
      </c>
      <c s="30" t="s">
        <v>1087</v>
      </c>
      <c s="31" t="s">
        <v>134</v>
      </c>
      <c s="32">
        <v>2.275</v>
      </c>
      <c s="33">
        <v>0</v>
      </c>
      <c s="34">
        <f>ROUND(ROUND(H98,2)*ROUND(G98,3),2)</f>
      </c>
      <c r="O98">
        <f>(I98*21)/100</f>
      </c>
      <c t="s">
        <v>27</v>
      </c>
    </row>
    <row r="99" spans="1:5" ht="12.75">
      <c r="A99" s="35" t="s">
        <v>54</v>
      </c>
      <c r="E99" s="36" t="s">
        <v>51</v>
      </c>
    </row>
    <row r="100" spans="1:5" ht="25.5">
      <c r="A100" s="39" t="s">
        <v>56</v>
      </c>
      <c r="E100" s="38" t="s">
        <v>1088</v>
      </c>
    </row>
    <row r="101" spans="1:16" ht="12.75">
      <c r="A101" s="24" t="s">
        <v>49</v>
      </c>
      <c s="29" t="s">
        <v>384</v>
      </c>
      <c s="29" t="s">
        <v>1089</v>
      </c>
      <c s="24" t="s">
        <v>51</v>
      </c>
      <c s="30" t="s">
        <v>1090</v>
      </c>
      <c s="31" t="s">
        <v>148</v>
      </c>
      <c s="32">
        <v>45.5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12.75">
      <c r="A102" s="35" t="s">
        <v>54</v>
      </c>
      <c r="E102" s="36" t="s">
        <v>1091</v>
      </c>
    </row>
    <row r="103" spans="1:5" ht="12.75">
      <c r="A103" s="39" t="s">
        <v>56</v>
      </c>
      <c r="E103" s="38" t="s">
        <v>1092</v>
      </c>
    </row>
    <row r="104" spans="1:16" ht="12.75">
      <c r="A104" s="24" t="s">
        <v>49</v>
      </c>
      <c s="29" t="s">
        <v>389</v>
      </c>
      <c s="29" t="s">
        <v>1093</v>
      </c>
      <c s="24" t="s">
        <v>51</v>
      </c>
      <c s="30" t="s">
        <v>1094</v>
      </c>
      <c s="31" t="s">
        <v>134</v>
      </c>
      <c s="32">
        <v>24.14</v>
      </c>
      <c s="33">
        <v>0</v>
      </c>
      <c s="34">
        <f>ROUND(ROUND(H104,2)*ROUND(G104,3),2)</f>
      </c>
      <c r="O104">
        <f>(I104*21)/100</f>
      </c>
      <c t="s">
        <v>27</v>
      </c>
    </row>
    <row r="105" spans="1:5" ht="12.75">
      <c r="A105" s="35" t="s">
        <v>54</v>
      </c>
      <c r="E105" s="36" t="s">
        <v>1095</v>
      </c>
    </row>
    <row r="106" spans="1:5" ht="12.75">
      <c r="A106" s="39" t="s">
        <v>56</v>
      </c>
      <c r="E106" s="38" t="s">
        <v>1096</v>
      </c>
    </row>
    <row r="107" spans="1:16" ht="12.75">
      <c r="A107" s="24" t="s">
        <v>49</v>
      </c>
      <c s="29" t="s">
        <v>394</v>
      </c>
      <c s="29" t="s">
        <v>1097</v>
      </c>
      <c s="24" t="s">
        <v>51</v>
      </c>
      <c s="30" t="s">
        <v>1098</v>
      </c>
      <c s="31" t="s">
        <v>577</v>
      </c>
      <c s="32">
        <v>3.621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12.75">
      <c r="A108" s="35" t="s">
        <v>54</v>
      </c>
      <c r="E108" s="36" t="s">
        <v>51</v>
      </c>
    </row>
    <row r="109" spans="1:5" ht="25.5">
      <c r="A109" s="39" t="s">
        <v>56</v>
      </c>
      <c r="E109" s="38" t="s">
        <v>1099</v>
      </c>
    </row>
    <row r="110" spans="1:16" ht="12.75">
      <c r="A110" s="24" t="s">
        <v>49</v>
      </c>
      <c s="29" t="s">
        <v>399</v>
      </c>
      <c s="29" t="s">
        <v>1100</v>
      </c>
      <c s="24" t="s">
        <v>51</v>
      </c>
      <c s="30" t="s">
        <v>1101</v>
      </c>
      <c s="31" t="s">
        <v>577</v>
      </c>
      <c s="32">
        <v>12.641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1102</v>
      </c>
    </row>
    <row r="112" spans="1:5" ht="51">
      <c r="A112" s="39" t="s">
        <v>56</v>
      </c>
      <c r="E112" s="38" t="s">
        <v>1103</v>
      </c>
    </row>
    <row r="113" spans="1:16" ht="12.75">
      <c r="A113" s="24" t="s">
        <v>49</v>
      </c>
      <c s="29" t="s">
        <v>404</v>
      </c>
      <c s="29" t="s">
        <v>1104</v>
      </c>
      <c s="24" t="s">
        <v>51</v>
      </c>
      <c s="30" t="s">
        <v>1105</v>
      </c>
      <c s="31" t="s">
        <v>148</v>
      </c>
      <c s="32">
        <v>374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1106</v>
      </c>
    </row>
    <row r="115" spans="1:5" ht="51">
      <c r="A115" s="39" t="s">
        <v>56</v>
      </c>
      <c r="E115" s="38" t="s">
        <v>1107</v>
      </c>
    </row>
    <row r="116" spans="1:16" ht="12.75">
      <c r="A116" s="24" t="s">
        <v>49</v>
      </c>
      <c s="29" t="s">
        <v>407</v>
      </c>
      <c s="29" t="s">
        <v>1108</v>
      </c>
      <c s="24" t="s">
        <v>161</v>
      </c>
      <c s="30" t="s">
        <v>1109</v>
      </c>
      <c s="31" t="s">
        <v>187</v>
      </c>
      <c s="32">
        <v>48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76.5">
      <c r="A117" s="35" t="s">
        <v>54</v>
      </c>
      <c r="E117" s="36" t="s">
        <v>1110</v>
      </c>
    </row>
    <row r="118" spans="1:5" ht="25.5">
      <c r="A118" s="39" t="s">
        <v>56</v>
      </c>
      <c r="E118" s="38" t="s">
        <v>1111</v>
      </c>
    </row>
    <row r="119" spans="1:16" ht="12.75">
      <c r="A119" s="24" t="s">
        <v>49</v>
      </c>
      <c s="29" t="s">
        <v>412</v>
      </c>
      <c s="29" t="s">
        <v>1112</v>
      </c>
      <c s="24" t="s">
        <v>161</v>
      </c>
      <c s="30" t="s">
        <v>1113</v>
      </c>
      <c s="31" t="s">
        <v>187</v>
      </c>
      <c s="32">
        <v>32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76.5">
      <c r="A120" s="35" t="s">
        <v>54</v>
      </c>
      <c r="E120" s="36" t="s">
        <v>1114</v>
      </c>
    </row>
    <row r="121" spans="1:5" ht="25.5">
      <c r="A121" s="39" t="s">
        <v>56</v>
      </c>
      <c r="E121" s="38" t="s">
        <v>1115</v>
      </c>
    </row>
    <row r="122" spans="1:16" ht="12.75">
      <c r="A122" s="24" t="s">
        <v>49</v>
      </c>
      <c s="29" t="s">
        <v>417</v>
      </c>
      <c s="29" t="s">
        <v>1116</v>
      </c>
      <c s="24" t="s">
        <v>51</v>
      </c>
      <c s="30" t="s">
        <v>1117</v>
      </c>
      <c s="31" t="s">
        <v>134</v>
      </c>
      <c s="32">
        <v>31.838</v>
      </c>
      <c s="33">
        <v>0</v>
      </c>
      <c s="34">
        <f>ROUND(ROUND(H122,2)*ROUND(G122,3),2)</f>
      </c>
      <c r="O122">
        <f>(I122*21)/100</f>
      </c>
      <c t="s">
        <v>27</v>
      </c>
    </row>
    <row r="123" spans="1:5" ht="25.5">
      <c r="A123" s="35" t="s">
        <v>54</v>
      </c>
      <c r="E123" s="36" t="s">
        <v>1118</v>
      </c>
    </row>
    <row r="124" spans="1:5" ht="51">
      <c r="A124" s="39" t="s">
        <v>56</v>
      </c>
      <c r="E124" s="38" t="s">
        <v>1119</v>
      </c>
    </row>
    <row r="125" spans="1:16" ht="12.75">
      <c r="A125" s="24" t="s">
        <v>49</v>
      </c>
      <c s="29" t="s">
        <v>421</v>
      </c>
      <c s="29" t="s">
        <v>1120</v>
      </c>
      <c s="24" t="s">
        <v>51</v>
      </c>
      <c s="30" t="s">
        <v>1121</v>
      </c>
      <c s="31" t="s">
        <v>577</v>
      </c>
      <c s="32">
        <v>4.776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1122</v>
      </c>
    </row>
    <row r="127" spans="1:5" ht="25.5">
      <c r="A127" s="39" t="s">
        <v>56</v>
      </c>
      <c r="E127" s="38" t="s">
        <v>1123</v>
      </c>
    </row>
    <row r="128" spans="1:16" ht="12.75">
      <c r="A128" s="24" t="s">
        <v>49</v>
      </c>
      <c s="29" t="s">
        <v>426</v>
      </c>
      <c s="29" t="s">
        <v>1124</v>
      </c>
      <c s="24" t="s">
        <v>51</v>
      </c>
      <c s="30" t="s">
        <v>1125</v>
      </c>
      <c s="31" t="s">
        <v>148</v>
      </c>
      <c s="32">
        <v>54.25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25.5">
      <c r="A129" s="35" t="s">
        <v>54</v>
      </c>
      <c r="E129" s="36" t="s">
        <v>1126</v>
      </c>
    </row>
    <row r="130" spans="1:5" ht="12.75">
      <c r="A130" s="37" t="s">
        <v>56</v>
      </c>
      <c r="E130" s="38" t="s">
        <v>1127</v>
      </c>
    </row>
    <row r="131" spans="1:18" ht="12.75" customHeight="1">
      <c r="A131" s="6" t="s">
        <v>47</v>
      </c>
      <c s="6"/>
      <c s="42" t="s">
        <v>26</v>
      </c>
      <c s="6"/>
      <c s="27" t="s">
        <v>1128</v>
      </c>
      <c s="6"/>
      <c s="6"/>
      <c s="6"/>
      <c s="43">
        <f>0+Q131</f>
      </c>
      <c r="O131">
        <f>0+R131</f>
      </c>
      <c r="Q131">
        <f>0+I132+I135+I138+I141+I144</f>
      </c>
      <c>
        <f>0+O132+O135+O138+O141+O144</f>
      </c>
    </row>
    <row r="132" spans="1:16" ht="12.75">
      <c r="A132" s="24" t="s">
        <v>49</v>
      </c>
      <c s="29" t="s">
        <v>430</v>
      </c>
      <c s="29" t="s">
        <v>1129</v>
      </c>
      <c s="24" t="s">
        <v>51</v>
      </c>
      <c s="30" t="s">
        <v>1130</v>
      </c>
      <c s="31" t="s">
        <v>560</v>
      </c>
      <c s="32">
        <v>162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25.5">
      <c r="A133" s="35" t="s">
        <v>54</v>
      </c>
      <c r="E133" s="36" t="s">
        <v>1131</v>
      </c>
    </row>
    <row r="134" spans="1:5" ht="12.75">
      <c r="A134" s="39" t="s">
        <v>56</v>
      </c>
      <c r="E134" s="38" t="s">
        <v>1132</v>
      </c>
    </row>
    <row r="135" spans="1:16" ht="12.75">
      <c r="A135" s="24" t="s">
        <v>49</v>
      </c>
      <c s="29" t="s">
        <v>434</v>
      </c>
      <c s="29" t="s">
        <v>1133</v>
      </c>
      <c s="24" t="s">
        <v>51</v>
      </c>
      <c s="30" t="s">
        <v>1134</v>
      </c>
      <c s="31" t="s">
        <v>134</v>
      </c>
      <c s="32">
        <v>9.537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25.5">
      <c r="A136" s="35" t="s">
        <v>54</v>
      </c>
      <c r="E136" s="36" t="s">
        <v>1135</v>
      </c>
    </row>
    <row r="137" spans="1:5" ht="38.25">
      <c r="A137" s="39" t="s">
        <v>56</v>
      </c>
      <c r="E137" s="38" t="s">
        <v>1136</v>
      </c>
    </row>
    <row r="138" spans="1:16" ht="12.75">
      <c r="A138" s="24" t="s">
        <v>49</v>
      </c>
      <c s="29" t="s">
        <v>439</v>
      </c>
      <c s="29" t="s">
        <v>1137</v>
      </c>
      <c s="24" t="s">
        <v>51</v>
      </c>
      <c s="30" t="s">
        <v>1138</v>
      </c>
      <c s="31" t="s">
        <v>577</v>
      </c>
      <c s="32">
        <v>1.335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12.75">
      <c r="A139" s="35" t="s">
        <v>54</v>
      </c>
      <c r="E139" s="36" t="s">
        <v>1139</v>
      </c>
    </row>
    <row r="140" spans="1:5" ht="25.5">
      <c r="A140" s="39" t="s">
        <v>56</v>
      </c>
      <c r="E140" s="38" t="s">
        <v>1140</v>
      </c>
    </row>
    <row r="141" spans="1:16" ht="12.75">
      <c r="A141" s="24" t="s">
        <v>49</v>
      </c>
      <c s="29" t="s">
        <v>443</v>
      </c>
      <c s="29" t="s">
        <v>1141</v>
      </c>
      <c s="24" t="s">
        <v>51</v>
      </c>
      <c s="30" t="s">
        <v>1142</v>
      </c>
      <c s="31" t="s">
        <v>134</v>
      </c>
      <c s="32">
        <v>43.892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51">
      <c r="A142" s="35" t="s">
        <v>54</v>
      </c>
      <c r="E142" s="36" t="s">
        <v>1143</v>
      </c>
    </row>
    <row r="143" spans="1:5" ht="76.5">
      <c r="A143" s="39" t="s">
        <v>56</v>
      </c>
      <c r="E143" s="38" t="s">
        <v>1144</v>
      </c>
    </row>
    <row r="144" spans="1:16" ht="12.75">
      <c r="A144" s="24" t="s">
        <v>49</v>
      </c>
      <c s="29" t="s">
        <v>448</v>
      </c>
      <c s="29" t="s">
        <v>1145</v>
      </c>
      <c s="24" t="s">
        <v>51</v>
      </c>
      <c s="30" t="s">
        <v>1146</v>
      </c>
      <c s="31" t="s">
        <v>577</v>
      </c>
      <c s="32">
        <v>7.901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1139</v>
      </c>
    </row>
    <row r="146" spans="1:5" ht="25.5">
      <c r="A146" s="37" t="s">
        <v>56</v>
      </c>
      <c r="E146" s="38" t="s">
        <v>1147</v>
      </c>
    </row>
    <row r="147" spans="1:18" ht="12.75" customHeight="1">
      <c r="A147" s="6" t="s">
        <v>47</v>
      </c>
      <c s="6"/>
      <c s="42" t="s">
        <v>37</v>
      </c>
      <c s="6"/>
      <c s="27" t="s">
        <v>353</v>
      </c>
      <c s="6"/>
      <c s="6"/>
      <c s="6"/>
      <c s="43">
        <f>0+Q147</f>
      </c>
      <c r="O147">
        <f>0+R147</f>
      </c>
      <c r="Q147">
        <f>0+I148+I151+I154+I157+I160+I163+I166+I169+I172+I175</f>
      </c>
      <c>
        <f>0+O148+O151+O154+O157+O160+O163+O166+O169+O172+O175</f>
      </c>
    </row>
    <row r="148" spans="1:16" ht="12.75">
      <c r="A148" s="24" t="s">
        <v>49</v>
      </c>
      <c s="29" t="s">
        <v>453</v>
      </c>
      <c s="29" t="s">
        <v>1148</v>
      </c>
      <c s="24" t="s">
        <v>51</v>
      </c>
      <c s="30" t="s">
        <v>1149</v>
      </c>
      <c s="31" t="s">
        <v>134</v>
      </c>
      <c s="32">
        <v>19.159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25.5">
      <c r="A149" s="35" t="s">
        <v>54</v>
      </c>
      <c r="E149" s="36" t="s">
        <v>1150</v>
      </c>
    </row>
    <row r="150" spans="1:5" ht="12.75">
      <c r="A150" s="39" t="s">
        <v>56</v>
      </c>
      <c r="E150" s="38" t="s">
        <v>1151</v>
      </c>
    </row>
    <row r="151" spans="1:16" ht="12.75">
      <c r="A151" s="24" t="s">
        <v>49</v>
      </c>
      <c s="29" t="s">
        <v>458</v>
      </c>
      <c s="29" t="s">
        <v>1152</v>
      </c>
      <c s="24" t="s">
        <v>51</v>
      </c>
      <c s="30" t="s">
        <v>1153</v>
      </c>
      <c s="31" t="s">
        <v>577</v>
      </c>
      <c s="32">
        <v>3.832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1139</v>
      </c>
    </row>
    <row r="153" spans="1:5" ht="25.5">
      <c r="A153" s="39" t="s">
        <v>56</v>
      </c>
      <c r="E153" s="38" t="s">
        <v>1154</v>
      </c>
    </row>
    <row r="154" spans="1:16" ht="12.75">
      <c r="A154" s="24" t="s">
        <v>49</v>
      </c>
      <c s="29" t="s">
        <v>462</v>
      </c>
      <c s="29" t="s">
        <v>1155</v>
      </c>
      <c s="24" t="s">
        <v>51</v>
      </c>
      <c s="30" t="s">
        <v>1156</v>
      </c>
      <c s="31" t="s">
        <v>134</v>
      </c>
      <c s="32">
        <v>1.458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12.75">
      <c r="A155" s="35" t="s">
        <v>54</v>
      </c>
      <c r="E155" s="36" t="s">
        <v>1157</v>
      </c>
    </row>
    <row r="156" spans="1:5" ht="25.5">
      <c r="A156" s="39" t="s">
        <v>56</v>
      </c>
      <c r="E156" s="38" t="s">
        <v>1158</v>
      </c>
    </row>
    <row r="157" spans="1:16" ht="12.75">
      <c r="A157" s="24" t="s">
        <v>49</v>
      </c>
      <c s="29" t="s">
        <v>466</v>
      </c>
      <c s="29" t="s">
        <v>1159</v>
      </c>
      <c s="24" t="s">
        <v>51</v>
      </c>
      <c s="30" t="s">
        <v>1160</v>
      </c>
      <c s="31" t="s">
        <v>134</v>
      </c>
      <c s="32">
        <v>10.463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12.75">
      <c r="A158" s="35" t="s">
        <v>54</v>
      </c>
      <c r="E158" s="36" t="s">
        <v>1161</v>
      </c>
    </row>
    <row r="159" spans="1:5" ht="25.5">
      <c r="A159" s="39" t="s">
        <v>56</v>
      </c>
      <c r="E159" s="38" t="s">
        <v>1162</v>
      </c>
    </row>
    <row r="160" spans="1:16" ht="12.75">
      <c r="A160" s="24" t="s">
        <v>49</v>
      </c>
      <c s="29" t="s">
        <v>471</v>
      </c>
      <c s="29" t="s">
        <v>354</v>
      </c>
      <c s="24" t="s">
        <v>51</v>
      </c>
      <c s="30" t="s">
        <v>355</v>
      </c>
      <c s="31" t="s">
        <v>134</v>
      </c>
      <c s="32">
        <v>51.751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12.75">
      <c r="A161" s="35" t="s">
        <v>54</v>
      </c>
      <c r="E161" s="36" t="s">
        <v>1163</v>
      </c>
    </row>
    <row r="162" spans="1:5" ht="38.25">
      <c r="A162" s="39" t="s">
        <v>56</v>
      </c>
      <c r="E162" s="38" t="s">
        <v>1164</v>
      </c>
    </row>
    <row r="163" spans="1:16" ht="12.75">
      <c r="A163" s="24" t="s">
        <v>49</v>
      </c>
      <c s="29" t="s">
        <v>475</v>
      </c>
      <c s="29" t="s">
        <v>1165</v>
      </c>
      <c s="24" t="s">
        <v>51</v>
      </c>
      <c s="30" t="s">
        <v>1166</v>
      </c>
      <c s="31" t="s">
        <v>134</v>
      </c>
      <c s="32">
        <v>12.63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12.75">
      <c r="A164" s="35" t="s">
        <v>54</v>
      </c>
      <c r="E164" s="36" t="s">
        <v>1167</v>
      </c>
    </row>
    <row r="165" spans="1:5" ht="76.5">
      <c r="A165" s="39" t="s">
        <v>56</v>
      </c>
      <c r="E165" s="38" t="s">
        <v>1168</v>
      </c>
    </row>
    <row r="166" spans="1:16" ht="12.75">
      <c r="A166" s="24" t="s">
        <v>49</v>
      </c>
      <c s="29" t="s">
        <v>480</v>
      </c>
      <c s="29" t="s">
        <v>359</v>
      </c>
      <c s="24" t="s">
        <v>51</v>
      </c>
      <c s="30" t="s">
        <v>361</v>
      </c>
      <c s="31" t="s">
        <v>134</v>
      </c>
      <c s="32">
        <v>28.78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12.75">
      <c r="A167" s="35" t="s">
        <v>54</v>
      </c>
      <c r="E167" s="36" t="s">
        <v>1169</v>
      </c>
    </row>
    <row r="168" spans="1:5" ht="114.75">
      <c r="A168" s="39" t="s">
        <v>56</v>
      </c>
      <c r="E168" s="38" t="s">
        <v>1170</v>
      </c>
    </row>
    <row r="169" spans="1:16" ht="12.75">
      <c r="A169" s="24" t="s">
        <v>49</v>
      </c>
      <c s="29" t="s">
        <v>485</v>
      </c>
      <c s="29" t="s">
        <v>1171</v>
      </c>
      <c s="24" t="s">
        <v>51</v>
      </c>
      <c s="30" t="s">
        <v>1172</v>
      </c>
      <c s="31" t="s">
        <v>134</v>
      </c>
      <c s="32">
        <v>39.375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12.75">
      <c r="A170" s="35" t="s">
        <v>54</v>
      </c>
      <c r="E170" s="36" t="s">
        <v>1173</v>
      </c>
    </row>
    <row r="171" spans="1:5" ht="12.75">
      <c r="A171" s="39" t="s">
        <v>56</v>
      </c>
      <c r="E171" s="38" t="s">
        <v>1174</v>
      </c>
    </row>
    <row r="172" spans="1:16" ht="12.75">
      <c r="A172" s="24" t="s">
        <v>49</v>
      </c>
      <c s="29" t="s">
        <v>490</v>
      </c>
      <c s="29" t="s">
        <v>1175</v>
      </c>
      <c s="24" t="s">
        <v>51</v>
      </c>
      <c s="30" t="s">
        <v>1176</v>
      </c>
      <c s="31" t="s">
        <v>134</v>
      </c>
      <c s="32">
        <v>13.22</v>
      </c>
      <c s="33">
        <v>0</v>
      </c>
      <c s="34">
        <f>ROUND(ROUND(H172,2)*ROUND(G172,3),2)</f>
      </c>
      <c r="O172">
        <f>(I172*21)/100</f>
      </c>
      <c t="s">
        <v>27</v>
      </c>
    </row>
    <row r="173" spans="1:5" ht="12.75">
      <c r="A173" s="35" t="s">
        <v>54</v>
      </c>
      <c r="E173" s="36" t="s">
        <v>1157</v>
      </c>
    </row>
    <row r="174" spans="1:5" ht="25.5">
      <c r="A174" s="39" t="s">
        <v>56</v>
      </c>
      <c r="E174" s="38" t="s">
        <v>1177</v>
      </c>
    </row>
    <row r="175" spans="1:16" ht="12.75">
      <c r="A175" s="24" t="s">
        <v>49</v>
      </c>
      <c s="29" t="s">
        <v>495</v>
      </c>
      <c s="29" t="s">
        <v>369</v>
      </c>
      <c s="24" t="s">
        <v>51</v>
      </c>
      <c s="30" t="s">
        <v>370</v>
      </c>
      <c s="31" t="s">
        <v>134</v>
      </c>
      <c s="32">
        <v>23.8</v>
      </c>
      <c s="33">
        <v>0</v>
      </c>
      <c s="34">
        <f>ROUND(ROUND(H175,2)*ROUND(G175,3),2)</f>
      </c>
      <c r="O175">
        <f>(I175*21)/100</f>
      </c>
      <c t="s">
        <v>27</v>
      </c>
    </row>
    <row r="176" spans="1:5" ht="25.5">
      <c r="A176" s="35" t="s">
        <v>54</v>
      </c>
      <c r="E176" s="36" t="s">
        <v>1178</v>
      </c>
    </row>
    <row r="177" spans="1:5" ht="76.5">
      <c r="A177" s="37" t="s">
        <v>56</v>
      </c>
      <c r="E177" s="38" t="s">
        <v>1179</v>
      </c>
    </row>
    <row r="178" spans="1:18" ht="12.75" customHeight="1">
      <c r="A178" s="6" t="s">
        <v>47</v>
      </c>
      <c s="6"/>
      <c s="42" t="s">
        <v>39</v>
      </c>
      <c s="6"/>
      <c s="27" t="s">
        <v>383</v>
      </c>
      <c s="6"/>
      <c s="6"/>
      <c s="6"/>
      <c s="43">
        <f>0+Q178</f>
      </c>
      <c r="O178">
        <f>0+R178</f>
      </c>
      <c r="Q178">
        <f>0+I179+I182+I185+I188+I191</f>
      </c>
      <c>
        <f>0+O179+O182+O185+O188+O191</f>
      </c>
    </row>
    <row r="179" spans="1:16" ht="12.75">
      <c r="A179" s="24" t="s">
        <v>49</v>
      </c>
      <c s="29" t="s">
        <v>500</v>
      </c>
      <c s="29" t="s">
        <v>422</v>
      </c>
      <c s="24" t="s">
        <v>51</v>
      </c>
      <c s="30" t="s">
        <v>423</v>
      </c>
      <c s="31" t="s">
        <v>148</v>
      </c>
      <c s="32">
        <v>68.6</v>
      </c>
      <c s="33">
        <v>0</v>
      </c>
      <c s="34">
        <f>ROUND(ROUND(H179,2)*ROUND(G179,3),2)</f>
      </c>
      <c r="O179">
        <f>(I179*21)/100</f>
      </c>
      <c t="s">
        <v>27</v>
      </c>
    </row>
    <row r="180" spans="1:5" ht="12.75">
      <c r="A180" s="35" t="s">
        <v>54</v>
      </c>
      <c r="E180" s="36" t="s">
        <v>1180</v>
      </c>
    </row>
    <row r="181" spans="1:5" ht="76.5">
      <c r="A181" s="39" t="s">
        <v>56</v>
      </c>
      <c r="E181" s="38" t="s">
        <v>1181</v>
      </c>
    </row>
    <row r="182" spans="1:16" ht="12.75">
      <c r="A182" s="24" t="s">
        <v>49</v>
      </c>
      <c s="29" t="s">
        <v>505</v>
      </c>
      <c s="29" t="s">
        <v>1182</v>
      </c>
      <c s="24" t="s">
        <v>51</v>
      </c>
      <c s="30" t="s">
        <v>1183</v>
      </c>
      <c s="31" t="s">
        <v>148</v>
      </c>
      <c s="32">
        <v>34.3</v>
      </c>
      <c s="33">
        <v>0</v>
      </c>
      <c s="34">
        <f>ROUND(ROUND(H182,2)*ROUND(G182,3),2)</f>
      </c>
      <c r="O182">
        <f>(I182*21)/100</f>
      </c>
      <c t="s">
        <v>27</v>
      </c>
    </row>
    <row r="183" spans="1:5" ht="12.75">
      <c r="A183" s="35" t="s">
        <v>54</v>
      </c>
      <c r="E183" s="36" t="s">
        <v>1184</v>
      </c>
    </row>
    <row r="184" spans="1:5" ht="12.75">
      <c r="A184" s="39" t="s">
        <v>56</v>
      </c>
      <c r="E184" s="38" t="s">
        <v>1185</v>
      </c>
    </row>
    <row r="185" spans="1:16" ht="12.75">
      <c r="A185" s="24" t="s">
        <v>49</v>
      </c>
      <c s="29" t="s">
        <v>509</v>
      </c>
      <c s="29" t="s">
        <v>449</v>
      </c>
      <c s="24" t="s">
        <v>51</v>
      </c>
      <c s="30" t="s">
        <v>450</v>
      </c>
      <c s="31" t="s">
        <v>148</v>
      </c>
      <c s="32">
        <v>34.3</v>
      </c>
      <c s="33">
        <v>0</v>
      </c>
      <c s="34">
        <f>ROUND(ROUND(H185,2)*ROUND(G185,3),2)</f>
      </c>
      <c r="O185">
        <f>(I185*21)/100</f>
      </c>
      <c t="s">
        <v>27</v>
      </c>
    </row>
    <row r="186" spans="1:5" ht="12.75">
      <c r="A186" s="35" t="s">
        <v>54</v>
      </c>
      <c r="E186" s="36" t="s">
        <v>1186</v>
      </c>
    </row>
    <row r="187" spans="1:5" ht="25.5">
      <c r="A187" s="39" t="s">
        <v>56</v>
      </c>
      <c r="E187" s="38" t="s">
        <v>1187</v>
      </c>
    </row>
    <row r="188" spans="1:16" ht="12.75">
      <c r="A188" s="24" t="s">
        <v>49</v>
      </c>
      <c s="29" t="s">
        <v>513</v>
      </c>
      <c s="29" t="s">
        <v>1188</v>
      </c>
      <c s="24" t="s">
        <v>51</v>
      </c>
      <c s="30" t="s">
        <v>1189</v>
      </c>
      <c s="31" t="s">
        <v>148</v>
      </c>
      <c s="32">
        <v>34.3</v>
      </c>
      <c s="33">
        <v>0</v>
      </c>
      <c s="34">
        <f>ROUND(ROUND(H188,2)*ROUND(G188,3),2)</f>
      </c>
      <c r="O188">
        <f>(I188*21)/100</f>
      </c>
      <c t="s">
        <v>27</v>
      </c>
    </row>
    <row r="189" spans="1:5" ht="12.75">
      <c r="A189" s="35" t="s">
        <v>54</v>
      </c>
      <c r="E189" s="36" t="s">
        <v>51</v>
      </c>
    </row>
    <row r="190" spans="1:5" ht="12.75">
      <c r="A190" s="39" t="s">
        <v>56</v>
      </c>
      <c r="E190" s="38" t="s">
        <v>1190</v>
      </c>
    </row>
    <row r="191" spans="1:16" ht="12.75">
      <c r="A191" s="24" t="s">
        <v>49</v>
      </c>
      <c s="29" t="s">
        <v>518</v>
      </c>
      <c s="29" t="s">
        <v>1191</v>
      </c>
      <c s="24" t="s">
        <v>51</v>
      </c>
      <c s="30" t="s">
        <v>1192</v>
      </c>
      <c s="31" t="s">
        <v>148</v>
      </c>
      <c s="32">
        <v>34.3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12.75">
      <c r="A192" s="35" t="s">
        <v>54</v>
      </c>
      <c r="E192" s="36" t="s">
        <v>1193</v>
      </c>
    </row>
    <row r="193" spans="1:5" ht="12.75">
      <c r="A193" s="37" t="s">
        <v>56</v>
      </c>
      <c r="E193" s="38" t="s">
        <v>1190</v>
      </c>
    </row>
    <row r="194" spans="1:18" ht="12.75" customHeight="1">
      <c r="A194" s="6" t="s">
        <v>47</v>
      </c>
      <c s="6"/>
      <c s="42" t="s">
        <v>70</v>
      </c>
      <c s="6"/>
      <c s="27" t="s">
        <v>1194</v>
      </c>
      <c s="6"/>
      <c s="6"/>
      <c s="6"/>
      <c s="43">
        <f>0+Q194</f>
      </c>
      <c r="O194">
        <f>0+R194</f>
      </c>
      <c r="Q194">
        <f>0+I195+I198+I201+I204+I207</f>
      </c>
      <c>
        <f>0+O195+O198+O201+O204+O207</f>
      </c>
    </row>
    <row r="195" spans="1:16" ht="25.5">
      <c r="A195" s="24" t="s">
        <v>49</v>
      </c>
      <c s="29" t="s">
        <v>521</v>
      </c>
      <c s="29" t="s">
        <v>1195</v>
      </c>
      <c s="24" t="s">
        <v>51</v>
      </c>
      <c s="30" t="s">
        <v>1196</v>
      </c>
      <c s="31" t="s">
        <v>148</v>
      </c>
      <c s="32">
        <v>63.375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12.75">
      <c r="A196" s="35" t="s">
        <v>54</v>
      </c>
      <c r="E196" s="36" t="s">
        <v>1197</v>
      </c>
    </row>
    <row r="197" spans="1:5" ht="38.25">
      <c r="A197" s="39" t="s">
        <v>56</v>
      </c>
      <c r="E197" s="38" t="s">
        <v>1198</v>
      </c>
    </row>
    <row r="198" spans="1:16" ht="12.75">
      <c r="A198" s="24" t="s">
        <v>49</v>
      </c>
      <c s="29" t="s">
        <v>526</v>
      </c>
      <c s="29" t="s">
        <v>1199</v>
      </c>
      <c s="24" t="s">
        <v>51</v>
      </c>
      <c s="30" t="s">
        <v>1200</v>
      </c>
      <c s="31" t="s">
        <v>148</v>
      </c>
      <c s="32">
        <v>14.945</v>
      </c>
      <c s="33">
        <v>0</v>
      </c>
      <c s="34">
        <f>ROUND(ROUND(H198,2)*ROUND(G198,3),2)</f>
      </c>
      <c r="O198">
        <f>(I198*21)/100</f>
      </c>
      <c t="s">
        <v>27</v>
      </c>
    </row>
    <row r="199" spans="1:5" ht="12.75">
      <c r="A199" s="35" t="s">
        <v>54</v>
      </c>
      <c r="E199" s="36" t="s">
        <v>1201</v>
      </c>
    </row>
    <row r="200" spans="1:5" ht="63.75">
      <c r="A200" s="39" t="s">
        <v>56</v>
      </c>
      <c r="E200" s="38" t="s">
        <v>1202</v>
      </c>
    </row>
    <row r="201" spans="1:16" ht="12.75">
      <c r="A201" s="24" t="s">
        <v>49</v>
      </c>
      <c s="29" t="s">
        <v>531</v>
      </c>
      <c s="29" t="s">
        <v>1203</v>
      </c>
      <c s="24" t="s">
        <v>51</v>
      </c>
      <c s="30" t="s">
        <v>1204</v>
      </c>
      <c s="31" t="s">
        <v>148</v>
      </c>
      <c s="32">
        <v>148.875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12.75">
      <c r="A202" s="35" t="s">
        <v>54</v>
      </c>
      <c r="E202" s="36" t="s">
        <v>1205</v>
      </c>
    </row>
    <row r="203" spans="1:5" ht="76.5">
      <c r="A203" s="39" t="s">
        <v>56</v>
      </c>
      <c r="E203" s="38" t="s">
        <v>1206</v>
      </c>
    </row>
    <row r="204" spans="1:16" ht="12.75">
      <c r="A204" s="24" t="s">
        <v>49</v>
      </c>
      <c s="29" t="s">
        <v>535</v>
      </c>
      <c s="29" t="s">
        <v>1207</v>
      </c>
      <c s="24" t="s">
        <v>51</v>
      </c>
      <c s="30" t="s">
        <v>1208</v>
      </c>
      <c s="31" t="s">
        <v>148</v>
      </c>
      <c s="32">
        <v>3.85</v>
      </c>
      <c s="33">
        <v>0</v>
      </c>
      <c s="34">
        <f>ROUND(ROUND(H204,2)*ROUND(G204,3),2)</f>
      </c>
      <c r="O204">
        <f>(I204*21)/100</f>
      </c>
      <c t="s">
        <v>27</v>
      </c>
    </row>
    <row r="205" spans="1:5" ht="12.75">
      <c r="A205" s="35" t="s">
        <v>54</v>
      </c>
      <c r="E205" s="36" t="s">
        <v>1209</v>
      </c>
    </row>
    <row r="206" spans="1:5" ht="25.5">
      <c r="A206" s="39" t="s">
        <v>56</v>
      </c>
      <c r="E206" s="38" t="s">
        <v>1210</v>
      </c>
    </row>
    <row r="207" spans="1:16" ht="12.75">
      <c r="A207" s="24" t="s">
        <v>49</v>
      </c>
      <c s="29" t="s">
        <v>540</v>
      </c>
      <c s="29" t="s">
        <v>1211</v>
      </c>
      <c s="24" t="s">
        <v>51</v>
      </c>
      <c s="30" t="s">
        <v>1212</v>
      </c>
      <c s="31" t="s">
        <v>148</v>
      </c>
      <c s="32">
        <v>5.745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1213</v>
      </c>
    </row>
    <row r="209" spans="1:5" ht="63.75">
      <c r="A209" s="37" t="s">
        <v>56</v>
      </c>
      <c r="E209" s="38" t="s">
        <v>1214</v>
      </c>
    </row>
    <row r="210" spans="1:18" ht="12.75" customHeight="1">
      <c r="A210" s="6" t="s">
        <v>47</v>
      </c>
      <c s="6"/>
      <c s="42" t="s">
        <v>73</v>
      </c>
      <c s="6"/>
      <c s="27" t="s">
        <v>252</v>
      </c>
      <c s="6"/>
      <c s="6"/>
      <c s="6"/>
      <c s="43">
        <f>0+Q210</f>
      </c>
      <c r="O210">
        <f>0+R210</f>
      </c>
      <c r="Q210">
        <f>0+I211+I214+I217</f>
      </c>
      <c>
        <f>0+O211+O214+O217</f>
      </c>
    </row>
    <row r="211" spans="1:16" ht="12.75">
      <c r="A211" s="24" t="s">
        <v>49</v>
      </c>
      <c s="29" t="s">
        <v>544</v>
      </c>
      <c s="29" t="s">
        <v>1215</v>
      </c>
      <c s="24" t="s">
        <v>51</v>
      </c>
      <c s="30" t="s">
        <v>1216</v>
      </c>
      <c s="31" t="s">
        <v>187</v>
      </c>
      <c s="32">
        <v>0.9</v>
      </c>
      <c s="33">
        <v>0</v>
      </c>
      <c s="34">
        <f>ROUND(ROUND(H211,2)*ROUND(G211,3),2)</f>
      </c>
      <c r="O211">
        <f>(I211*21)/100</f>
      </c>
      <c t="s">
        <v>27</v>
      </c>
    </row>
    <row r="212" spans="1:5" ht="25.5">
      <c r="A212" s="35" t="s">
        <v>54</v>
      </c>
      <c r="E212" s="36" t="s">
        <v>1217</v>
      </c>
    </row>
    <row r="213" spans="1:5" ht="12.75">
      <c r="A213" s="39" t="s">
        <v>56</v>
      </c>
      <c r="E213" s="38" t="s">
        <v>1218</v>
      </c>
    </row>
    <row r="214" spans="1:16" ht="12.75">
      <c r="A214" s="24" t="s">
        <v>49</v>
      </c>
      <c s="29" t="s">
        <v>548</v>
      </c>
      <c s="29" t="s">
        <v>1219</v>
      </c>
      <c s="24" t="s">
        <v>51</v>
      </c>
      <c s="30" t="s">
        <v>1220</v>
      </c>
      <c s="31" t="s">
        <v>187</v>
      </c>
      <c s="32">
        <v>28.5</v>
      </c>
      <c s="33">
        <v>0</v>
      </c>
      <c s="34">
        <f>ROUND(ROUND(H214,2)*ROUND(G214,3),2)</f>
      </c>
      <c r="O214">
        <f>(I214*21)/100</f>
      </c>
      <c t="s">
        <v>27</v>
      </c>
    </row>
    <row r="215" spans="1:5" ht="12.75">
      <c r="A215" s="35" t="s">
        <v>54</v>
      </c>
      <c r="E215" s="36" t="s">
        <v>1221</v>
      </c>
    </row>
    <row r="216" spans="1:5" ht="12.75">
      <c r="A216" s="39" t="s">
        <v>56</v>
      </c>
      <c r="E216" s="38" t="s">
        <v>1222</v>
      </c>
    </row>
    <row r="217" spans="1:16" ht="12.75">
      <c r="A217" s="24" t="s">
        <v>49</v>
      </c>
      <c s="29" t="s">
        <v>552</v>
      </c>
      <c s="29" t="s">
        <v>1223</v>
      </c>
      <c s="24" t="s">
        <v>51</v>
      </c>
      <c s="30" t="s">
        <v>1224</v>
      </c>
      <c s="31" t="s">
        <v>187</v>
      </c>
      <c s="32">
        <v>37.5</v>
      </c>
      <c s="33">
        <v>0</v>
      </c>
      <c s="34">
        <f>ROUND(ROUND(H217,2)*ROUND(G217,3),2)</f>
      </c>
      <c r="O217">
        <f>(I217*21)/100</f>
      </c>
      <c t="s">
        <v>27</v>
      </c>
    </row>
    <row r="218" spans="1:5" ht="12.75">
      <c r="A218" s="35" t="s">
        <v>54</v>
      </c>
      <c r="E218" s="36" t="s">
        <v>1225</v>
      </c>
    </row>
    <row r="219" spans="1:5" ht="76.5">
      <c r="A219" s="37" t="s">
        <v>56</v>
      </c>
      <c r="E219" s="38" t="s">
        <v>1226</v>
      </c>
    </row>
    <row r="220" spans="1:18" ht="12.75" customHeight="1">
      <c r="A220" s="6" t="s">
        <v>47</v>
      </c>
      <c s="6"/>
      <c s="42" t="s">
        <v>44</v>
      </c>
      <c s="6"/>
      <c s="27" t="s">
        <v>184</v>
      </c>
      <c s="6"/>
      <c s="6"/>
      <c s="6"/>
      <c s="43">
        <f>0+Q220</f>
      </c>
      <c r="O220">
        <f>0+R220</f>
      </c>
      <c r="Q220">
        <f>0+I221+I224+I227+I230+I233+I236+I239+I242+I245+I248+I251+I254+I257+I260+I263+I266+I269</f>
      </c>
      <c>
        <f>0+O221+O224+O227+O230+O233+O236+O239+O242+O245+O248+O251+O254+O257+O260+O263+O266+O269</f>
      </c>
    </row>
    <row r="221" spans="1:16" ht="12.75">
      <c r="A221" s="24" t="s">
        <v>49</v>
      </c>
      <c s="29" t="s">
        <v>1227</v>
      </c>
      <c s="29" t="s">
        <v>185</v>
      </c>
      <c s="24" t="s">
        <v>51</v>
      </c>
      <c s="30" t="s">
        <v>1228</v>
      </c>
      <c s="31" t="s">
        <v>187</v>
      </c>
      <c s="32">
        <v>20</v>
      </c>
      <c s="33">
        <v>0</v>
      </c>
      <c s="34">
        <f>ROUND(ROUND(H221,2)*ROUND(G221,3),2)</f>
      </c>
      <c r="O221">
        <f>(I221*21)/100</f>
      </c>
      <c t="s">
        <v>27</v>
      </c>
    </row>
    <row r="222" spans="1:5" ht="12.75">
      <c r="A222" s="35" t="s">
        <v>54</v>
      </c>
      <c r="E222" s="36" t="s">
        <v>1229</v>
      </c>
    </row>
    <row r="223" spans="1:5" ht="25.5">
      <c r="A223" s="39" t="s">
        <v>56</v>
      </c>
      <c r="E223" s="38" t="s">
        <v>1230</v>
      </c>
    </row>
    <row r="224" spans="1:16" ht="12.75">
      <c r="A224" s="24" t="s">
        <v>49</v>
      </c>
      <c s="29" t="s">
        <v>1231</v>
      </c>
      <c s="29" t="s">
        <v>1232</v>
      </c>
      <c s="24" t="s">
        <v>51</v>
      </c>
      <c s="30" t="s">
        <v>1233</v>
      </c>
      <c s="31" t="s">
        <v>187</v>
      </c>
      <c s="32">
        <v>24</v>
      </c>
      <c s="33">
        <v>0</v>
      </c>
      <c s="34">
        <f>ROUND(ROUND(H224,2)*ROUND(G224,3),2)</f>
      </c>
      <c r="O224">
        <f>(I224*21)/100</f>
      </c>
      <c t="s">
        <v>27</v>
      </c>
    </row>
    <row r="225" spans="1:5" ht="12.75">
      <c r="A225" s="35" t="s">
        <v>54</v>
      </c>
      <c r="E225" s="36" t="s">
        <v>1234</v>
      </c>
    </row>
    <row r="226" spans="1:5" ht="51">
      <c r="A226" s="39" t="s">
        <v>56</v>
      </c>
      <c r="E226" s="38" t="s">
        <v>1235</v>
      </c>
    </row>
    <row r="227" spans="1:16" ht="12.75">
      <c r="A227" s="24" t="s">
        <v>49</v>
      </c>
      <c s="29" t="s">
        <v>1236</v>
      </c>
      <c s="29" t="s">
        <v>1237</v>
      </c>
      <c s="24" t="s">
        <v>51</v>
      </c>
      <c s="30" t="s">
        <v>1238</v>
      </c>
      <c s="31" t="s">
        <v>82</v>
      </c>
      <c s="32">
        <v>14</v>
      </c>
      <c s="33">
        <v>0</v>
      </c>
      <c s="34">
        <f>ROUND(ROUND(H227,2)*ROUND(G227,3),2)</f>
      </c>
      <c r="O227">
        <f>(I227*21)/100</f>
      </c>
      <c t="s">
        <v>27</v>
      </c>
    </row>
    <row r="228" spans="1:5" ht="12.75">
      <c r="A228" s="35" t="s">
        <v>54</v>
      </c>
      <c r="E228" s="36" t="s">
        <v>1239</v>
      </c>
    </row>
    <row r="229" spans="1:5" ht="51">
      <c r="A229" s="39" t="s">
        <v>56</v>
      </c>
      <c r="E229" s="38" t="s">
        <v>1240</v>
      </c>
    </row>
    <row r="230" spans="1:16" ht="12.75">
      <c r="A230" s="24" t="s">
        <v>49</v>
      </c>
      <c s="29" t="s">
        <v>1241</v>
      </c>
      <c s="29" t="s">
        <v>1242</v>
      </c>
      <c s="24" t="s">
        <v>51</v>
      </c>
      <c s="30" t="s">
        <v>1243</v>
      </c>
      <c s="31" t="s">
        <v>82</v>
      </c>
      <c s="32">
        <v>2</v>
      </c>
      <c s="33">
        <v>0</v>
      </c>
      <c s="34">
        <f>ROUND(ROUND(H230,2)*ROUND(G230,3),2)</f>
      </c>
      <c r="O230">
        <f>(I230*21)/100</f>
      </c>
      <c t="s">
        <v>27</v>
      </c>
    </row>
    <row r="231" spans="1:5" ht="12.75">
      <c r="A231" s="35" t="s">
        <v>54</v>
      </c>
      <c r="E231" s="36" t="s">
        <v>51</v>
      </c>
    </row>
    <row r="232" spans="1:5" ht="12.75">
      <c r="A232" s="39" t="s">
        <v>56</v>
      </c>
      <c r="E232" s="38" t="s">
        <v>1244</v>
      </c>
    </row>
    <row r="233" spans="1:16" ht="12.75">
      <c r="A233" s="24" t="s">
        <v>49</v>
      </c>
      <c s="29" t="s">
        <v>1245</v>
      </c>
      <c s="29" t="s">
        <v>1246</v>
      </c>
      <c s="24" t="s">
        <v>51</v>
      </c>
      <c s="30" t="s">
        <v>1247</v>
      </c>
      <c s="31" t="s">
        <v>187</v>
      </c>
      <c s="32">
        <v>22.92</v>
      </c>
      <c s="33">
        <v>0</v>
      </c>
      <c s="34">
        <f>ROUND(ROUND(H233,2)*ROUND(G233,3),2)</f>
      </c>
      <c r="O233">
        <f>(I233*21)/100</f>
      </c>
      <c t="s">
        <v>27</v>
      </c>
    </row>
    <row r="234" spans="1:5" ht="25.5">
      <c r="A234" s="35" t="s">
        <v>54</v>
      </c>
      <c r="E234" s="36" t="s">
        <v>1248</v>
      </c>
    </row>
    <row r="235" spans="1:5" ht="51">
      <c r="A235" s="39" t="s">
        <v>56</v>
      </c>
      <c r="E235" s="38" t="s">
        <v>1249</v>
      </c>
    </row>
    <row r="236" spans="1:16" ht="12.75">
      <c r="A236" s="24" t="s">
        <v>49</v>
      </c>
      <c s="29" t="s">
        <v>1250</v>
      </c>
      <c s="29" t="s">
        <v>514</v>
      </c>
      <c s="24" t="s">
        <v>51</v>
      </c>
      <c s="30" t="s">
        <v>515</v>
      </c>
      <c s="31" t="s">
        <v>187</v>
      </c>
      <c s="32">
        <v>5</v>
      </c>
      <c s="33">
        <v>0</v>
      </c>
      <c s="34">
        <f>ROUND(ROUND(H236,2)*ROUND(G236,3),2)</f>
      </c>
      <c r="O236">
        <f>(I236*21)/100</f>
      </c>
      <c t="s">
        <v>27</v>
      </c>
    </row>
    <row r="237" spans="1:5" ht="25.5">
      <c r="A237" s="35" t="s">
        <v>54</v>
      </c>
      <c r="E237" s="36" t="s">
        <v>1251</v>
      </c>
    </row>
    <row r="238" spans="1:5" ht="12.75">
      <c r="A238" s="39" t="s">
        <v>56</v>
      </c>
      <c r="E238" s="38" t="s">
        <v>1252</v>
      </c>
    </row>
    <row r="239" spans="1:16" ht="12.75">
      <c r="A239" s="24" t="s">
        <v>49</v>
      </c>
      <c s="29" t="s">
        <v>1253</v>
      </c>
      <c s="29" t="s">
        <v>1254</v>
      </c>
      <c s="24" t="s">
        <v>51</v>
      </c>
      <c s="30" t="s">
        <v>1255</v>
      </c>
      <c s="31" t="s">
        <v>134</v>
      </c>
      <c s="32">
        <v>0.047</v>
      </c>
      <c s="33">
        <v>0</v>
      </c>
      <c s="34">
        <f>ROUND(ROUND(H239,2)*ROUND(G239,3),2)</f>
      </c>
      <c r="O239">
        <f>(I239*21)/100</f>
      </c>
      <c t="s">
        <v>27</v>
      </c>
    </row>
    <row r="240" spans="1:5" ht="25.5">
      <c r="A240" s="35" t="s">
        <v>54</v>
      </c>
      <c r="E240" s="36" t="s">
        <v>1256</v>
      </c>
    </row>
    <row r="241" spans="1:5" ht="51">
      <c r="A241" s="39" t="s">
        <v>56</v>
      </c>
      <c r="E241" s="38" t="s">
        <v>1257</v>
      </c>
    </row>
    <row r="242" spans="1:16" ht="12.75">
      <c r="A242" s="24" t="s">
        <v>49</v>
      </c>
      <c s="29" t="s">
        <v>1258</v>
      </c>
      <c s="29" t="s">
        <v>1259</v>
      </c>
      <c s="24" t="s">
        <v>51</v>
      </c>
      <c s="30" t="s">
        <v>1260</v>
      </c>
      <c s="31" t="s">
        <v>187</v>
      </c>
      <c s="32">
        <v>22.8</v>
      </c>
      <c s="33">
        <v>0</v>
      </c>
      <c s="34">
        <f>ROUND(ROUND(H242,2)*ROUND(G242,3),2)</f>
      </c>
      <c r="O242">
        <f>(I242*21)/100</f>
      </c>
      <c t="s">
        <v>27</v>
      </c>
    </row>
    <row r="243" spans="1:5" ht="12.75">
      <c r="A243" s="35" t="s">
        <v>54</v>
      </c>
      <c r="E243" s="36" t="s">
        <v>51</v>
      </c>
    </row>
    <row r="244" spans="1:5" ht="12.75">
      <c r="A244" s="39" t="s">
        <v>56</v>
      </c>
      <c r="E244" s="38" t="s">
        <v>1261</v>
      </c>
    </row>
    <row r="245" spans="1:16" ht="12.75">
      <c r="A245" s="24" t="s">
        <v>49</v>
      </c>
      <c s="29" t="s">
        <v>1262</v>
      </c>
      <c s="29" t="s">
        <v>1263</v>
      </c>
      <c s="24" t="s">
        <v>51</v>
      </c>
      <c s="30" t="s">
        <v>1264</v>
      </c>
      <c s="31" t="s">
        <v>82</v>
      </c>
      <c s="32">
        <v>4</v>
      </c>
      <c s="33">
        <v>0</v>
      </c>
      <c s="34">
        <f>ROUND(ROUND(H245,2)*ROUND(G245,3),2)</f>
      </c>
      <c r="O245">
        <f>(I245*21)/100</f>
      </c>
      <c t="s">
        <v>27</v>
      </c>
    </row>
    <row r="246" spans="1:5" ht="25.5">
      <c r="A246" s="35" t="s">
        <v>54</v>
      </c>
      <c r="E246" s="36" t="s">
        <v>1265</v>
      </c>
    </row>
    <row r="247" spans="1:5" ht="12.75">
      <c r="A247" s="39" t="s">
        <v>56</v>
      </c>
      <c r="E247" s="38" t="s">
        <v>1266</v>
      </c>
    </row>
    <row r="248" spans="1:16" ht="25.5">
      <c r="A248" s="24" t="s">
        <v>49</v>
      </c>
      <c s="29" t="s">
        <v>1267</v>
      </c>
      <c s="29" t="s">
        <v>1268</v>
      </c>
      <c s="24" t="s">
        <v>51</v>
      </c>
      <c s="30" t="s">
        <v>1269</v>
      </c>
      <c s="31" t="s">
        <v>82</v>
      </c>
      <c s="32">
        <v>16</v>
      </c>
      <c s="33">
        <v>0</v>
      </c>
      <c s="34">
        <f>ROUND(ROUND(H248,2)*ROUND(G248,3),2)</f>
      </c>
      <c r="O248">
        <f>(I248*21)/100</f>
      </c>
      <c t="s">
        <v>27</v>
      </c>
    </row>
    <row r="249" spans="1:5" ht="12.75">
      <c r="A249" s="35" t="s">
        <v>54</v>
      </c>
      <c r="E249" s="36" t="s">
        <v>1270</v>
      </c>
    </row>
    <row r="250" spans="1:5" ht="12.75">
      <c r="A250" s="39" t="s">
        <v>56</v>
      </c>
      <c r="E250" s="38" t="s">
        <v>1271</v>
      </c>
    </row>
    <row r="251" spans="1:16" ht="12.75">
      <c r="A251" s="24" t="s">
        <v>49</v>
      </c>
      <c s="29" t="s">
        <v>1272</v>
      </c>
      <c s="29" t="s">
        <v>1273</v>
      </c>
      <c s="24" t="s">
        <v>51</v>
      </c>
      <c s="30" t="s">
        <v>1274</v>
      </c>
      <c s="31" t="s">
        <v>134</v>
      </c>
      <c s="32">
        <v>64.5</v>
      </c>
      <c s="33">
        <v>0</v>
      </c>
      <c s="34">
        <f>ROUND(ROUND(H251,2)*ROUND(G251,3),2)</f>
      </c>
      <c r="O251">
        <f>(I251*21)/100</f>
      </c>
      <c t="s">
        <v>27</v>
      </c>
    </row>
    <row r="252" spans="1:5" ht="51">
      <c r="A252" s="35" t="s">
        <v>54</v>
      </c>
      <c r="E252" s="36" t="s">
        <v>1275</v>
      </c>
    </row>
    <row r="253" spans="1:5" ht="25.5">
      <c r="A253" s="39" t="s">
        <v>56</v>
      </c>
      <c r="E253" s="38" t="s">
        <v>1276</v>
      </c>
    </row>
    <row r="254" spans="1:16" ht="12.75">
      <c r="A254" s="24" t="s">
        <v>49</v>
      </c>
      <c s="29" t="s">
        <v>1277</v>
      </c>
      <c s="29" t="s">
        <v>1278</v>
      </c>
      <c s="24" t="s">
        <v>51</v>
      </c>
      <c s="30" t="s">
        <v>1279</v>
      </c>
      <c s="31" t="s">
        <v>577</v>
      </c>
      <c s="32">
        <v>2</v>
      </c>
      <c s="33">
        <v>0</v>
      </c>
      <c s="34">
        <f>ROUND(ROUND(H254,2)*ROUND(G254,3),2)</f>
      </c>
      <c r="O254">
        <f>(I254*21)/100</f>
      </c>
      <c t="s">
        <v>27</v>
      </c>
    </row>
    <row r="255" spans="1:5" ht="12.75">
      <c r="A255" s="35" t="s">
        <v>54</v>
      </c>
      <c r="E255" s="36" t="s">
        <v>1229</v>
      </c>
    </row>
    <row r="256" spans="1:5" ht="25.5">
      <c r="A256" s="39" t="s">
        <v>56</v>
      </c>
      <c r="E256" s="38" t="s">
        <v>1280</v>
      </c>
    </row>
    <row r="257" spans="1:16" ht="12.75">
      <c r="A257" s="24" t="s">
        <v>49</v>
      </c>
      <c s="29" t="s">
        <v>1281</v>
      </c>
      <c s="29" t="s">
        <v>545</v>
      </c>
      <c s="24" t="s">
        <v>161</v>
      </c>
      <c s="30" t="s">
        <v>546</v>
      </c>
      <c s="31" t="s">
        <v>134</v>
      </c>
      <c s="32">
        <v>12</v>
      </c>
      <c s="33">
        <v>0</v>
      </c>
      <c s="34">
        <f>ROUND(ROUND(H257,2)*ROUND(G257,3),2)</f>
      </c>
      <c r="O257">
        <f>(I257*21)/100</f>
      </c>
      <c t="s">
        <v>27</v>
      </c>
    </row>
    <row r="258" spans="1:5" ht="12.75">
      <c r="A258" s="35" t="s">
        <v>54</v>
      </c>
      <c r="E258" s="36" t="s">
        <v>163</v>
      </c>
    </row>
    <row r="259" spans="1:5" ht="38.25">
      <c r="A259" s="39" t="s">
        <v>56</v>
      </c>
      <c r="E259" s="38" t="s">
        <v>1282</v>
      </c>
    </row>
    <row r="260" spans="1:16" ht="12.75">
      <c r="A260" s="24" t="s">
        <v>49</v>
      </c>
      <c s="29" t="s">
        <v>1283</v>
      </c>
      <c s="29" t="s">
        <v>549</v>
      </c>
      <c s="24" t="s">
        <v>161</v>
      </c>
      <c s="30" t="s">
        <v>550</v>
      </c>
      <c s="31" t="s">
        <v>134</v>
      </c>
      <c s="32">
        <v>60</v>
      </c>
      <c s="33">
        <v>0</v>
      </c>
      <c s="34">
        <f>ROUND(ROUND(H260,2)*ROUND(G260,3),2)</f>
      </c>
      <c r="O260">
        <f>(I260*21)/100</f>
      </c>
      <c t="s">
        <v>27</v>
      </c>
    </row>
    <row r="261" spans="1:5" ht="12.75">
      <c r="A261" s="35" t="s">
        <v>54</v>
      </c>
      <c r="E261" s="36" t="s">
        <v>163</v>
      </c>
    </row>
    <row r="262" spans="1:5" ht="38.25">
      <c r="A262" s="39" t="s">
        <v>56</v>
      </c>
      <c r="E262" s="38" t="s">
        <v>1284</v>
      </c>
    </row>
    <row r="263" spans="1:16" ht="12.75">
      <c r="A263" s="24" t="s">
        <v>49</v>
      </c>
      <c s="29" t="s">
        <v>1285</v>
      </c>
      <c s="29" t="s">
        <v>553</v>
      </c>
      <c s="24" t="s">
        <v>161</v>
      </c>
      <c s="30" t="s">
        <v>554</v>
      </c>
      <c s="31" t="s">
        <v>134</v>
      </c>
      <c s="32">
        <v>8</v>
      </c>
      <c s="33">
        <v>0</v>
      </c>
      <c s="34">
        <f>ROUND(ROUND(H263,2)*ROUND(G263,3),2)</f>
      </c>
      <c r="O263">
        <f>(I263*21)/100</f>
      </c>
      <c t="s">
        <v>27</v>
      </c>
    </row>
    <row r="264" spans="1:5" ht="12.75">
      <c r="A264" s="35" t="s">
        <v>54</v>
      </c>
      <c r="E264" s="36" t="s">
        <v>163</v>
      </c>
    </row>
    <row r="265" spans="1:5" ht="38.25">
      <c r="A265" s="39" t="s">
        <v>56</v>
      </c>
      <c r="E265" s="38" t="s">
        <v>1286</v>
      </c>
    </row>
    <row r="266" spans="1:16" ht="12.75">
      <c r="A266" s="24" t="s">
        <v>49</v>
      </c>
      <c s="29" t="s">
        <v>1287</v>
      </c>
      <c s="29" t="s">
        <v>1288</v>
      </c>
      <c s="24" t="s">
        <v>161</v>
      </c>
      <c s="30" t="s">
        <v>1289</v>
      </c>
      <c s="31" t="s">
        <v>134</v>
      </c>
      <c s="32">
        <v>3</v>
      </c>
      <c s="33">
        <v>0</v>
      </c>
      <c s="34">
        <f>ROUND(ROUND(H266,2)*ROUND(G266,3),2)</f>
      </c>
      <c r="O266">
        <f>(I266*21)/100</f>
      </c>
      <c t="s">
        <v>27</v>
      </c>
    </row>
    <row r="267" spans="1:5" ht="12.75">
      <c r="A267" s="35" t="s">
        <v>54</v>
      </c>
      <c r="E267" s="36" t="s">
        <v>163</v>
      </c>
    </row>
    <row r="268" spans="1:5" ht="25.5">
      <c r="A268" s="39" t="s">
        <v>56</v>
      </c>
      <c r="E268" s="38" t="s">
        <v>1290</v>
      </c>
    </row>
    <row r="269" spans="1:16" ht="12.75">
      <c r="A269" s="24" t="s">
        <v>49</v>
      </c>
      <c s="29" t="s">
        <v>1291</v>
      </c>
      <c s="29" t="s">
        <v>1292</v>
      </c>
      <c s="24" t="s">
        <v>161</v>
      </c>
      <c s="30" t="s">
        <v>1293</v>
      </c>
      <c s="31" t="s">
        <v>148</v>
      </c>
      <c s="32">
        <v>50</v>
      </c>
      <c s="33">
        <v>0</v>
      </c>
      <c s="34">
        <f>ROUND(ROUND(H269,2)*ROUND(G269,3),2)</f>
      </c>
      <c r="O269">
        <f>(I269*21)/100</f>
      </c>
      <c t="s">
        <v>27</v>
      </c>
    </row>
    <row r="270" spans="1:5" ht="12.75">
      <c r="A270" s="35" t="s">
        <v>54</v>
      </c>
      <c r="E270" s="36" t="s">
        <v>163</v>
      </c>
    </row>
    <row r="271" spans="1:5" ht="25.5">
      <c r="A271" s="37" t="s">
        <v>56</v>
      </c>
      <c r="E271" s="38" t="s">
        <v>1294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0+O8+O45+O88+O113+O120+O142+O149+O156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1295</v>
      </c>
      <c s="40">
        <f>0+I8+I45+I88+I113+I120+I142+I149+I156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1295</v>
      </c>
      <c s="6"/>
      <c s="18" t="s">
        <v>1296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0+I9+I12+I15+I18+I21+I24+I27+I30+I33+I36+I39+I42</f>
      </c>
      <c>
        <f>0+O9+O12+O15+O18+O21+O24+O27+O30+O33+O36+O39+O42</f>
      </c>
    </row>
    <row r="9" spans="1:16" ht="12.75">
      <c r="A9" s="24" t="s">
        <v>49</v>
      </c>
      <c s="29" t="s">
        <v>33</v>
      </c>
      <c s="29" t="s">
        <v>131</v>
      </c>
      <c s="24" t="s">
        <v>33</v>
      </c>
      <c s="30" t="s">
        <v>1297</v>
      </c>
      <c s="31" t="s">
        <v>134</v>
      </c>
      <c s="32">
        <v>51.476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1298</v>
      </c>
    </row>
    <row r="11" spans="1:5" ht="38.25">
      <c r="A11" s="39" t="s">
        <v>56</v>
      </c>
      <c r="E11" s="38" t="s">
        <v>1299</v>
      </c>
    </row>
    <row r="12" spans="1:16" ht="12.75">
      <c r="A12" s="24" t="s">
        <v>49</v>
      </c>
      <c s="29" t="s">
        <v>27</v>
      </c>
      <c s="29" t="s">
        <v>131</v>
      </c>
      <c s="24" t="s">
        <v>27</v>
      </c>
      <c s="30" t="s">
        <v>1297</v>
      </c>
      <c s="31" t="s">
        <v>134</v>
      </c>
      <c s="32">
        <v>36.145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1300</v>
      </c>
    </row>
    <row r="14" spans="1:5" ht="38.25">
      <c r="A14" s="39" t="s">
        <v>56</v>
      </c>
      <c r="E14" s="38" t="s">
        <v>1301</v>
      </c>
    </row>
    <row r="15" spans="1:16" ht="12.75">
      <c r="A15" s="24" t="s">
        <v>49</v>
      </c>
      <c s="29" t="s">
        <v>26</v>
      </c>
      <c s="29" t="s">
        <v>131</v>
      </c>
      <c s="24" t="s">
        <v>26</v>
      </c>
      <c s="30" t="s">
        <v>1297</v>
      </c>
      <c s="31" t="s">
        <v>134</v>
      </c>
      <c s="32">
        <v>1.868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1302</v>
      </c>
    </row>
    <row r="17" spans="1:5" ht="38.25">
      <c r="A17" s="39" t="s">
        <v>56</v>
      </c>
      <c r="E17" s="38" t="s">
        <v>1303</v>
      </c>
    </row>
    <row r="18" spans="1:16" ht="12.75">
      <c r="A18" s="24" t="s">
        <v>49</v>
      </c>
      <c s="29" t="s">
        <v>37</v>
      </c>
      <c s="29" t="s">
        <v>1304</v>
      </c>
      <c s="24" t="s">
        <v>51</v>
      </c>
      <c s="30" t="s">
        <v>1297</v>
      </c>
      <c s="31" t="s">
        <v>577</v>
      </c>
      <c s="32">
        <v>43.967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1305</v>
      </c>
    </row>
    <row r="20" spans="1:5" ht="12.75">
      <c r="A20" s="39" t="s">
        <v>56</v>
      </c>
      <c r="E20" s="38" t="s">
        <v>1306</v>
      </c>
    </row>
    <row r="21" spans="1:16" ht="12.75">
      <c r="A21" s="24" t="s">
        <v>49</v>
      </c>
      <c s="29" t="s">
        <v>39</v>
      </c>
      <c s="29" t="s">
        <v>1307</v>
      </c>
      <c s="24" t="s">
        <v>51</v>
      </c>
      <c s="30" t="s">
        <v>1308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76.5">
      <c r="A22" s="35" t="s">
        <v>54</v>
      </c>
      <c r="E22" s="36" t="s">
        <v>1309</v>
      </c>
    </row>
    <row r="23" spans="1:5" ht="12.75">
      <c r="A23" s="39" t="s">
        <v>56</v>
      </c>
      <c r="E23" s="38" t="s">
        <v>83</v>
      </c>
    </row>
    <row r="24" spans="1:16" ht="12.75">
      <c r="A24" s="24" t="s">
        <v>49</v>
      </c>
      <c s="29" t="s">
        <v>41</v>
      </c>
      <c s="29" t="s">
        <v>1310</v>
      </c>
      <c s="24" t="s">
        <v>51</v>
      </c>
      <c s="30" t="s">
        <v>1311</v>
      </c>
      <c s="31" t="s">
        <v>53</v>
      </c>
      <c s="32">
        <v>1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1312</v>
      </c>
    </row>
    <row r="26" spans="1:5" ht="12.75">
      <c r="A26" s="39" t="s">
        <v>56</v>
      </c>
      <c r="E26" s="38" t="s">
        <v>83</v>
      </c>
    </row>
    <row r="27" spans="1:16" ht="12.75">
      <c r="A27" s="24" t="s">
        <v>49</v>
      </c>
      <c s="29" t="s">
        <v>70</v>
      </c>
      <c s="29" t="s">
        <v>1313</v>
      </c>
      <c s="24" t="s">
        <v>51</v>
      </c>
      <c s="30" t="s">
        <v>1314</v>
      </c>
      <c s="31" t="s">
        <v>53</v>
      </c>
      <c s="32">
        <v>1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204">
      <c r="A28" s="35" t="s">
        <v>54</v>
      </c>
      <c r="E28" s="36" t="s">
        <v>1315</v>
      </c>
    </row>
    <row r="29" spans="1:5" ht="12.75">
      <c r="A29" s="39" t="s">
        <v>56</v>
      </c>
      <c r="E29" s="38" t="s">
        <v>83</v>
      </c>
    </row>
    <row r="30" spans="1:16" ht="12.75">
      <c r="A30" s="24" t="s">
        <v>49</v>
      </c>
      <c s="29" t="s">
        <v>73</v>
      </c>
      <c s="29" t="s">
        <v>1316</v>
      </c>
      <c s="24" t="s">
        <v>51</v>
      </c>
      <c s="30" t="s">
        <v>1317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38.25">
      <c r="A31" s="35" t="s">
        <v>54</v>
      </c>
      <c r="E31" s="36" t="s">
        <v>1318</v>
      </c>
    </row>
    <row r="32" spans="1:5" ht="12.75">
      <c r="A32" s="39" t="s">
        <v>56</v>
      </c>
      <c r="E32" s="38" t="s">
        <v>83</v>
      </c>
    </row>
    <row r="33" spans="1:16" ht="12.75">
      <c r="A33" s="24" t="s">
        <v>49</v>
      </c>
      <c s="29" t="s">
        <v>44</v>
      </c>
      <c s="29" t="s">
        <v>1027</v>
      </c>
      <c s="24" t="s">
        <v>51</v>
      </c>
      <c s="30" t="s">
        <v>1028</v>
      </c>
      <c s="31" t="s">
        <v>53</v>
      </c>
      <c s="32">
        <v>1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1319</v>
      </c>
    </row>
    <row r="35" spans="1:5" ht="12.75">
      <c r="A35" s="39" t="s">
        <v>56</v>
      </c>
      <c r="E35" s="38" t="s">
        <v>83</v>
      </c>
    </row>
    <row r="36" spans="1:16" ht="12.75">
      <c r="A36" s="24" t="s">
        <v>49</v>
      </c>
      <c s="29" t="s">
        <v>46</v>
      </c>
      <c s="29" t="s">
        <v>1030</v>
      </c>
      <c s="24" t="s">
        <v>51</v>
      </c>
      <c s="30" t="s">
        <v>1031</v>
      </c>
      <c s="31" t="s">
        <v>82</v>
      </c>
      <c s="32">
        <v>1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1320</v>
      </c>
    </row>
    <row r="38" spans="1:5" ht="12.75">
      <c r="A38" s="39" t="s">
        <v>56</v>
      </c>
      <c r="E38" s="38" t="s">
        <v>83</v>
      </c>
    </row>
    <row r="39" spans="1:16" ht="12.75">
      <c r="A39" s="24" t="s">
        <v>49</v>
      </c>
      <c s="29" t="s">
        <v>84</v>
      </c>
      <c s="29" t="s">
        <v>85</v>
      </c>
      <c s="24" t="s">
        <v>51</v>
      </c>
      <c s="30" t="s">
        <v>86</v>
      </c>
      <c s="31" t="s">
        <v>53</v>
      </c>
      <c s="32">
        <v>1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14.75">
      <c r="A40" s="35" t="s">
        <v>54</v>
      </c>
      <c r="E40" s="36" t="s">
        <v>1321</v>
      </c>
    </row>
    <row r="41" spans="1:5" ht="12.75">
      <c r="A41" s="39" t="s">
        <v>56</v>
      </c>
      <c r="E41" s="38" t="s">
        <v>83</v>
      </c>
    </row>
    <row r="42" spans="1:16" ht="12.75">
      <c r="A42" s="24" t="s">
        <v>49</v>
      </c>
      <c s="29" t="s">
        <v>88</v>
      </c>
      <c s="29" t="s">
        <v>89</v>
      </c>
      <c s="24" t="s">
        <v>51</v>
      </c>
      <c s="30" t="s">
        <v>90</v>
      </c>
      <c s="31" t="s">
        <v>53</v>
      </c>
      <c s="32">
        <v>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63.75">
      <c r="A43" s="35" t="s">
        <v>54</v>
      </c>
      <c r="E43" s="36" t="s">
        <v>1322</v>
      </c>
    </row>
    <row r="44" spans="1:5" ht="12.75">
      <c r="A44" s="37" t="s">
        <v>56</v>
      </c>
      <c r="E44" s="38" t="s">
        <v>83</v>
      </c>
    </row>
    <row r="45" spans="1:18" ht="12.75" customHeight="1">
      <c r="A45" s="6" t="s">
        <v>47</v>
      </c>
      <c s="6"/>
      <c s="42" t="s">
        <v>33</v>
      </c>
      <c s="6"/>
      <c s="27" t="s">
        <v>145</v>
      </c>
      <c s="6"/>
      <c s="6"/>
      <c s="6"/>
      <c s="43">
        <f>0+Q45</f>
      </c>
      <c r="O45">
        <f>0+R45</f>
      </c>
      <c r="Q45">
        <f>0+I46+I49+I52+I55+I58+I61+I64+I67+I70+I73+I76+I79+I82+I85</f>
      </c>
      <c>
        <f>0+O46+O49+O52+O55+O58+O61+O64+O67+O70+O73+O76+O79+O82+O85</f>
      </c>
    </row>
    <row r="46" spans="1:16" ht="12.75">
      <c r="A46" s="24" t="s">
        <v>49</v>
      </c>
      <c s="29" t="s">
        <v>91</v>
      </c>
      <c s="29" t="s">
        <v>1323</v>
      </c>
      <c s="24" t="s">
        <v>51</v>
      </c>
      <c s="30" t="s">
        <v>1324</v>
      </c>
      <c s="31" t="s">
        <v>148</v>
      </c>
      <c s="32">
        <v>20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1325</v>
      </c>
    </row>
    <row r="48" spans="1:5" ht="12.75">
      <c r="A48" s="39" t="s">
        <v>56</v>
      </c>
      <c r="E48" s="38" t="s">
        <v>1326</v>
      </c>
    </row>
    <row r="49" spans="1:16" ht="12.75">
      <c r="A49" s="24" t="s">
        <v>49</v>
      </c>
      <c s="29" t="s">
        <v>96</v>
      </c>
      <c s="29" t="s">
        <v>1327</v>
      </c>
      <c s="24" t="s">
        <v>51</v>
      </c>
      <c s="30" t="s">
        <v>1328</v>
      </c>
      <c s="31" t="s">
        <v>134</v>
      </c>
      <c s="32">
        <v>7.545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25.5">
      <c r="A50" s="35" t="s">
        <v>54</v>
      </c>
      <c r="E50" s="36" t="s">
        <v>1329</v>
      </c>
    </row>
    <row r="51" spans="1:5" ht="12.75">
      <c r="A51" s="39" t="s">
        <v>56</v>
      </c>
      <c r="E51" s="38" t="s">
        <v>1330</v>
      </c>
    </row>
    <row r="52" spans="1:16" ht="12.75">
      <c r="A52" s="24" t="s">
        <v>49</v>
      </c>
      <c s="29" t="s">
        <v>99</v>
      </c>
      <c s="29" t="s">
        <v>1052</v>
      </c>
      <c s="24" t="s">
        <v>51</v>
      </c>
      <c s="30" t="s">
        <v>1053</v>
      </c>
      <c s="31" t="s">
        <v>134</v>
      </c>
      <c s="32">
        <v>31.2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38.25">
      <c r="A53" s="35" t="s">
        <v>54</v>
      </c>
      <c r="E53" s="36" t="s">
        <v>1331</v>
      </c>
    </row>
    <row r="54" spans="1:5" ht="12.75">
      <c r="A54" s="39" t="s">
        <v>56</v>
      </c>
      <c r="E54" s="38" t="s">
        <v>1332</v>
      </c>
    </row>
    <row r="55" spans="1:16" ht="12.75">
      <c r="A55" s="24" t="s">
        <v>49</v>
      </c>
      <c s="29" t="s">
        <v>102</v>
      </c>
      <c s="29" t="s">
        <v>1333</v>
      </c>
      <c s="24" t="s">
        <v>51</v>
      </c>
      <c s="30" t="s">
        <v>1334</v>
      </c>
      <c s="31" t="s">
        <v>134</v>
      </c>
      <c s="32">
        <v>3.258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1335</v>
      </c>
    </row>
    <row r="57" spans="1:5" ht="12.75">
      <c r="A57" s="39" t="s">
        <v>56</v>
      </c>
      <c r="E57" s="38" t="s">
        <v>1336</v>
      </c>
    </row>
    <row r="58" spans="1:16" ht="12.75">
      <c r="A58" s="24" t="s">
        <v>49</v>
      </c>
      <c s="29" t="s">
        <v>105</v>
      </c>
      <c s="29" t="s">
        <v>290</v>
      </c>
      <c s="24" t="s">
        <v>33</v>
      </c>
      <c s="30" t="s">
        <v>292</v>
      </c>
      <c s="31" t="s">
        <v>134</v>
      </c>
      <c s="32">
        <v>16.95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1337</v>
      </c>
    </row>
    <row r="60" spans="1:5" ht="12.75">
      <c r="A60" s="39" t="s">
        <v>56</v>
      </c>
      <c r="E60" s="38" t="s">
        <v>1338</v>
      </c>
    </row>
    <row r="61" spans="1:16" ht="12.75">
      <c r="A61" s="24" t="s">
        <v>49</v>
      </c>
      <c s="29" t="s">
        <v>108</v>
      </c>
      <c s="29" t="s">
        <v>290</v>
      </c>
      <c s="24" t="s">
        <v>27</v>
      </c>
      <c s="30" t="s">
        <v>292</v>
      </c>
      <c s="31" t="s">
        <v>134</v>
      </c>
      <c s="32">
        <v>31.2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25.5">
      <c r="A62" s="35" t="s">
        <v>54</v>
      </c>
      <c r="E62" s="36" t="s">
        <v>1339</v>
      </c>
    </row>
    <row r="63" spans="1:5" ht="12.75">
      <c r="A63" s="39" t="s">
        <v>56</v>
      </c>
      <c r="E63" s="38" t="s">
        <v>1332</v>
      </c>
    </row>
    <row r="64" spans="1:16" ht="12.75">
      <c r="A64" s="24" t="s">
        <v>49</v>
      </c>
      <c s="29" t="s">
        <v>114</v>
      </c>
      <c s="29" t="s">
        <v>1056</v>
      </c>
      <c s="24" t="s">
        <v>33</v>
      </c>
      <c s="30" t="s">
        <v>1057</v>
      </c>
      <c s="31" t="s">
        <v>134</v>
      </c>
      <c s="32">
        <v>47.189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1340</v>
      </c>
    </row>
    <row r="66" spans="1:5" ht="63.75">
      <c r="A66" s="39" t="s">
        <v>56</v>
      </c>
      <c r="E66" s="38" t="s">
        <v>1341</v>
      </c>
    </row>
    <row r="67" spans="1:16" ht="12.75">
      <c r="A67" s="24" t="s">
        <v>49</v>
      </c>
      <c s="29" t="s">
        <v>118</v>
      </c>
      <c s="29" t="s">
        <v>1056</v>
      </c>
      <c s="24" t="s">
        <v>27</v>
      </c>
      <c s="30" t="s">
        <v>1057</v>
      </c>
      <c s="31" t="s">
        <v>134</v>
      </c>
      <c s="32">
        <v>4.945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25.5">
      <c r="A68" s="35" t="s">
        <v>54</v>
      </c>
      <c r="E68" s="36" t="s">
        <v>1342</v>
      </c>
    </row>
    <row r="69" spans="1:5" ht="25.5">
      <c r="A69" s="39" t="s">
        <v>56</v>
      </c>
      <c r="E69" s="38" t="s">
        <v>1343</v>
      </c>
    </row>
    <row r="70" spans="1:16" ht="12.75">
      <c r="A70" s="24" t="s">
        <v>49</v>
      </c>
      <c s="29" t="s">
        <v>121</v>
      </c>
      <c s="29" t="s">
        <v>1344</v>
      </c>
      <c s="24" t="s">
        <v>51</v>
      </c>
      <c s="30" t="s">
        <v>1345</v>
      </c>
      <c s="31" t="s">
        <v>134</v>
      </c>
      <c s="32">
        <v>31.2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25.5">
      <c r="A71" s="35" t="s">
        <v>54</v>
      </c>
      <c r="E71" s="36" t="s">
        <v>1346</v>
      </c>
    </row>
    <row r="72" spans="1:5" ht="12.75">
      <c r="A72" s="39" t="s">
        <v>56</v>
      </c>
      <c r="E72" s="38" t="s">
        <v>1347</v>
      </c>
    </row>
    <row r="73" spans="1:16" ht="12.75">
      <c r="A73" s="24" t="s">
        <v>49</v>
      </c>
      <c s="29" t="s">
        <v>209</v>
      </c>
      <c s="29" t="s">
        <v>1348</v>
      </c>
      <c s="24" t="s">
        <v>51</v>
      </c>
      <c s="30" t="s">
        <v>1349</v>
      </c>
      <c s="31" t="s">
        <v>134</v>
      </c>
      <c s="32">
        <v>16.95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1350</v>
      </c>
    </row>
    <row r="75" spans="1:5" ht="25.5">
      <c r="A75" s="39" t="s">
        <v>56</v>
      </c>
      <c r="E75" s="38" t="s">
        <v>1351</v>
      </c>
    </row>
    <row r="76" spans="1:16" ht="12.75">
      <c r="A76" s="24" t="s">
        <v>49</v>
      </c>
      <c s="29" t="s">
        <v>259</v>
      </c>
      <c s="29" t="s">
        <v>318</v>
      </c>
      <c s="24" t="s">
        <v>51</v>
      </c>
      <c s="30" t="s">
        <v>319</v>
      </c>
      <c s="31" t="s">
        <v>134</v>
      </c>
      <c s="32">
        <v>4.758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1352</v>
      </c>
    </row>
    <row r="78" spans="1:5" ht="25.5">
      <c r="A78" s="39" t="s">
        <v>56</v>
      </c>
      <c r="E78" s="38" t="s">
        <v>1353</v>
      </c>
    </row>
    <row r="79" spans="1:16" ht="12.75">
      <c r="A79" s="24" t="s">
        <v>49</v>
      </c>
      <c s="29" t="s">
        <v>260</v>
      </c>
      <c s="29" t="s">
        <v>321</v>
      </c>
      <c s="24" t="s">
        <v>51</v>
      </c>
      <c s="30" t="s">
        <v>322</v>
      </c>
      <c s="31" t="s">
        <v>148</v>
      </c>
      <c s="32">
        <v>12.363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1354</v>
      </c>
    </row>
    <row r="81" spans="1:5" ht="12.75">
      <c r="A81" s="39" t="s">
        <v>56</v>
      </c>
      <c r="E81" s="38" t="s">
        <v>1355</v>
      </c>
    </row>
    <row r="82" spans="1:16" ht="12.75">
      <c r="A82" s="24" t="s">
        <v>49</v>
      </c>
      <c s="29" t="s">
        <v>263</v>
      </c>
      <c s="29" t="s">
        <v>1356</v>
      </c>
      <c s="24" t="s">
        <v>51</v>
      </c>
      <c s="30" t="s">
        <v>1357</v>
      </c>
      <c s="31" t="s">
        <v>148</v>
      </c>
      <c s="32">
        <v>32.58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51</v>
      </c>
    </row>
    <row r="84" spans="1:5" ht="12.75">
      <c r="A84" s="39" t="s">
        <v>56</v>
      </c>
      <c r="E84" s="38" t="s">
        <v>1358</v>
      </c>
    </row>
    <row r="85" spans="1:16" ht="12.75">
      <c r="A85" s="24" t="s">
        <v>49</v>
      </c>
      <c s="29" t="s">
        <v>358</v>
      </c>
      <c s="29" t="s">
        <v>1073</v>
      </c>
      <c s="24" t="s">
        <v>51</v>
      </c>
      <c s="30" t="s">
        <v>1074</v>
      </c>
      <c s="31" t="s">
        <v>148</v>
      </c>
      <c s="32">
        <v>32.58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1359</v>
      </c>
    </row>
    <row r="87" spans="1:5" ht="12.75">
      <c r="A87" s="37" t="s">
        <v>56</v>
      </c>
      <c r="E87" s="38" t="s">
        <v>1360</v>
      </c>
    </row>
    <row r="88" spans="1:18" ht="12.75" customHeight="1">
      <c r="A88" s="6" t="s">
        <v>47</v>
      </c>
      <c s="6"/>
      <c s="42" t="s">
        <v>27</v>
      </c>
      <c s="6"/>
      <c s="27" t="s">
        <v>332</v>
      </c>
      <c s="6"/>
      <c s="6"/>
      <c s="6"/>
      <c s="43">
        <f>0+Q88</f>
      </c>
      <c r="O88">
        <f>0+R88</f>
      </c>
      <c r="Q88">
        <f>0+I89+I92+I95+I98+I101+I104+I107+I110</f>
      </c>
      <c>
        <f>0+O89+O92+O95+O98+O101+O104+O107+O110</f>
      </c>
    </row>
    <row r="89" spans="1:16" ht="12.75">
      <c r="A89" s="24" t="s">
        <v>49</v>
      </c>
      <c s="29" t="s">
        <v>364</v>
      </c>
      <c s="29" t="s">
        <v>1361</v>
      </c>
      <c s="24" t="s">
        <v>51</v>
      </c>
      <c s="30" t="s">
        <v>1362</v>
      </c>
      <c s="31" t="s">
        <v>187</v>
      </c>
      <c s="32">
        <v>8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25.5">
      <c r="A90" s="35" t="s">
        <v>54</v>
      </c>
      <c r="E90" s="36" t="s">
        <v>1363</v>
      </c>
    </row>
    <row r="91" spans="1:5" ht="12.75">
      <c r="A91" s="39" t="s">
        <v>56</v>
      </c>
      <c r="E91" s="38" t="s">
        <v>1364</v>
      </c>
    </row>
    <row r="92" spans="1:16" ht="12.75">
      <c r="A92" s="24" t="s">
        <v>49</v>
      </c>
      <c s="29" t="s">
        <v>368</v>
      </c>
      <c s="29" t="s">
        <v>1100</v>
      </c>
      <c s="24" t="s">
        <v>51</v>
      </c>
      <c s="30" t="s">
        <v>1101</v>
      </c>
      <c s="31" t="s">
        <v>577</v>
      </c>
      <c s="32">
        <v>0.373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38.25">
      <c r="A93" s="35" t="s">
        <v>54</v>
      </c>
      <c r="E93" s="36" t="s">
        <v>1365</v>
      </c>
    </row>
    <row r="94" spans="1:5" ht="38.25">
      <c r="A94" s="39" t="s">
        <v>56</v>
      </c>
      <c r="E94" s="38" t="s">
        <v>1366</v>
      </c>
    </row>
    <row r="95" spans="1:16" ht="12.75">
      <c r="A95" s="24" t="s">
        <v>49</v>
      </c>
      <c s="29" t="s">
        <v>373</v>
      </c>
      <c s="29" t="s">
        <v>1104</v>
      </c>
      <c s="24" t="s">
        <v>51</v>
      </c>
      <c s="30" t="s">
        <v>1105</v>
      </c>
      <c s="31" t="s">
        <v>148</v>
      </c>
      <c s="32">
        <v>9.43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12.75">
      <c r="A96" s="35" t="s">
        <v>54</v>
      </c>
      <c r="E96" s="36" t="s">
        <v>1367</v>
      </c>
    </row>
    <row r="97" spans="1:5" ht="12.75">
      <c r="A97" s="39" t="s">
        <v>56</v>
      </c>
      <c r="E97" s="38" t="s">
        <v>1368</v>
      </c>
    </row>
    <row r="98" spans="1:16" ht="12.75">
      <c r="A98" s="24" t="s">
        <v>49</v>
      </c>
      <c s="29" t="s">
        <v>378</v>
      </c>
      <c s="29" t="s">
        <v>1369</v>
      </c>
      <c s="24" t="s">
        <v>51</v>
      </c>
      <c s="30" t="s">
        <v>1370</v>
      </c>
      <c s="31" t="s">
        <v>187</v>
      </c>
      <c s="32">
        <v>44</v>
      </c>
      <c s="33">
        <v>0</v>
      </c>
      <c s="34">
        <f>ROUND(ROUND(H98,2)*ROUND(G98,3),2)</f>
      </c>
      <c r="O98">
        <f>(I98*21)/100</f>
      </c>
      <c t="s">
        <v>27</v>
      </c>
    </row>
    <row r="99" spans="1:5" ht="25.5">
      <c r="A99" s="35" t="s">
        <v>54</v>
      </c>
      <c r="E99" s="36" t="s">
        <v>1371</v>
      </c>
    </row>
    <row r="100" spans="1:5" ht="12.75">
      <c r="A100" s="39" t="s">
        <v>56</v>
      </c>
      <c r="E100" s="38" t="s">
        <v>1372</v>
      </c>
    </row>
    <row r="101" spans="1:16" ht="25.5">
      <c r="A101" s="24" t="s">
        <v>49</v>
      </c>
      <c s="29" t="s">
        <v>384</v>
      </c>
      <c s="29" t="s">
        <v>1373</v>
      </c>
      <c s="24" t="s">
        <v>51</v>
      </c>
      <c s="30" t="s">
        <v>1374</v>
      </c>
      <c s="31" t="s">
        <v>187</v>
      </c>
      <c s="32">
        <v>56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38.25">
      <c r="A102" s="35" t="s">
        <v>54</v>
      </c>
      <c r="E102" s="36" t="s">
        <v>1375</v>
      </c>
    </row>
    <row r="103" spans="1:5" ht="12.75">
      <c r="A103" s="39" t="s">
        <v>56</v>
      </c>
      <c r="E103" s="38" t="s">
        <v>1376</v>
      </c>
    </row>
    <row r="104" spans="1:16" ht="25.5">
      <c r="A104" s="24" t="s">
        <v>49</v>
      </c>
      <c s="29" t="s">
        <v>389</v>
      </c>
      <c s="29" t="s">
        <v>1377</v>
      </c>
      <c s="24" t="s">
        <v>51</v>
      </c>
      <c s="30" t="s">
        <v>1378</v>
      </c>
      <c s="31" t="s">
        <v>187</v>
      </c>
      <c s="32">
        <v>28</v>
      </c>
      <c s="33">
        <v>0</v>
      </c>
      <c s="34">
        <f>ROUND(ROUND(H104,2)*ROUND(G104,3),2)</f>
      </c>
      <c r="O104">
        <f>(I104*21)/100</f>
      </c>
      <c t="s">
        <v>27</v>
      </c>
    </row>
    <row r="105" spans="1:5" ht="25.5">
      <c r="A105" s="35" t="s">
        <v>54</v>
      </c>
      <c r="E105" s="36" t="s">
        <v>1379</v>
      </c>
    </row>
    <row r="106" spans="1:5" ht="12.75">
      <c r="A106" s="39" t="s">
        <v>56</v>
      </c>
      <c r="E106" s="38" t="s">
        <v>1380</v>
      </c>
    </row>
    <row r="107" spans="1:16" ht="12.75">
      <c r="A107" s="24" t="s">
        <v>49</v>
      </c>
      <c s="29" t="s">
        <v>394</v>
      </c>
      <c s="29" t="s">
        <v>1381</v>
      </c>
      <c s="24" t="s">
        <v>51</v>
      </c>
      <c s="30" t="s">
        <v>1382</v>
      </c>
      <c s="31" t="s">
        <v>134</v>
      </c>
      <c s="32">
        <v>4.945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25.5">
      <c r="A108" s="35" t="s">
        <v>54</v>
      </c>
      <c r="E108" s="36" t="s">
        <v>1383</v>
      </c>
    </row>
    <row r="109" spans="1:5" ht="12.75">
      <c r="A109" s="39" t="s">
        <v>56</v>
      </c>
      <c r="E109" s="38" t="s">
        <v>1384</v>
      </c>
    </row>
    <row r="110" spans="1:16" ht="12.75">
      <c r="A110" s="24" t="s">
        <v>49</v>
      </c>
      <c s="29" t="s">
        <v>399</v>
      </c>
      <c s="29" t="s">
        <v>1385</v>
      </c>
      <c s="24" t="s">
        <v>51</v>
      </c>
      <c s="30" t="s">
        <v>1386</v>
      </c>
      <c s="31" t="s">
        <v>134</v>
      </c>
      <c s="32">
        <v>1.236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1387</v>
      </c>
    </row>
    <row r="112" spans="1:5" ht="12.75">
      <c r="A112" s="37" t="s">
        <v>56</v>
      </c>
      <c r="E112" s="38" t="s">
        <v>1388</v>
      </c>
    </row>
    <row r="113" spans="1:18" ht="12.75" customHeight="1">
      <c r="A113" s="6" t="s">
        <v>47</v>
      </c>
      <c s="6"/>
      <c s="42" t="s">
        <v>26</v>
      </c>
      <c s="6"/>
      <c s="27" t="s">
        <v>1128</v>
      </c>
      <c s="6"/>
      <c s="6"/>
      <c s="6"/>
      <c s="43">
        <f>0+Q113</f>
      </c>
      <c r="O113">
        <f>0+R113</f>
      </c>
      <c r="Q113">
        <f>0+I114+I117</f>
      </c>
      <c>
        <f>0+O114+O117</f>
      </c>
    </row>
    <row r="114" spans="1:16" ht="12.75">
      <c r="A114" s="24" t="s">
        <v>49</v>
      </c>
      <c s="29" t="s">
        <v>404</v>
      </c>
      <c s="29" t="s">
        <v>1141</v>
      </c>
      <c s="24" t="s">
        <v>51</v>
      </c>
      <c s="30" t="s">
        <v>1389</v>
      </c>
      <c s="31" t="s">
        <v>134</v>
      </c>
      <c s="32">
        <v>7.533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38.25">
      <c r="A115" s="35" t="s">
        <v>54</v>
      </c>
      <c r="E115" s="36" t="s">
        <v>1390</v>
      </c>
    </row>
    <row r="116" spans="1:5" ht="12.75">
      <c r="A116" s="39" t="s">
        <v>56</v>
      </c>
      <c r="E116" s="38" t="s">
        <v>1391</v>
      </c>
    </row>
    <row r="117" spans="1:16" ht="12.75">
      <c r="A117" s="24" t="s">
        <v>49</v>
      </c>
      <c s="29" t="s">
        <v>407</v>
      </c>
      <c s="29" t="s">
        <v>1145</v>
      </c>
      <c s="24" t="s">
        <v>51</v>
      </c>
      <c s="30" t="s">
        <v>1146</v>
      </c>
      <c s="31" t="s">
        <v>577</v>
      </c>
      <c s="32">
        <v>1.13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51</v>
      </c>
    </row>
    <row r="119" spans="1:5" ht="12.75">
      <c r="A119" s="37" t="s">
        <v>56</v>
      </c>
      <c r="E119" s="38" t="s">
        <v>1392</v>
      </c>
    </row>
    <row r="120" spans="1:18" ht="12.75" customHeight="1">
      <c r="A120" s="6" t="s">
        <v>47</v>
      </c>
      <c s="6"/>
      <c s="42" t="s">
        <v>37</v>
      </c>
      <c s="6"/>
      <c s="27" t="s">
        <v>353</v>
      </c>
      <c s="6"/>
      <c s="6"/>
      <c s="6"/>
      <c s="43">
        <f>0+Q120</f>
      </c>
      <c r="O120">
        <f>0+R120</f>
      </c>
      <c r="Q120">
        <f>0+I121+I124+I127+I130+I133+I136+I139</f>
      </c>
      <c>
        <f>0+O121+O124+O127+O130+O133+O136+O139</f>
      </c>
    </row>
    <row r="121" spans="1:16" ht="12.75">
      <c r="A121" s="24" t="s">
        <v>49</v>
      </c>
      <c s="29" t="s">
        <v>412</v>
      </c>
      <c s="29" t="s">
        <v>1393</v>
      </c>
      <c s="24" t="s">
        <v>51</v>
      </c>
      <c s="30" t="s">
        <v>1394</v>
      </c>
      <c s="31" t="s">
        <v>577</v>
      </c>
      <c s="32">
        <v>3.899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51">
      <c r="A122" s="35" t="s">
        <v>54</v>
      </c>
      <c r="E122" s="36" t="s">
        <v>1395</v>
      </c>
    </row>
    <row r="123" spans="1:5" ht="127.5">
      <c r="A123" s="39" t="s">
        <v>56</v>
      </c>
      <c r="E123" s="38" t="s">
        <v>1396</v>
      </c>
    </row>
    <row r="124" spans="1:16" ht="12.75">
      <c r="A124" s="24" t="s">
        <v>49</v>
      </c>
      <c s="29" t="s">
        <v>417</v>
      </c>
      <c s="29" t="s">
        <v>1397</v>
      </c>
      <c s="24" t="s">
        <v>51</v>
      </c>
      <c s="30" t="s">
        <v>1398</v>
      </c>
      <c s="31" t="s">
        <v>148</v>
      </c>
      <c s="32">
        <v>27.8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63.75">
      <c r="A125" s="35" t="s">
        <v>54</v>
      </c>
      <c r="E125" s="36" t="s">
        <v>1399</v>
      </c>
    </row>
    <row r="126" spans="1:5" ht="12.75">
      <c r="A126" s="39" t="s">
        <v>56</v>
      </c>
      <c r="E126" s="38" t="s">
        <v>1400</v>
      </c>
    </row>
    <row r="127" spans="1:16" ht="12.75">
      <c r="A127" s="24" t="s">
        <v>49</v>
      </c>
      <c s="29" t="s">
        <v>421</v>
      </c>
      <c s="29" t="s">
        <v>1401</v>
      </c>
      <c s="24" t="s">
        <v>51</v>
      </c>
      <c s="30" t="s">
        <v>1402</v>
      </c>
      <c s="31" t="s">
        <v>82</v>
      </c>
      <c s="32">
        <v>4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25.5">
      <c r="A128" s="35" t="s">
        <v>54</v>
      </c>
      <c r="E128" s="36" t="s">
        <v>1403</v>
      </c>
    </row>
    <row r="129" spans="1:5" ht="12.75">
      <c r="A129" s="39" t="s">
        <v>56</v>
      </c>
      <c r="E129" s="38" t="s">
        <v>164</v>
      </c>
    </row>
    <row r="130" spans="1:16" ht="12.75">
      <c r="A130" s="24" t="s">
        <v>49</v>
      </c>
      <c s="29" t="s">
        <v>426</v>
      </c>
      <c s="29" t="s">
        <v>354</v>
      </c>
      <c s="24" t="s">
        <v>51</v>
      </c>
      <c s="30" t="s">
        <v>355</v>
      </c>
      <c s="31" t="s">
        <v>134</v>
      </c>
      <c s="32">
        <v>8.243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1404</v>
      </c>
    </row>
    <row r="132" spans="1:5" ht="63.75">
      <c r="A132" s="39" t="s">
        <v>56</v>
      </c>
      <c r="E132" s="38" t="s">
        <v>1405</v>
      </c>
    </row>
    <row r="133" spans="1:16" ht="12.75">
      <c r="A133" s="24" t="s">
        <v>49</v>
      </c>
      <c s="29" t="s">
        <v>430</v>
      </c>
      <c s="29" t="s">
        <v>1165</v>
      </c>
      <c s="24" t="s">
        <v>51</v>
      </c>
      <c s="30" t="s">
        <v>1166</v>
      </c>
      <c s="31" t="s">
        <v>134</v>
      </c>
      <c s="32">
        <v>2.88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1406</v>
      </c>
    </row>
    <row r="135" spans="1:5" ht="12.75">
      <c r="A135" s="39" t="s">
        <v>56</v>
      </c>
      <c r="E135" s="38" t="s">
        <v>1407</v>
      </c>
    </row>
    <row r="136" spans="1:16" ht="12.75">
      <c r="A136" s="24" t="s">
        <v>49</v>
      </c>
      <c s="29" t="s">
        <v>434</v>
      </c>
      <c s="29" t="s">
        <v>1408</v>
      </c>
      <c s="24" t="s">
        <v>51</v>
      </c>
      <c s="30" t="s">
        <v>1409</v>
      </c>
      <c s="31" t="s">
        <v>134</v>
      </c>
      <c s="32">
        <v>20.9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25.5">
      <c r="A137" s="35" t="s">
        <v>54</v>
      </c>
      <c r="E137" s="36" t="s">
        <v>1410</v>
      </c>
    </row>
    <row r="138" spans="1:5" ht="12.75">
      <c r="A138" s="39" t="s">
        <v>56</v>
      </c>
      <c r="E138" s="38" t="s">
        <v>1411</v>
      </c>
    </row>
    <row r="139" spans="1:16" ht="12.75">
      <c r="A139" s="24" t="s">
        <v>49</v>
      </c>
      <c s="29" t="s">
        <v>439</v>
      </c>
      <c s="29" t="s">
        <v>369</v>
      </c>
      <c s="24" t="s">
        <v>51</v>
      </c>
      <c s="30" t="s">
        <v>370</v>
      </c>
      <c s="31" t="s">
        <v>134</v>
      </c>
      <c s="32">
        <v>6.24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25.5">
      <c r="A140" s="35" t="s">
        <v>54</v>
      </c>
      <c r="E140" s="36" t="s">
        <v>1412</v>
      </c>
    </row>
    <row r="141" spans="1:5" ht="25.5">
      <c r="A141" s="37" t="s">
        <v>56</v>
      </c>
      <c r="E141" s="38" t="s">
        <v>1413</v>
      </c>
    </row>
    <row r="142" spans="1:18" ht="12.75" customHeight="1">
      <c r="A142" s="6" t="s">
        <v>47</v>
      </c>
      <c s="6"/>
      <c s="42" t="s">
        <v>70</v>
      </c>
      <c s="6"/>
      <c s="27" t="s">
        <v>1194</v>
      </c>
      <c s="6"/>
      <c s="6"/>
      <c s="6"/>
      <c s="43">
        <f>0+Q142</f>
      </c>
      <c r="O142">
        <f>0+R142</f>
      </c>
      <c r="Q142">
        <f>0+I143+I146</f>
      </c>
      <c>
        <f>0+O143+O146</f>
      </c>
    </row>
    <row r="143" spans="1:16" ht="12.75">
      <c r="A143" s="24" t="s">
        <v>49</v>
      </c>
      <c s="29" t="s">
        <v>443</v>
      </c>
      <c s="29" t="s">
        <v>1414</v>
      </c>
      <c s="24" t="s">
        <v>51</v>
      </c>
      <c s="30" t="s">
        <v>1415</v>
      </c>
      <c s="31" t="s">
        <v>148</v>
      </c>
      <c s="32">
        <v>12.035</v>
      </c>
      <c s="33">
        <v>0</v>
      </c>
      <c s="34">
        <f>ROUND(ROUND(H143,2)*ROUND(G143,3),2)</f>
      </c>
      <c r="O143">
        <f>(I143*21)/100</f>
      </c>
      <c t="s">
        <v>27</v>
      </c>
    </row>
    <row r="144" spans="1:5" ht="25.5">
      <c r="A144" s="35" t="s">
        <v>54</v>
      </c>
      <c r="E144" s="36" t="s">
        <v>1416</v>
      </c>
    </row>
    <row r="145" spans="1:5" ht="12.75">
      <c r="A145" s="39" t="s">
        <v>56</v>
      </c>
      <c r="E145" s="38" t="s">
        <v>1417</v>
      </c>
    </row>
    <row r="146" spans="1:16" ht="12.75">
      <c r="A146" s="24" t="s">
        <v>49</v>
      </c>
      <c s="29" t="s">
        <v>448</v>
      </c>
      <c s="29" t="s">
        <v>1203</v>
      </c>
      <c s="24" t="s">
        <v>51</v>
      </c>
      <c s="30" t="s">
        <v>1204</v>
      </c>
      <c s="31" t="s">
        <v>148</v>
      </c>
      <c s="32">
        <v>16.715</v>
      </c>
      <c s="33">
        <v>0</v>
      </c>
      <c s="34">
        <f>ROUND(ROUND(H146,2)*ROUND(G146,3),2)</f>
      </c>
      <c r="O146">
        <f>(I146*21)/100</f>
      </c>
      <c t="s">
        <v>27</v>
      </c>
    </row>
    <row r="147" spans="1:5" ht="12.75">
      <c r="A147" s="35" t="s">
        <v>54</v>
      </c>
      <c r="E147" s="36" t="s">
        <v>1418</v>
      </c>
    </row>
    <row r="148" spans="1:5" ht="38.25">
      <c r="A148" s="37" t="s">
        <v>56</v>
      </c>
      <c r="E148" s="38" t="s">
        <v>1419</v>
      </c>
    </row>
    <row r="149" spans="1:18" ht="12.75" customHeight="1">
      <c r="A149" s="6" t="s">
        <v>47</v>
      </c>
      <c s="6"/>
      <c s="42" t="s">
        <v>73</v>
      </c>
      <c s="6"/>
      <c s="27" t="s">
        <v>252</v>
      </c>
      <c s="6"/>
      <c s="6"/>
      <c s="6"/>
      <c s="43">
        <f>0+Q149</f>
      </c>
      <c r="O149">
        <f>0+R149</f>
      </c>
      <c r="Q149">
        <f>0+I150+I153</f>
      </c>
      <c>
        <f>0+O150+O153</f>
      </c>
    </row>
    <row r="150" spans="1:16" ht="12.75">
      <c r="A150" s="24" t="s">
        <v>49</v>
      </c>
      <c s="29" t="s">
        <v>453</v>
      </c>
      <c s="29" t="s">
        <v>1420</v>
      </c>
      <c s="24" t="s">
        <v>51</v>
      </c>
      <c s="30" t="s">
        <v>1421</v>
      </c>
      <c s="31" t="s">
        <v>187</v>
      </c>
      <c s="32">
        <v>2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1422</v>
      </c>
    </row>
    <row r="152" spans="1:5" ht="12.75">
      <c r="A152" s="39" t="s">
        <v>56</v>
      </c>
      <c r="E152" s="38" t="s">
        <v>1423</v>
      </c>
    </row>
    <row r="153" spans="1:16" ht="12.75">
      <c r="A153" s="24" t="s">
        <v>49</v>
      </c>
      <c s="29" t="s">
        <v>458</v>
      </c>
      <c s="29" t="s">
        <v>1424</v>
      </c>
      <c s="24" t="s">
        <v>51</v>
      </c>
      <c s="30" t="s">
        <v>1425</v>
      </c>
      <c s="31" t="s">
        <v>187</v>
      </c>
      <c s="32">
        <v>42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1426</v>
      </c>
    </row>
    <row r="155" spans="1:5" ht="12.75">
      <c r="A155" s="37" t="s">
        <v>56</v>
      </c>
      <c r="E155" s="38" t="s">
        <v>1427</v>
      </c>
    </row>
    <row r="156" spans="1:18" ht="12.75" customHeight="1">
      <c r="A156" s="6" t="s">
        <v>47</v>
      </c>
      <c s="6"/>
      <c s="42" t="s">
        <v>44</v>
      </c>
      <c s="6"/>
      <c s="27" t="s">
        <v>184</v>
      </c>
      <c s="6"/>
      <c s="6"/>
      <c s="6"/>
      <c s="43">
        <f>0+Q156</f>
      </c>
      <c r="O156">
        <f>0+R156</f>
      </c>
      <c r="Q156">
        <f>0+I157+I160+I163+I166+I169+I172</f>
      </c>
      <c>
        <f>0+O157+O160+O163+O166+O169+O172</f>
      </c>
    </row>
    <row r="157" spans="1:16" ht="12.75">
      <c r="A157" s="24" t="s">
        <v>49</v>
      </c>
      <c s="29" t="s">
        <v>462</v>
      </c>
      <c s="29" t="s">
        <v>1428</v>
      </c>
      <c s="24" t="s">
        <v>51</v>
      </c>
      <c s="30" t="s">
        <v>1233</v>
      </c>
      <c s="31" t="s">
        <v>187</v>
      </c>
      <c s="32">
        <v>33.4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38.25">
      <c r="A158" s="35" t="s">
        <v>54</v>
      </c>
      <c r="E158" s="36" t="s">
        <v>1429</v>
      </c>
    </row>
    <row r="159" spans="1:5" ht="12.75">
      <c r="A159" s="39" t="s">
        <v>56</v>
      </c>
      <c r="E159" s="38" t="s">
        <v>1430</v>
      </c>
    </row>
    <row r="160" spans="1:16" ht="12.75">
      <c r="A160" s="24" t="s">
        <v>49</v>
      </c>
      <c s="29" t="s">
        <v>466</v>
      </c>
      <c s="29" t="s">
        <v>1431</v>
      </c>
      <c s="24" t="s">
        <v>51</v>
      </c>
      <c s="30" t="s">
        <v>1432</v>
      </c>
      <c s="31" t="s">
        <v>187</v>
      </c>
      <c s="32">
        <v>18.7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12.75">
      <c r="A161" s="35" t="s">
        <v>54</v>
      </c>
      <c r="E161" s="36" t="s">
        <v>1433</v>
      </c>
    </row>
    <row r="162" spans="1:5" ht="12.75">
      <c r="A162" s="39" t="s">
        <v>56</v>
      </c>
      <c r="E162" s="38" t="s">
        <v>1434</v>
      </c>
    </row>
    <row r="163" spans="1:16" ht="12.75">
      <c r="A163" s="24" t="s">
        <v>49</v>
      </c>
      <c s="29" t="s">
        <v>471</v>
      </c>
      <c s="29" t="s">
        <v>1435</v>
      </c>
      <c s="24" t="s">
        <v>51</v>
      </c>
      <c s="30" t="s">
        <v>1436</v>
      </c>
      <c s="31" t="s">
        <v>187</v>
      </c>
      <c s="32">
        <v>2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25.5">
      <c r="A164" s="35" t="s">
        <v>54</v>
      </c>
      <c r="E164" s="36" t="s">
        <v>1437</v>
      </c>
    </row>
    <row r="165" spans="1:5" ht="12.75">
      <c r="A165" s="39" t="s">
        <v>56</v>
      </c>
      <c r="E165" s="38" t="s">
        <v>95</v>
      </c>
    </row>
    <row r="166" spans="1:16" ht="12.75">
      <c r="A166" s="24" t="s">
        <v>49</v>
      </c>
      <c s="29" t="s">
        <v>475</v>
      </c>
      <c s="29" t="s">
        <v>199</v>
      </c>
      <c s="24" t="s">
        <v>51</v>
      </c>
      <c s="30" t="s">
        <v>200</v>
      </c>
      <c s="31" t="s">
        <v>134</v>
      </c>
      <c s="32">
        <v>7.686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25.5">
      <c r="A167" s="35" t="s">
        <v>54</v>
      </c>
      <c r="E167" s="36" t="s">
        <v>1438</v>
      </c>
    </row>
    <row r="168" spans="1:5" ht="51">
      <c r="A168" s="39" t="s">
        <v>56</v>
      </c>
      <c r="E168" s="38" t="s">
        <v>1439</v>
      </c>
    </row>
    <row r="169" spans="1:16" ht="12.75">
      <c r="A169" s="24" t="s">
        <v>49</v>
      </c>
      <c s="29" t="s">
        <v>480</v>
      </c>
      <c s="29" t="s">
        <v>1440</v>
      </c>
      <c s="24" t="s">
        <v>51</v>
      </c>
      <c s="30" t="s">
        <v>1441</v>
      </c>
      <c s="31" t="s">
        <v>134</v>
      </c>
      <c s="32">
        <v>11.43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25.5">
      <c r="A170" s="35" t="s">
        <v>54</v>
      </c>
      <c r="E170" s="36" t="s">
        <v>1438</v>
      </c>
    </row>
    <row r="171" spans="1:5" ht="38.25">
      <c r="A171" s="39" t="s">
        <v>56</v>
      </c>
      <c r="E171" s="38" t="s">
        <v>1442</v>
      </c>
    </row>
    <row r="172" spans="1:16" ht="12.75">
      <c r="A172" s="24" t="s">
        <v>49</v>
      </c>
      <c s="29" t="s">
        <v>485</v>
      </c>
      <c s="29" t="s">
        <v>1443</v>
      </c>
      <c s="24" t="s">
        <v>51</v>
      </c>
      <c s="30" t="s">
        <v>1279</v>
      </c>
      <c s="31" t="s">
        <v>577</v>
      </c>
      <c s="32">
        <v>3.164</v>
      </c>
      <c s="33">
        <v>0</v>
      </c>
      <c s="34">
        <f>ROUND(ROUND(H172,2)*ROUND(G172,3),2)</f>
      </c>
      <c r="O172">
        <f>(I172*21)/100</f>
      </c>
      <c t="s">
        <v>27</v>
      </c>
    </row>
    <row r="173" spans="1:5" ht="25.5">
      <c r="A173" s="35" t="s">
        <v>54</v>
      </c>
      <c r="E173" s="36" t="s">
        <v>1444</v>
      </c>
    </row>
    <row r="174" spans="1:5" ht="89.25">
      <c r="A174" s="37" t="s">
        <v>56</v>
      </c>
      <c r="E174" s="38" t="s">
        <v>1445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0+O8+O39+O82+O92+O102+O115+O134+O159+O190+O194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1446</v>
      </c>
      <c s="40">
        <f>0+I8+I39+I82+I92+I102+I115+I134+I159+I190+I194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1446</v>
      </c>
      <c s="6"/>
      <c s="18" t="s">
        <v>1447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33.126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1448</v>
      </c>
    </row>
    <row r="12" spans="1:16" ht="12.75">
      <c r="A12" s="24" t="s">
        <v>49</v>
      </c>
      <c s="29" t="s">
        <v>27</v>
      </c>
      <c s="29" t="s">
        <v>131</v>
      </c>
      <c s="24" t="s">
        <v>136</v>
      </c>
      <c s="30" t="s">
        <v>137</v>
      </c>
      <c s="31" t="s">
        <v>134</v>
      </c>
      <c s="32">
        <v>9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1449</v>
      </c>
    </row>
    <row r="15" spans="1:16" ht="12.75">
      <c r="A15" s="24" t="s">
        <v>49</v>
      </c>
      <c s="29" t="s">
        <v>26</v>
      </c>
      <c s="29" t="s">
        <v>131</v>
      </c>
      <c s="24" t="s">
        <v>1018</v>
      </c>
      <c s="30" t="s">
        <v>1019</v>
      </c>
      <c s="31" t="s">
        <v>134</v>
      </c>
      <c s="32">
        <v>11.85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9" t="s">
        <v>56</v>
      </c>
      <c r="E17" s="38" t="s">
        <v>1450</v>
      </c>
    </row>
    <row r="18" spans="1:16" ht="12.75">
      <c r="A18" s="24" t="s">
        <v>49</v>
      </c>
      <c s="29" t="s">
        <v>37</v>
      </c>
      <c s="29" t="s">
        <v>276</v>
      </c>
      <c s="24" t="s">
        <v>51</v>
      </c>
      <c s="30" t="s">
        <v>277</v>
      </c>
      <c s="31" t="s">
        <v>134</v>
      </c>
      <c s="32">
        <v>13.2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9" t="s">
        <v>56</v>
      </c>
      <c r="E20" s="38" t="s">
        <v>1451</v>
      </c>
    </row>
    <row r="21" spans="1:16" ht="12.75">
      <c r="A21" s="24" t="s">
        <v>49</v>
      </c>
      <c s="29" t="s">
        <v>39</v>
      </c>
      <c s="29" t="s">
        <v>1307</v>
      </c>
      <c s="24" t="s">
        <v>51</v>
      </c>
      <c s="30" t="s">
        <v>1308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1452</v>
      </c>
    </row>
    <row r="23" spans="1:5" ht="12.75">
      <c r="A23" s="39" t="s">
        <v>56</v>
      </c>
      <c r="E23" s="38" t="s">
        <v>83</v>
      </c>
    </row>
    <row r="24" spans="1:16" ht="12.75">
      <c r="A24" s="24" t="s">
        <v>49</v>
      </c>
      <c s="29" t="s">
        <v>41</v>
      </c>
      <c s="29" t="s">
        <v>1022</v>
      </c>
      <c s="24" t="s">
        <v>51</v>
      </c>
      <c s="30" t="s">
        <v>1023</v>
      </c>
      <c s="31" t="s">
        <v>53</v>
      </c>
      <c s="32">
        <v>1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1024</v>
      </c>
    </row>
    <row r="26" spans="1:5" ht="12.75">
      <c r="A26" s="39" t="s">
        <v>56</v>
      </c>
      <c r="E26" s="38" t="s">
        <v>83</v>
      </c>
    </row>
    <row r="27" spans="1:16" ht="12.75">
      <c r="A27" s="24" t="s">
        <v>49</v>
      </c>
      <c s="29" t="s">
        <v>70</v>
      </c>
      <c s="29" t="s">
        <v>1025</v>
      </c>
      <c s="24" t="s">
        <v>51</v>
      </c>
      <c s="30" t="s">
        <v>1026</v>
      </c>
      <c s="31" t="s">
        <v>82</v>
      </c>
      <c s="32">
        <v>3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12.75">
      <c r="A29" s="39" t="s">
        <v>56</v>
      </c>
      <c r="E29" s="38" t="s">
        <v>970</v>
      </c>
    </row>
    <row r="30" spans="1:16" ht="12.75">
      <c r="A30" s="24" t="s">
        <v>49</v>
      </c>
      <c s="29" t="s">
        <v>73</v>
      </c>
      <c s="29" t="s">
        <v>1027</v>
      </c>
      <c s="24" t="s">
        <v>51</v>
      </c>
      <c s="30" t="s">
        <v>1028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1029</v>
      </c>
    </row>
    <row r="32" spans="1:5" ht="12.75">
      <c r="A32" s="39" t="s">
        <v>56</v>
      </c>
      <c r="E32" s="38" t="s">
        <v>83</v>
      </c>
    </row>
    <row r="33" spans="1:16" ht="12.75">
      <c r="A33" s="24" t="s">
        <v>49</v>
      </c>
      <c s="29" t="s">
        <v>44</v>
      </c>
      <c s="29" t="s">
        <v>1030</v>
      </c>
      <c s="24" t="s">
        <v>51</v>
      </c>
      <c s="30" t="s">
        <v>1031</v>
      </c>
      <c s="31" t="s">
        <v>82</v>
      </c>
      <c s="32">
        <v>1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1032</v>
      </c>
    </row>
    <row r="35" spans="1:5" ht="12.75">
      <c r="A35" s="39" t="s">
        <v>56</v>
      </c>
      <c r="E35" s="38" t="s">
        <v>83</v>
      </c>
    </row>
    <row r="36" spans="1:16" ht="12.75">
      <c r="A36" s="24" t="s">
        <v>49</v>
      </c>
      <c s="29" t="s">
        <v>46</v>
      </c>
      <c s="29" t="s">
        <v>1033</v>
      </c>
      <c s="24" t="s">
        <v>51</v>
      </c>
      <c s="30" t="s">
        <v>1034</v>
      </c>
      <c s="31" t="s">
        <v>82</v>
      </c>
      <c s="32">
        <v>1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1035</v>
      </c>
    </row>
    <row r="38" spans="1:5" ht="12.75">
      <c r="A38" s="37" t="s">
        <v>56</v>
      </c>
      <c r="E38" s="38" t="s">
        <v>51</v>
      </c>
    </row>
    <row r="39" spans="1:18" ht="12.75" customHeight="1">
      <c r="A39" s="6" t="s">
        <v>47</v>
      </c>
      <c s="6"/>
      <c s="42" t="s">
        <v>33</v>
      </c>
      <c s="6"/>
      <c s="27" t="s">
        <v>145</v>
      </c>
      <c s="6"/>
      <c s="6"/>
      <c s="6"/>
      <c s="43">
        <f>0+Q39</f>
      </c>
      <c r="O39">
        <f>0+R39</f>
      </c>
      <c r="Q39">
        <f>0+I40+I43+I46+I49+I52+I55+I58+I61+I64+I67+I70+I73+I76+I79</f>
      </c>
      <c>
        <f>0+O40+O43+O46+O49+O52+O55+O58+O61+O64+O67+O70+O73+O76+O79</f>
      </c>
    </row>
    <row r="40" spans="1:16" ht="12.75">
      <c r="A40" s="24" t="s">
        <v>49</v>
      </c>
      <c s="29" t="s">
        <v>84</v>
      </c>
      <c s="29" t="s">
        <v>174</v>
      </c>
      <c s="24" t="s">
        <v>51</v>
      </c>
      <c s="30" t="s">
        <v>175</v>
      </c>
      <c s="31" t="s">
        <v>134</v>
      </c>
      <c s="32">
        <v>10.585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158</v>
      </c>
    </row>
    <row r="42" spans="1:5" ht="25.5">
      <c r="A42" s="39" t="s">
        <v>56</v>
      </c>
      <c r="E42" s="38" t="s">
        <v>1453</v>
      </c>
    </row>
    <row r="43" spans="1:16" ht="12.75">
      <c r="A43" s="24" t="s">
        <v>49</v>
      </c>
      <c s="29" t="s">
        <v>88</v>
      </c>
      <c s="29" t="s">
        <v>1040</v>
      </c>
      <c s="24" t="s">
        <v>51</v>
      </c>
      <c s="30" t="s">
        <v>1041</v>
      </c>
      <c s="31" t="s">
        <v>187</v>
      </c>
      <c s="32">
        <v>39.44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51</v>
      </c>
    </row>
    <row r="45" spans="1:5" ht="12.75">
      <c r="A45" s="39" t="s">
        <v>56</v>
      </c>
      <c r="E45" s="38" t="s">
        <v>1454</v>
      </c>
    </row>
    <row r="46" spans="1:16" ht="12.75">
      <c r="A46" s="24" t="s">
        <v>49</v>
      </c>
      <c s="29" t="s">
        <v>91</v>
      </c>
      <c s="29" t="s">
        <v>290</v>
      </c>
      <c s="24" t="s">
        <v>291</v>
      </c>
      <c s="30" t="s">
        <v>292</v>
      </c>
      <c s="31" t="s">
        <v>134</v>
      </c>
      <c s="32">
        <v>13.2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293</v>
      </c>
    </row>
    <row r="48" spans="1:5" ht="12.75">
      <c r="A48" s="39" t="s">
        <v>56</v>
      </c>
      <c r="E48" s="38" t="s">
        <v>1451</v>
      </c>
    </row>
    <row r="49" spans="1:16" ht="12.75">
      <c r="A49" s="24" t="s">
        <v>49</v>
      </c>
      <c s="29" t="s">
        <v>96</v>
      </c>
      <c s="29" t="s">
        <v>1056</v>
      </c>
      <c s="24" t="s">
        <v>161</v>
      </c>
      <c s="30" t="s">
        <v>1057</v>
      </c>
      <c s="31" t="s">
        <v>134</v>
      </c>
      <c s="32">
        <v>33.126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288</v>
      </c>
    </row>
    <row r="51" spans="1:5" ht="76.5">
      <c r="A51" s="39" t="s">
        <v>56</v>
      </c>
      <c r="E51" s="38" t="s">
        <v>1455</v>
      </c>
    </row>
    <row r="52" spans="1:16" ht="12.75">
      <c r="A52" s="24" t="s">
        <v>49</v>
      </c>
      <c s="29" t="s">
        <v>99</v>
      </c>
      <c s="29" t="s">
        <v>304</v>
      </c>
      <c s="24" t="s">
        <v>161</v>
      </c>
      <c s="30" t="s">
        <v>305</v>
      </c>
      <c s="31" t="s">
        <v>134</v>
      </c>
      <c s="32">
        <v>33.126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306</v>
      </c>
    </row>
    <row r="54" spans="1:5" ht="12.75">
      <c r="A54" s="39" t="s">
        <v>56</v>
      </c>
      <c r="E54" s="38" t="s">
        <v>1448</v>
      </c>
    </row>
    <row r="55" spans="1:16" ht="12.75">
      <c r="A55" s="24" t="s">
        <v>49</v>
      </c>
      <c s="29" t="s">
        <v>102</v>
      </c>
      <c s="29" t="s">
        <v>308</v>
      </c>
      <c s="24" t="s">
        <v>360</v>
      </c>
      <c s="30" t="s">
        <v>309</v>
      </c>
      <c s="31" t="s">
        <v>134</v>
      </c>
      <c s="32">
        <v>33.126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38.25">
      <c r="A56" s="35" t="s">
        <v>54</v>
      </c>
      <c r="E56" s="36" t="s">
        <v>1059</v>
      </c>
    </row>
    <row r="57" spans="1:5" ht="76.5">
      <c r="A57" s="39" t="s">
        <v>56</v>
      </c>
      <c r="E57" s="38" t="s">
        <v>1456</v>
      </c>
    </row>
    <row r="58" spans="1:16" ht="12.75">
      <c r="A58" s="24" t="s">
        <v>49</v>
      </c>
      <c s="29" t="s">
        <v>105</v>
      </c>
      <c s="29" t="s">
        <v>308</v>
      </c>
      <c s="24" t="s">
        <v>365</v>
      </c>
      <c s="30" t="s">
        <v>309</v>
      </c>
      <c s="31" t="s">
        <v>134</v>
      </c>
      <c s="32">
        <v>7.981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25.5">
      <c r="A59" s="35" t="s">
        <v>54</v>
      </c>
      <c r="E59" s="36" t="s">
        <v>1061</v>
      </c>
    </row>
    <row r="60" spans="1:5" ht="25.5">
      <c r="A60" s="39" t="s">
        <v>56</v>
      </c>
      <c r="E60" s="38" t="s">
        <v>1457</v>
      </c>
    </row>
    <row r="61" spans="1:16" ht="12.75">
      <c r="A61" s="24" t="s">
        <v>49</v>
      </c>
      <c s="29" t="s">
        <v>108</v>
      </c>
      <c s="29" t="s">
        <v>1063</v>
      </c>
      <c s="24" t="s">
        <v>365</v>
      </c>
      <c s="30" t="s">
        <v>1064</v>
      </c>
      <c s="31" t="s">
        <v>134</v>
      </c>
      <c s="32">
        <v>7.75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1067</v>
      </c>
    </row>
    <row r="63" spans="1:5" ht="25.5">
      <c r="A63" s="39" t="s">
        <v>56</v>
      </c>
      <c r="E63" s="38" t="s">
        <v>1458</v>
      </c>
    </row>
    <row r="64" spans="1:16" ht="12.75">
      <c r="A64" s="24" t="s">
        <v>49</v>
      </c>
      <c s="29" t="s">
        <v>114</v>
      </c>
      <c s="29" t="s">
        <v>321</v>
      </c>
      <c s="24" t="s">
        <v>51</v>
      </c>
      <c s="30" t="s">
        <v>322</v>
      </c>
      <c s="31" t="s">
        <v>148</v>
      </c>
      <c s="32">
        <v>63.55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1069</v>
      </c>
    </row>
    <row r="66" spans="1:5" ht="12.75">
      <c r="A66" s="39" t="s">
        <v>56</v>
      </c>
      <c r="E66" s="38" t="s">
        <v>1459</v>
      </c>
    </row>
    <row r="67" spans="1:16" ht="12.75">
      <c r="A67" s="24" t="s">
        <v>49</v>
      </c>
      <c s="29" t="s">
        <v>118</v>
      </c>
      <c s="29" t="s">
        <v>324</v>
      </c>
      <c s="24" t="s">
        <v>51</v>
      </c>
      <c s="30" t="s">
        <v>325</v>
      </c>
      <c s="31" t="s">
        <v>134</v>
      </c>
      <c s="32">
        <v>13.2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1071</v>
      </c>
    </row>
    <row r="69" spans="1:5" ht="12.75">
      <c r="A69" s="39" t="s">
        <v>56</v>
      </c>
      <c r="E69" s="38" t="s">
        <v>1460</v>
      </c>
    </row>
    <row r="70" spans="1:16" ht="12.75">
      <c r="A70" s="24" t="s">
        <v>49</v>
      </c>
      <c s="29" t="s">
        <v>121</v>
      </c>
      <c s="29" t="s">
        <v>1073</v>
      </c>
      <c s="24" t="s">
        <v>51</v>
      </c>
      <c s="30" t="s">
        <v>1074</v>
      </c>
      <c s="31" t="s">
        <v>148</v>
      </c>
      <c s="32">
        <v>66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51</v>
      </c>
    </row>
    <row r="72" spans="1:5" ht="12.75">
      <c r="A72" s="39" t="s">
        <v>56</v>
      </c>
      <c r="E72" s="38" t="s">
        <v>1461</v>
      </c>
    </row>
    <row r="73" spans="1:16" ht="12.75">
      <c r="A73" s="24" t="s">
        <v>49</v>
      </c>
      <c s="29" t="s">
        <v>209</v>
      </c>
      <c s="29" t="s">
        <v>1076</v>
      </c>
      <c s="24" t="s">
        <v>51</v>
      </c>
      <c s="30" t="s">
        <v>1077</v>
      </c>
      <c s="31" t="s">
        <v>148</v>
      </c>
      <c s="32">
        <v>264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1078</v>
      </c>
    </row>
    <row r="75" spans="1:5" ht="12.75">
      <c r="A75" s="39" t="s">
        <v>56</v>
      </c>
      <c r="E75" s="38" t="s">
        <v>1462</v>
      </c>
    </row>
    <row r="76" spans="1:16" ht="12.75">
      <c r="A76" s="24" t="s">
        <v>49</v>
      </c>
      <c s="29" t="s">
        <v>259</v>
      </c>
      <c s="29" t="s">
        <v>1080</v>
      </c>
      <c s="24" t="s">
        <v>51</v>
      </c>
      <c s="30" t="s">
        <v>1081</v>
      </c>
      <c s="31" t="s">
        <v>148</v>
      </c>
      <c s="32">
        <v>66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51</v>
      </c>
    </row>
    <row r="78" spans="1:5" ht="12.75">
      <c r="A78" s="39" t="s">
        <v>56</v>
      </c>
      <c r="E78" s="38" t="s">
        <v>1461</v>
      </c>
    </row>
    <row r="79" spans="1:16" ht="12.75">
      <c r="A79" s="24" t="s">
        <v>49</v>
      </c>
      <c s="29" t="s">
        <v>260</v>
      </c>
      <c s="29" t="s">
        <v>1082</v>
      </c>
      <c s="24" t="s">
        <v>51</v>
      </c>
      <c s="30" t="s">
        <v>1083</v>
      </c>
      <c s="31" t="s">
        <v>148</v>
      </c>
      <c s="32">
        <v>99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1084</v>
      </c>
    </row>
    <row r="81" spans="1:5" ht="12.75">
      <c r="A81" s="37" t="s">
        <v>56</v>
      </c>
      <c r="E81" s="38" t="s">
        <v>1463</v>
      </c>
    </row>
    <row r="82" spans="1:18" ht="12.75" customHeight="1">
      <c r="A82" s="6" t="s">
        <v>47</v>
      </c>
      <c s="6"/>
      <c s="42" t="s">
        <v>27</v>
      </c>
      <c s="6"/>
      <c s="27" t="s">
        <v>332</v>
      </c>
      <c s="6"/>
      <c s="6"/>
      <c s="6"/>
      <c s="43">
        <f>0+Q82</f>
      </c>
      <c r="O82">
        <f>0+R82</f>
      </c>
      <c r="Q82">
        <f>0+I83+I86+I89</f>
      </c>
      <c>
        <f>0+O83+O86+O89</f>
      </c>
    </row>
    <row r="83" spans="1:16" ht="12.75">
      <c r="A83" s="24" t="s">
        <v>49</v>
      </c>
      <c s="29" t="s">
        <v>263</v>
      </c>
      <c s="29" t="s">
        <v>1464</v>
      </c>
      <c s="24" t="s">
        <v>51</v>
      </c>
      <c s="30" t="s">
        <v>1465</v>
      </c>
      <c s="31" t="s">
        <v>134</v>
      </c>
      <c s="32">
        <v>0.264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25.5">
      <c r="A84" s="35" t="s">
        <v>54</v>
      </c>
      <c r="E84" s="36" t="s">
        <v>1466</v>
      </c>
    </row>
    <row r="85" spans="1:5" ht="63.75">
      <c r="A85" s="39" t="s">
        <v>56</v>
      </c>
      <c r="E85" s="38" t="s">
        <v>1467</v>
      </c>
    </row>
    <row r="86" spans="1:16" ht="12.75">
      <c r="A86" s="24" t="s">
        <v>49</v>
      </c>
      <c s="29" t="s">
        <v>358</v>
      </c>
      <c s="29" t="s">
        <v>1100</v>
      </c>
      <c s="24" t="s">
        <v>51</v>
      </c>
      <c s="30" t="s">
        <v>1101</v>
      </c>
      <c s="31" t="s">
        <v>577</v>
      </c>
      <c s="32">
        <v>1.724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12.75">
      <c r="A87" s="35" t="s">
        <v>54</v>
      </c>
      <c r="E87" s="36" t="s">
        <v>1102</v>
      </c>
    </row>
    <row r="88" spans="1:5" ht="12.75">
      <c r="A88" s="39" t="s">
        <v>56</v>
      </c>
      <c r="E88" s="38" t="s">
        <v>1468</v>
      </c>
    </row>
    <row r="89" spans="1:16" ht="12.75">
      <c r="A89" s="24" t="s">
        <v>49</v>
      </c>
      <c s="29" t="s">
        <v>364</v>
      </c>
      <c s="29" t="s">
        <v>1104</v>
      </c>
      <c s="24" t="s">
        <v>51</v>
      </c>
      <c s="30" t="s">
        <v>1105</v>
      </c>
      <c s="31" t="s">
        <v>148</v>
      </c>
      <c s="32">
        <v>30.6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12.75">
      <c r="A90" s="35" t="s">
        <v>54</v>
      </c>
      <c r="E90" s="36" t="s">
        <v>1469</v>
      </c>
    </row>
    <row r="91" spans="1:5" ht="12.75">
      <c r="A91" s="37" t="s">
        <v>56</v>
      </c>
      <c r="E91" s="38" t="s">
        <v>1470</v>
      </c>
    </row>
    <row r="92" spans="1:18" ht="12.75" customHeight="1">
      <c r="A92" s="6" t="s">
        <v>47</v>
      </c>
      <c s="6"/>
      <c s="42" t="s">
        <v>26</v>
      </c>
      <c s="6"/>
      <c s="27" t="s">
        <v>1128</v>
      </c>
      <c s="6"/>
      <c s="6"/>
      <c s="6"/>
      <c s="43">
        <f>0+Q92</f>
      </c>
      <c r="O92">
        <f>0+R92</f>
      </c>
      <c r="Q92">
        <f>0+I93+I96+I99</f>
      </c>
      <c>
        <f>0+O93+O96+O99</f>
      </c>
    </row>
    <row r="93" spans="1:16" ht="12.75">
      <c r="A93" s="24" t="s">
        <v>49</v>
      </c>
      <c s="29" t="s">
        <v>368</v>
      </c>
      <c s="29" t="s">
        <v>1129</v>
      </c>
      <c s="24" t="s">
        <v>51</v>
      </c>
      <c s="30" t="s">
        <v>1130</v>
      </c>
      <c s="31" t="s">
        <v>560</v>
      </c>
      <c s="32">
        <v>252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1131</v>
      </c>
    </row>
    <row r="95" spans="1:5" ht="12.75">
      <c r="A95" s="39" t="s">
        <v>56</v>
      </c>
      <c r="E95" s="38" t="s">
        <v>1471</v>
      </c>
    </row>
    <row r="96" spans="1:16" ht="12.75">
      <c r="A96" s="24" t="s">
        <v>49</v>
      </c>
      <c s="29" t="s">
        <v>373</v>
      </c>
      <c s="29" t="s">
        <v>1133</v>
      </c>
      <c s="24" t="s">
        <v>51</v>
      </c>
      <c s="30" t="s">
        <v>1134</v>
      </c>
      <c s="31" t="s">
        <v>134</v>
      </c>
      <c s="32">
        <v>13.804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25.5">
      <c r="A97" s="35" t="s">
        <v>54</v>
      </c>
      <c r="E97" s="36" t="s">
        <v>1135</v>
      </c>
    </row>
    <row r="98" spans="1:5" ht="51">
      <c r="A98" s="39" t="s">
        <v>56</v>
      </c>
      <c r="E98" s="38" t="s">
        <v>1472</v>
      </c>
    </row>
    <row r="99" spans="1:16" ht="12.75">
      <c r="A99" s="24" t="s">
        <v>49</v>
      </c>
      <c s="29" t="s">
        <v>378</v>
      </c>
      <c s="29" t="s">
        <v>1137</v>
      </c>
      <c s="24" t="s">
        <v>51</v>
      </c>
      <c s="30" t="s">
        <v>1138</v>
      </c>
      <c s="31" t="s">
        <v>577</v>
      </c>
      <c s="32">
        <v>1.933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1139</v>
      </c>
    </row>
    <row r="101" spans="1:5" ht="25.5">
      <c r="A101" s="37" t="s">
        <v>56</v>
      </c>
      <c r="E101" s="38" t="s">
        <v>1473</v>
      </c>
    </row>
    <row r="102" spans="1:18" ht="12.75" customHeight="1">
      <c r="A102" s="6" t="s">
        <v>47</v>
      </c>
      <c s="6"/>
      <c s="42" t="s">
        <v>37</v>
      </c>
      <c s="6"/>
      <c s="27" t="s">
        <v>353</v>
      </c>
      <c s="6"/>
      <c s="6"/>
      <c s="6"/>
      <c s="43">
        <f>0+Q102</f>
      </c>
      <c r="O102">
        <f>0+R102</f>
      </c>
      <c r="Q102">
        <f>0+I103+I106+I109+I112</f>
      </c>
      <c>
        <f>0+O103+O106+O109+O112</f>
      </c>
    </row>
    <row r="103" spans="1:16" ht="12.75">
      <c r="A103" s="24" t="s">
        <v>49</v>
      </c>
      <c s="29" t="s">
        <v>384</v>
      </c>
      <c s="29" t="s">
        <v>1474</v>
      </c>
      <c s="24" t="s">
        <v>51</v>
      </c>
      <c s="30" t="s">
        <v>1475</v>
      </c>
      <c s="31" t="s">
        <v>82</v>
      </c>
      <c s="32">
        <v>6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1476</v>
      </c>
    </row>
    <row r="105" spans="1:5" ht="12.75">
      <c r="A105" s="39" t="s">
        <v>56</v>
      </c>
      <c r="E105" s="38" t="s">
        <v>1477</v>
      </c>
    </row>
    <row r="106" spans="1:16" ht="12.75">
      <c r="A106" s="24" t="s">
        <v>49</v>
      </c>
      <c s="29" t="s">
        <v>389</v>
      </c>
      <c s="29" t="s">
        <v>1165</v>
      </c>
      <c s="24" t="s">
        <v>51</v>
      </c>
      <c s="30" t="s">
        <v>1166</v>
      </c>
      <c s="31" t="s">
        <v>134</v>
      </c>
      <c s="32">
        <v>1.824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1167</v>
      </c>
    </row>
    <row r="108" spans="1:5" ht="12.75">
      <c r="A108" s="39" t="s">
        <v>56</v>
      </c>
      <c r="E108" s="38" t="s">
        <v>1478</v>
      </c>
    </row>
    <row r="109" spans="1:16" ht="12.75">
      <c r="A109" s="24" t="s">
        <v>49</v>
      </c>
      <c s="29" t="s">
        <v>394</v>
      </c>
      <c s="29" t="s">
        <v>359</v>
      </c>
      <c s="24" t="s">
        <v>51</v>
      </c>
      <c s="30" t="s">
        <v>361</v>
      </c>
      <c s="31" t="s">
        <v>134</v>
      </c>
      <c s="32">
        <v>1.824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1169</v>
      </c>
    </row>
    <row r="111" spans="1:5" ht="12.75">
      <c r="A111" s="39" t="s">
        <v>56</v>
      </c>
      <c r="E111" s="38" t="s">
        <v>1478</v>
      </c>
    </row>
    <row r="112" spans="1:16" ht="12.75">
      <c r="A112" s="24" t="s">
        <v>49</v>
      </c>
      <c s="29" t="s">
        <v>399</v>
      </c>
      <c s="29" t="s">
        <v>369</v>
      </c>
      <c s="24" t="s">
        <v>51</v>
      </c>
      <c s="30" t="s">
        <v>370</v>
      </c>
      <c s="31" t="s">
        <v>134</v>
      </c>
      <c s="32">
        <v>3.648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25.5">
      <c r="A113" s="35" t="s">
        <v>54</v>
      </c>
      <c r="E113" s="36" t="s">
        <v>1178</v>
      </c>
    </row>
    <row r="114" spans="1:5" ht="12.75">
      <c r="A114" s="37" t="s">
        <v>56</v>
      </c>
      <c r="E114" s="38" t="s">
        <v>1479</v>
      </c>
    </row>
    <row r="115" spans="1:18" ht="12.75" customHeight="1">
      <c r="A115" s="6" t="s">
        <v>47</v>
      </c>
      <c s="6"/>
      <c s="42" t="s">
        <v>39</v>
      </c>
      <c s="6"/>
      <c s="27" t="s">
        <v>383</v>
      </c>
      <c s="6"/>
      <c s="6"/>
      <c s="6"/>
      <c s="43">
        <f>0+Q115</f>
      </c>
      <c r="O115">
        <f>0+R115</f>
      </c>
      <c r="Q115">
        <f>0+I116+I119+I122+I125+I128+I131</f>
      </c>
      <c>
        <f>0+O116+O119+O122+O125+O128+O131</f>
      </c>
    </row>
    <row r="116" spans="1:16" ht="12.75">
      <c r="A116" s="24" t="s">
        <v>49</v>
      </c>
      <c s="29" t="s">
        <v>404</v>
      </c>
      <c s="29" t="s">
        <v>1480</v>
      </c>
      <c s="24" t="s">
        <v>51</v>
      </c>
      <c s="30" t="s">
        <v>1481</v>
      </c>
      <c s="31" t="s">
        <v>148</v>
      </c>
      <c s="32">
        <v>204.4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1180</v>
      </c>
    </row>
    <row r="118" spans="1:5" ht="76.5">
      <c r="A118" s="39" t="s">
        <v>56</v>
      </c>
      <c r="E118" s="38" t="s">
        <v>1482</v>
      </c>
    </row>
    <row r="119" spans="1:16" ht="12.75">
      <c r="A119" s="24" t="s">
        <v>49</v>
      </c>
      <c s="29" t="s">
        <v>407</v>
      </c>
      <c s="29" t="s">
        <v>1182</v>
      </c>
      <c s="24" t="s">
        <v>51</v>
      </c>
      <c s="30" t="s">
        <v>1183</v>
      </c>
      <c s="31" t="s">
        <v>148</v>
      </c>
      <c s="32">
        <v>109.5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12.75">
      <c r="A120" s="35" t="s">
        <v>54</v>
      </c>
      <c r="E120" s="36" t="s">
        <v>1184</v>
      </c>
    </row>
    <row r="121" spans="1:5" ht="12.75">
      <c r="A121" s="39" t="s">
        <v>56</v>
      </c>
      <c r="E121" s="38" t="s">
        <v>1483</v>
      </c>
    </row>
    <row r="122" spans="1:16" ht="12.75">
      <c r="A122" s="24" t="s">
        <v>49</v>
      </c>
      <c s="29" t="s">
        <v>412</v>
      </c>
      <c s="29" t="s">
        <v>449</v>
      </c>
      <c s="24" t="s">
        <v>51</v>
      </c>
      <c s="30" t="s">
        <v>450</v>
      </c>
      <c s="31" t="s">
        <v>148</v>
      </c>
      <c s="32">
        <v>109.5</v>
      </c>
      <c s="33">
        <v>0</v>
      </c>
      <c s="34">
        <f>ROUND(ROUND(H122,2)*ROUND(G122,3),2)</f>
      </c>
      <c r="O122">
        <f>(I122*21)/100</f>
      </c>
      <c t="s">
        <v>27</v>
      </c>
    </row>
    <row r="123" spans="1:5" ht="12.75">
      <c r="A123" s="35" t="s">
        <v>54</v>
      </c>
      <c r="E123" s="36" t="s">
        <v>1186</v>
      </c>
    </row>
    <row r="124" spans="1:5" ht="12.75">
      <c r="A124" s="39" t="s">
        <v>56</v>
      </c>
      <c r="E124" s="38" t="s">
        <v>1483</v>
      </c>
    </row>
    <row r="125" spans="1:16" ht="12.75">
      <c r="A125" s="24" t="s">
        <v>49</v>
      </c>
      <c s="29" t="s">
        <v>417</v>
      </c>
      <c s="29" t="s">
        <v>1484</v>
      </c>
      <c s="24" t="s">
        <v>51</v>
      </c>
      <c s="30" t="s">
        <v>1485</v>
      </c>
      <c s="31" t="s">
        <v>134</v>
      </c>
      <c s="32">
        <v>1.777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51</v>
      </c>
    </row>
    <row r="127" spans="1:5" ht="89.25">
      <c r="A127" s="39" t="s">
        <v>56</v>
      </c>
      <c r="E127" s="38" t="s">
        <v>1486</v>
      </c>
    </row>
    <row r="128" spans="1:16" ht="12.75">
      <c r="A128" s="24" t="s">
        <v>49</v>
      </c>
      <c s="29" t="s">
        <v>421</v>
      </c>
      <c s="29" t="s">
        <v>1188</v>
      </c>
      <c s="24" t="s">
        <v>51</v>
      </c>
      <c s="30" t="s">
        <v>1189</v>
      </c>
      <c s="31" t="s">
        <v>148</v>
      </c>
      <c s="32">
        <v>100.01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12.75">
      <c r="A129" s="35" t="s">
        <v>54</v>
      </c>
      <c r="E129" s="36" t="s">
        <v>51</v>
      </c>
    </row>
    <row r="130" spans="1:5" ht="12.75">
      <c r="A130" s="39" t="s">
        <v>56</v>
      </c>
      <c r="E130" s="38" t="s">
        <v>1487</v>
      </c>
    </row>
    <row r="131" spans="1:16" ht="12.75">
      <c r="A131" s="24" t="s">
        <v>49</v>
      </c>
      <c s="29" t="s">
        <v>426</v>
      </c>
      <c s="29" t="s">
        <v>1191</v>
      </c>
      <c s="24" t="s">
        <v>51</v>
      </c>
      <c s="30" t="s">
        <v>1192</v>
      </c>
      <c s="31" t="s">
        <v>148</v>
      </c>
      <c s="32">
        <v>100.01</v>
      </c>
      <c s="33">
        <v>0</v>
      </c>
      <c s="34">
        <f>ROUND(ROUND(H131,2)*ROUND(G131,3),2)</f>
      </c>
      <c r="O131">
        <f>(I131*21)/100</f>
      </c>
      <c t="s">
        <v>27</v>
      </c>
    </row>
    <row r="132" spans="1:5" ht="12.75">
      <c r="A132" s="35" t="s">
        <v>54</v>
      </c>
      <c r="E132" s="36" t="s">
        <v>1193</v>
      </c>
    </row>
    <row r="133" spans="1:5" ht="12.75">
      <c r="A133" s="37" t="s">
        <v>56</v>
      </c>
      <c r="E133" s="38" t="s">
        <v>1487</v>
      </c>
    </row>
    <row r="134" spans="1:18" ht="12.75" customHeight="1">
      <c r="A134" s="6" t="s">
        <v>47</v>
      </c>
      <c s="6"/>
      <c s="42" t="s">
        <v>41</v>
      </c>
      <c s="6"/>
      <c s="27" t="s">
        <v>1488</v>
      </c>
      <c s="6"/>
      <c s="6"/>
      <c s="6"/>
      <c s="43">
        <f>0+Q134</f>
      </c>
      <c r="O134">
        <f>0+R134</f>
      </c>
      <c r="Q134">
        <f>0+I135+I138+I141+I144+I147+I150+I153+I156</f>
      </c>
      <c>
        <f>0+O135+O138+O141+O144+O147+O150+O153+O156</f>
      </c>
    </row>
    <row r="135" spans="1:16" ht="25.5">
      <c r="A135" s="24" t="s">
        <v>49</v>
      </c>
      <c s="29" t="s">
        <v>430</v>
      </c>
      <c s="29" t="s">
        <v>1489</v>
      </c>
      <c s="24" t="s">
        <v>51</v>
      </c>
      <c s="30" t="s">
        <v>1490</v>
      </c>
      <c s="31" t="s">
        <v>148</v>
      </c>
      <c s="32">
        <v>72.572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12.75">
      <c r="A136" s="35" t="s">
        <v>54</v>
      </c>
      <c r="E136" s="36" t="s">
        <v>51</v>
      </c>
    </row>
    <row r="137" spans="1:5" ht="102">
      <c r="A137" s="39" t="s">
        <v>56</v>
      </c>
      <c r="E137" s="38" t="s">
        <v>1491</v>
      </c>
    </row>
    <row r="138" spans="1:16" ht="25.5">
      <c r="A138" s="24" t="s">
        <v>49</v>
      </c>
      <c s="29" t="s">
        <v>434</v>
      </c>
      <c s="29" t="s">
        <v>1492</v>
      </c>
      <c s="24" t="s">
        <v>51</v>
      </c>
      <c s="30" t="s">
        <v>1493</v>
      </c>
      <c s="31" t="s">
        <v>148</v>
      </c>
      <c s="32">
        <v>22.492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25.5">
      <c r="A139" s="35" t="s">
        <v>54</v>
      </c>
      <c r="E139" s="36" t="s">
        <v>1494</v>
      </c>
    </row>
    <row r="140" spans="1:5" ht="89.25">
      <c r="A140" s="39" t="s">
        <v>56</v>
      </c>
      <c r="E140" s="38" t="s">
        <v>1495</v>
      </c>
    </row>
    <row r="141" spans="1:16" ht="25.5">
      <c r="A141" s="24" t="s">
        <v>49</v>
      </c>
      <c s="29" t="s">
        <v>439</v>
      </c>
      <c s="29" t="s">
        <v>1496</v>
      </c>
      <c s="24" t="s">
        <v>51</v>
      </c>
      <c s="30" t="s">
        <v>1497</v>
      </c>
      <c s="31" t="s">
        <v>148</v>
      </c>
      <c s="32">
        <v>10.799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25.5">
      <c r="A142" s="35" t="s">
        <v>54</v>
      </c>
      <c r="E142" s="36" t="s">
        <v>1494</v>
      </c>
    </row>
    <row r="143" spans="1:5" ht="89.25">
      <c r="A143" s="39" t="s">
        <v>56</v>
      </c>
      <c r="E143" s="38" t="s">
        <v>1498</v>
      </c>
    </row>
    <row r="144" spans="1:16" ht="25.5">
      <c r="A144" s="24" t="s">
        <v>49</v>
      </c>
      <c s="29" t="s">
        <v>443</v>
      </c>
      <c s="29" t="s">
        <v>1499</v>
      </c>
      <c s="24" t="s">
        <v>51</v>
      </c>
      <c s="30" t="s">
        <v>1500</v>
      </c>
      <c s="31" t="s">
        <v>148</v>
      </c>
      <c s="32">
        <v>4.785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51</v>
      </c>
    </row>
    <row r="146" spans="1:5" ht="12.75">
      <c r="A146" s="39" t="s">
        <v>56</v>
      </c>
      <c r="E146" s="38" t="s">
        <v>1501</v>
      </c>
    </row>
    <row r="147" spans="1:16" ht="12.75">
      <c r="A147" s="24" t="s">
        <v>49</v>
      </c>
      <c s="29" t="s">
        <v>448</v>
      </c>
      <c s="29" t="s">
        <v>1502</v>
      </c>
      <c s="24" t="s">
        <v>51</v>
      </c>
      <c s="30" t="s">
        <v>1503</v>
      </c>
      <c s="31" t="s">
        <v>148</v>
      </c>
      <c s="32">
        <v>1.914</v>
      </c>
      <c s="33">
        <v>0</v>
      </c>
      <c s="34">
        <f>ROUND(ROUND(H147,2)*ROUND(G147,3),2)</f>
      </c>
      <c r="O147">
        <f>(I147*21)/100</f>
      </c>
      <c t="s">
        <v>27</v>
      </c>
    </row>
    <row r="148" spans="1:5" ht="25.5">
      <c r="A148" s="35" t="s">
        <v>54</v>
      </c>
      <c r="E148" s="36" t="s">
        <v>1494</v>
      </c>
    </row>
    <row r="149" spans="1:5" ht="12.75">
      <c r="A149" s="39" t="s">
        <v>56</v>
      </c>
      <c r="E149" s="38" t="s">
        <v>1504</v>
      </c>
    </row>
    <row r="150" spans="1:16" ht="12.75">
      <c r="A150" s="24" t="s">
        <v>49</v>
      </c>
      <c s="29" t="s">
        <v>453</v>
      </c>
      <c s="29" t="s">
        <v>1505</v>
      </c>
      <c s="24" t="s">
        <v>51</v>
      </c>
      <c s="30" t="s">
        <v>1506</v>
      </c>
      <c s="31" t="s">
        <v>148</v>
      </c>
      <c s="32">
        <v>248.172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1507</v>
      </c>
    </row>
    <row r="152" spans="1:5" ht="12.75">
      <c r="A152" s="39" t="s">
        <v>56</v>
      </c>
      <c r="E152" s="38" t="s">
        <v>1508</v>
      </c>
    </row>
    <row r="153" spans="1:16" ht="12.75">
      <c r="A153" s="24" t="s">
        <v>49</v>
      </c>
      <c s="29" t="s">
        <v>458</v>
      </c>
      <c s="29" t="s">
        <v>1509</v>
      </c>
      <c s="24" t="s">
        <v>51</v>
      </c>
      <c s="30" t="s">
        <v>1510</v>
      </c>
      <c s="31" t="s">
        <v>82</v>
      </c>
      <c s="32">
        <v>3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51</v>
      </c>
    </row>
    <row r="155" spans="1:5" ht="12.75">
      <c r="A155" s="39" t="s">
        <v>56</v>
      </c>
      <c r="E155" s="38" t="s">
        <v>1511</v>
      </c>
    </row>
    <row r="156" spans="1:16" ht="12.75">
      <c r="A156" s="24" t="s">
        <v>49</v>
      </c>
      <c s="29" t="s">
        <v>462</v>
      </c>
      <c s="29" t="s">
        <v>1512</v>
      </c>
      <c s="24" t="s">
        <v>51</v>
      </c>
      <c s="30" t="s">
        <v>1513</v>
      </c>
      <c s="31" t="s">
        <v>148</v>
      </c>
      <c s="32">
        <v>10.8</v>
      </c>
      <c s="33">
        <v>0</v>
      </c>
      <c s="34">
        <f>ROUND(ROUND(H156,2)*ROUND(G156,3),2)</f>
      </c>
      <c r="O156">
        <f>(I156*21)/100</f>
      </c>
      <c t="s">
        <v>27</v>
      </c>
    </row>
    <row r="157" spans="1:5" ht="12.75">
      <c r="A157" s="35" t="s">
        <v>54</v>
      </c>
      <c r="E157" s="36" t="s">
        <v>51</v>
      </c>
    </row>
    <row r="158" spans="1:5" ht="25.5">
      <c r="A158" s="37" t="s">
        <v>56</v>
      </c>
      <c r="E158" s="38" t="s">
        <v>1514</v>
      </c>
    </row>
    <row r="159" spans="1:18" ht="12.75" customHeight="1">
      <c r="A159" s="6" t="s">
        <v>47</v>
      </c>
      <c s="6"/>
      <c s="42" t="s">
        <v>70</v>
      </c>
      <c s="6"/>
      <c s="27" t="s">
        <v>1194</v>
      </c>
      <c s="6"/>
      <c s="6"/>
      <c s="6"/>
      <c s="43">
        <f>0+Q159</f>
      </c>
      <c r="O159">
        <f>0+R159</f>
      </c>
      <c r="Q159">
        <f>0+I160+I163+I166+I169+I172+I175+I178+I181+I184+I187</f>
      </c>
      <c>
        <f>0+O160+O163+O166+O169+O172+O175+O178+O181+O184+O187</f>
      </c>
    </row>
    <row r="160" spans="1:16" ht="25.5">
      <c r="A160" s="24" t="s">
        <v>49</v>
      </c>
      <c s="29" t="s">
        <v>466</v>
      </c>
      <c s="29" t="s">
        <v>1515</v>
      </c>
      <c s="24" t="s">
        <v>51</v>
      </c>
      <c s="30" t="s">
        <v>1516</v>
      </c>
      <c s="31" t="s">
        <v>148</v>
      </c>
      <c s="32">
        <v>31.2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12.75">
      <c r="A161" s="35" t="s">
        <v>54</v>
      </c>
      <c r="E161" s="36" t="s">
        <v>1517</v>
      </c>
    </row>
    <row r="162" spans="1:5" ht="38.25">
      <c r="A162" s="39" t="s">
        <v>56</v>
      </c>
      <c r="E162" s="38" t="s">
        <v>1518</v>
      </c>
    </row>
    <row r="163" spans="1:16" ht="25.5">
      <c r="A163" s="24" t="s">
        <v>49</v>
      </c>
      <c s="29" t="s">
        <v>471</v>
      </c>
      <c s="29" t="s">
        <v>1519</v>
      </c>
      <c s="24" t="s">
        <v>51</v>
      </c>
      <c s="30" t="s">
        <v>1520</v>
      </c>
      <c s="31" t="s">
        <v>148</v>
      </c>
      <c s="32">
        <v>15.6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12.75">
      <c r="A164" s="35" t="s">
        <v>54</v>
      </c>
      <c r="E164" s="36" t="s">
        <v>1521</v>
      </c>
    </row>
    <row r="165" spans="1:5" ht="12.75">
      <c r="A165" s="39" t="s">
        <v>56</v>
      </c>
      <c r="E165" s="38" t="s">
        <v>1522</v>
      </c>
    </row>
    <row r="166" spans="1:16" ht="25.5">
      <c r="A166" s="24" t="s">
        <v>49</v>
      </c>
      <c s="29" t="s">
        <v>475</v>
      </c>
      <c s="29" t="s">
        <v>1195</v>
      </c>
      <c s="24" t="s">
        <v>51</v>
      </c>
      <c s="30" t="s">
        <v>1196</v>
      </c>
      <c s="31" t="s">
        <v>148</v>
      </c>
      <c s="32">
        <v>148.57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12.75">
      <c r="A167" s="35" t="s">
        <v>54</v>
      </c>
      <c r="E167" s="36" t="s">
        <v>1197</v>
      </c>
    </row>
    <row r="168" spans="1:5" ht="38.25">
      <c r="A168" s="39" t="s">
        <v>56</v>
      </c>
      <c r="E168" s="38" t="s">
        <v>1523</v>
      </c>
    </row>
    <row r="169" spans="1:16" ht="12.75">
      <c r="A169" s="24" t="s">
        <v>49</v>
      </c>
      <c s="29" t="s">
        <v>480</v>
      </c>
      <c s="29" t="s">
        <v>1199</v>
      </c>
      <c s="24" t="s">
        <v>51</v>
      </c>
      <c s="30" t="s">
        <v>1200</v>
      </c>
      <c s="31" t="s">
        <v>148</v>
      </c>
      <c s="32">
        <v>26.28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12.75">
      <c r="A170" s="35" t="s">
        <v>54</v>
      </c>
      <c r="E170" s="36" t="s">
        <v>1201</v>
      </c>
    </row>
    <row r="171" spans="1:5" ht="63.75">
      <c r="A171" s="39" t="s">
        <v>56</v>
      </c>
      <c r="E171" s="38" t="s">
        <v>1524</v>
      </c>
    </row>
    <row r="172" spans="1:16" ht="12.75">
      <c r="A172" s="24" t="s">
        <v>49</v>
      </c>
      <c s="29" t="s">
        <v>485</v>
      </c>
      <c s="29" t="s">
        <v>1203</v>
      </c>
      <c s="24" t="s">
        <v>51</v>
      </c>
      <c s="30" t="s">
        <v>1204</v>
      </c>
      <c s="31" t="s">
        <v>148</v>
      </c>
      <c s="32">
        <v>15.6</v>
      </c>
      <c s="33">
        <v>0</v>
      </c>
      <c s="34">
        <f>ROUND(ROUND(H172,2)*ROUND(G172,3),2)</f>
      </c>
      <c r="O172">
        <f>(I172*21)/100</f>
      </c>
      <c t="s">
        <v>27</v>
      </c>
    </row>
    <row r="173" spans="1:5" ht="12.75">
      <c r="A173" s="35" t="s">
        <v>54</v>
      </c>
      <c r="E173" s="36" t="s">
        <v>1205</v>
      </c>
    </row>
    <row r="174" spans="1:5" ht="12.75">
      <c r="A174" s="39" t="s">
        <v>56</v>
      </c>
      <c r="E174" s="38" t="s">
        <v>1522</v>
      </c>
    </row>
    <row r="175" spans="1:16" ht="12.75">
      <c r="A175" s="24" t="s">
        <v>49</v>
      </c>
      <c s="29" t="s">
        <v>490</v>
      </c>
      <c s="29" t="s">
        <v>1525</v>
      </c>
      <c s="24" t="s">
        <v>51</v>
      </c>
      <c s="30" t="s">
        <v>1526</v>
      </c>
      <c s="31" t="s">
        <v>148</v>
      </c>
      <c s="32">
        <v>1.2</v>
      </c>
      <c s="33">
        <v>0</v>
      </c>
      <c s="34">
        <f>ROUND(ROUND(H175,2)*ROUND(G175,3),2)</f>
      </c>
      <c r="O175">
        <f>(I175*21)/100</f>
      </c>
      <c t="s">
        <v>27</v>
      </c>
    </row>
    <row r="176" spans="1:5" ht="12.75">
      <c r="A176" s="35" t="s">
        <v>54</v>
      </c>
      <c r="E176" s="36" t="s">
        <v>51</v>
      </c>
    </row>
    <row r="177" spans="1:5" ht="25.5">
      <c r="A177" s="39" t="s">
        <v>56</v>
      </c>
      <c r="E177" s="38" t="s">
        <v>1527</v>
      </c>
    </row>
    <row r="178" spans="1:16" ht="12.75">
      <c r="A178" s="24" t="s">
        <v>49</v>
      </c>
      <c s="29" t="s">
        <v>495</v>
      </c>
      <c s="29" t="s">
        <v>1528</v>
      </c>
      <c s="24" t="s">
        <v>51</v>
      </c>
      <c s="30" t="s">
        <v>1529</v>
      </c>
      <c s="31" t="s">
        <v>148</v>
      </c>
      <c s="32">
        <v>12.713</v>
      </c>
      <c s="33">
        <v>0</v>
      </c>
      <c s="34">
        <f>ROUND(ROUND(H178,2)*ROUND(G178,3),2)</f>
      </c>
      <c r="O178">
        <f>(I178*21)/100</f>
      </c>
      <c t="s">
        <v>27</v>
      </c>
    </row>
    <row r="179" spans="1:5" ht="12.75">
      <c r="A179" s="35" t="s">
        <v>54</v>
      </c>
      <c r="E179" s="36" t="s">
        <v>1530</v>
      </c>
    </row>
    <row r="180" spans="1:5" ht="102">
      <c r="A180" s="39" t="s">
        <v>56</v>
      </c>
      <c r="E180" s="38" t="s">
        <v>1531</v>
      </c>
    </row>
    <row r="181" spans="1:16" ht="12.75">
      <c r="A181" s="24" t="s">
        <v>49</v>
      </c>
      <c s="29" t="s">
        <v>500</v>
      </c>
      <c s="29" t="s">
        <v>1207</v>
      </c>
      <c s="24" t="s">
        <v>360</v>
      </c>
      <c s="30" t="s">
        <v>1208</v>
      </c>
      <c s="31" t="s">
        <v>148</v>
      </c>
      <c s="32">
        <v>13.55</v>
      </c>
      <c s="33">
        <v>0</v>
      </c>
      <c s="34">
        <f>ROUND(ROUND(H181,2)*ROUND(G181,3),2)</f>
      </c>
      <c r="O181">
        <f>(I181*21)/100</f>
      </c>
      <c t="s">
        <v>27</v>
      </c>
    </row>
    <row r="182" spans="1:5" ht="12.75">
      <c r="A182" s="35" t="s">
        <v>54</v>
      </c>
      <c r="E182" s="36" t="s">
        <v>51</v>
      </c>
    </row>
    <row r="183" spans="1:5" ht="25.5">
      <c r="A183" s="39" t="s">
        <v>56</v>
      </c>
      <c r="E183" s="38" t="s">
        <v>1532</v>
      </c>
    </row>
    <row r="184" spans="1:16" ht="12.75">
      <c r="A184" s="24" t="s">
        <v>49</v>
      </c>
      <c s="29" t="s">
        <v>505</v>
      </c>
      <c s="29" t="s">
        <v>1207</v>
      </c>
      <c s="24" t="s">
        <v>365</v>
      </c>
      <c s="30" t="s">
        <v>1208</v>
      </c>
      <c s="31" t="s">
        <v>148</v>
      </c>
      <c s="32">
        <v>248.172</v>
      </c>
      <c s="33">
        <v>0</v>
      </c>
      <c s="34">
        <f>ROUND(ROUND(H184,2)*ROUND(G184,3),2)</f>
      </c>
      <c r="O184">
        <f>(I184*21)/100</f>
      </c>
      <c t="s">
        <v>27</v>
      </c>
    </row>
    <row r="185" spans="1:5" ht="12.75">
      <c r="A185" s="35" t="s">
        <v>54</v>
      </c>
      <c r="E185" s="36" t="s">
        <v>51</v>
      </c>
    </row>
    <row r="186" spans="1:5" ht="127.5">
      <c r="A186" s="39" t="s">
        <v>56</v>
      </c>
      <c r="E186" s="38" t="s">
        <v>1533</v>
      </c>
    </row>
    <row r="187" spans="1:16" ht="12.75">
      <c r="A187" s="24" t="s">
        <v>49</v>
      </c>
      <c s="29" t="s">
        <v>509</v>
      </c>
      <c s="29" t="s">
        <v>1211</v>
      </c>
      <c s="24" t="s">
        <v>51</v>
      </c>
      <c s="30" t="s">
        <v>1212</v>
      </c>
      <c s="31" t="s">
        <v>148</v>
      </c>
      <c s="32">
        <v>11.832</v>
      </c>
      <c s="33">
        <v>0</v>
      </c>
      <c s="34">
        <f>ROUND(ROUND(H187,2)*ROUND(G187,3),2)</f>
      </c>
      <c r="O187">
        <f>(I187*21)/100</f>
      </c>
      <c t="s">
        <v>27</v>
      </c>
    </row>
    <row r="188" spans="1:5" ht="12.75">
      <c r="A188" s="35" t="s">
        <v>54</v>
      </c>
      <c r="E188" s="36" t="s">
        <v>1213</v>
      </c>
    </row>
    <row r="189" spans="1:5" ht="25.5">
      <c r="A189" s="37" t="s">
        <v>56</v>
      </c>
      <c r="E189" s="38" t="s">
        <v>1534</v>
      </c>
    </row>
    <row r="190" spans="1:18" ht="12.75" customHeight="1">
      <c r="A190" s="6" t="s">
        <v>47</v>
      </c>
      <c s="6"/>
      <c s="42" t="s">
        <v>73</v>
      </c>
      <c s="6"/>
      <c s="27" t="s">
        <v>252</v>
      </c>
      <c s="6"/>
      <c s="6"/>
      <c s="6"/>
      <c s="43">
        <f>0+Q190</f>
      </c>
      <c r="O190">
        <f>0+R190</f>
      </c>
      <c r="Q190">
        <f>0+I191</f>
      </c>
      <c>
        <f>0+O191</f>
      </c>
    </row>
    <row r="191" spans="1:16" ht="12.75">
      <c r="A191" s="24" t="s">
        <v>49</v>
      </c>
      <c s="29" t="s">
        <v>513</v>
      </c>
      <c s="29" t="s">
        <v>1223</v>
      </c>
      <c s="24" t="s">
        <v>51</v>
      </c>
      <c s="30" t="s">
        <v>1224</v>
      </c>
      <c s="31" t="s">
        <v>187</v>
      </c>
      <c s="32">
        <v>43.44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12.75">
      <c r="A192" s="35" t="s">
        <v>54</v>
      </c>
      <c r="E192" s="36" t="s">
        <v>1225</v>
      </c>
    </row>
    <row r="193" spans="1:5" ht="38.25">
      <c r="A193" s="37" t="s">
        <v>56</v>
      </c>
      <c r="E193" s="38" t="s">
        <v>1535</v>
      </c>
    </row>
    <row r="194" spans="1:18" ht="12.75" customHeight="1">
      <c r="A194" s="6" t="s">
        <v>47</v>
      </c>
      <c s="6"/>
      <c s="42" t="s">
        <v>44</v>
      </c>
      <c s="6"/>
      <c s="27" t="s">
        <v>184</v>
      </c>
      <c s="6"/>
      <c s="6"/>
      <c s="6"/>
      <c s="43">
        <f>0+Q194</f>
      </c>
      <c r="O194">
        <f>0+R194</f>
      </c>
      <c r="Q194">
        <f>0+I195+I198+I201+I204+I207+I210+I213+I216+I219+I222+I225+I228+I231+I234+I237</f>
      </c>
      <c>
        <f>0+O195+O198+O201+O204+O207+O210+O213+O216+O219+O222+O225+O228+O231+O234+O237</f>
      </c>
    </row>
    <row r="195" spans="1:16" ht="12.75">
      <c r="A195" s="24" t="s">
        <v>49</v>
      </c>
      <c s="29" t="s">
        <v>518</v>
      </c>
      <c s="29" t="s">
        <v>185</v>
      </c>
      <c s="24" t="s">
        <v>51</v>
      </c>
      <c s="30" t="s">
        <v>1228</v>
      </c>
      <c s="31" t="s">
        <v>187</v>
      </c>
      <c s="32">
        <v>20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12.75">
      <c r="A196" s="35" t="s">
        <v>54</v>
      </c>
      <c r="E196" s="36" t="s">
        <v>1229</v>
      </c>
    </row>
    <row r="197" spans="1:5" ht="25.5">
      <c r="A197" s="39" t="s">
        <v>56</v>
      </c>
      <c r="E197" s="38" t="s">
        <v>1536</v>
      </c>
    </row>
    <row r="198" spans="1:16" ht="12.75">
      <c r="A198" s="24" t="s">
        <v>49</v>
      </c>
      <c s="29" t="s">
        <v>521</v>
      </c>
      <c s="29" t="s">
        <v>1232</v>
      </c>
      <c s="24" t="s">
        <v>51</v>
      </c>
      <c s="30" t="s">
        <v>1233</v>
      </c>
      <c s="31" t="s">
        <v>187</v>
      </c>
      <c s="32">
        <v>19.72</v>
      </c>
      <c s="33">
        <v>0</v>
      </c>
      <c s="34">
        <f>ROUND(ROUND(H198,2)*ROUND(G198,3),2)</f>
      </c>
      <c r="O198">
        <f>(I198*21)/100</f>
      </c>
      <c t="s">
        <v>27</v>
      </c>
    </row>
    <row r="199" spans="1:5" ht="12.75">
      <c r="A199" s="35" t="s">
        <v>54</v>
      </c>
      <c r="E199" s="36" t="s">
        <v>1234</v>
      </c>
    </row>
    <row r="200" spans="1:5" ht="12.75">
      <c r="A200" s="39" t="s">
        <v>56</v>
      </c>
      <c r="E200" s="38" t="s">
        <v>1537</v>
      </c>
    </row>
    <row r="201" spans="1:16" ht="12.75">
      <c r="A201" s="24" t="s">
        <v>49</v>
      </c>
      <c s="29" t="s">
        <v>526</v>
      </c>
      <c s="29" t="s">
        <v>1538</v>
      </c>
      <c s="24" t="s">
        <v>51</v>
      </c>
      <c s="30" t="s">
        <v>1539</v>
      </c>
      <c s="31" t="s">
        <v>187</v>
      </c>
      <c s="32">
        <v>22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38.25">
      <c r="A202" s="35" t="s">
        <v>54</v>
      </c>
      <c r="E202" s="36" t="s">
        <v>1540</v>
      </c>
    </row>
    <row r="203" spans="1:5" ht="12.75">
      <c r="A203" s="39" t="s">
        <v>56</v>
      </c>
      <c r="E203" s="38" t="s">
        <v>1541</v>
      </c>
    </row>
    <row r="204" spans="1:16" ht="12.75">
      <c r="A204" s="24" t="s">
        <v>49</v>
      </c>
      <c s="29" t="s">
        <v>531</v>
      </c>
      <c s="29" t="s">
        <v>1542</v>
      </c>
      <c s="24" t="s">
        <v>51</v>
      </c>
      <c s="30" t="s">
        <v>1543</v>
      </c>
      <c s="31" t="s">
        <v>187</v>
      </c>
      <c s="32">
        <v>20</v>
      </c>
      <c s="33">
        <v>0</v>
      </c>
      <c s="34">
        <f>ROUND(ROUND(H204,2)*ROUND(G204,3),2)</f>
      </c>
      <c r="O204">
        <f>(I204*21)/100</f>
      </c>
      <c t="s">
        <v>27</v>
      </c>
    </row>
    <row r="205" spans="1:5" ht="12.75">
      <c r="A205" s="35" t="s">
        <v>54</v>
      </c>
      <c r="E205" s="36" t="s">
        <v>158</v>
      </c>
    </row>
    <row r="206" spans="1:5" ht="12.75">
      <c r="A206" s="39" t="s">
        <v>56</v>
      </c>
      <c r="E206" s="38" t="s">
        <v>1051</v>
      </c>
    </row>
    <row r="207" spans="1:16" ht="12.75">
      <c r="A207" s="24" t="s">
        <v>49</v>
      </c>
      <c s="29" t="s">
        <v>535</v>
      </c>
      <c s="29" t="s">
        <v>1237</v>
      </c>
      <c s="24" t="s">
        <v>51</v>
      </c>
      <c s="30" t="s">
        <v>1238</v>
      </c>
      <c s="31" t="s">
        <v>82</v>
      </c>
      <c s="32">
        <v>14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1239</v>
      </c>
    </row>
    <row r="209" spans="1:5" ht="51">
      <c r="A209" s="39" t="s">
        <v>56</v>
      </c>
      <c r="E209" s="38" t="s">
        <v>1240</v>
      </c>
    </row>
    <row r="210" spans="1:16" ht="12.75">
      <c r="A210" s="24" t="s">
        <v>49</v>
      </c>
      <c s="29" t="s">
        <v>540</v>
      </c>
      <c s="29" t="s">
        <v>1242</v>
      </c>
      <c s="24" t="s">
        <v>51</v>
      </c>
      <c s="30" t="s">
        <v>1243</v>
      </c>
      <c s="31" t="s">
        <v>82</v>
      </c>
      <c s="32">
        <v>2</v>
      </c>
      <c s="33">
        <v>0</v>
      </c>
      <c s="34">
        <f>ROUND(ROUND(H210,2)*ROUND(G210,3),2)</f>
      </c>
      <c r="O210">
        <f>(I210*21)/100</f>
      </c>
      <c t="s">
        <v>27</v>
      </c>
    </row>
    <row r="211" spans="1:5" ht="12.75">
      <c r="A211" s="35" t="s">
        <v>54</v>
      </c>
      <c r="E211" s="36" t="s">
        <v>51</v>
      </c>
    </row>
    <row r="212" spans="1:5" ht="12.75">
      <c r="A212" s="39" t="s">
        <v>56</v>
      </c>
      <c r="E212" s="38" t="s">
        <v>1244</v>
      </c>
    </row>
    <row r="213" spans="1:16" ht="12.75">
      <c r="A213" s="24" t="s">
        <v>49</v>
      </c>
      <c s="29" t="s">
        <v>544</v>
      </c>
      <c s="29" t="s">
        <v>1246</v>
      </c>
      <c s="24" t="s">
        <v>51</v>
      </c>
      <c s="30" t="s">
        <v>1247</v>
      </c>
      <c s="31" t="s">
        <v>187</v>
      </c>
      <c s="32">
        <v>16</v>
      </c>
      <c s="33">
        <v>0</v>
      </c>
      <c s="34">
        <f>ROUND(ROUND(H213,2)*ROUND(G213,3),2)</f>
      </c>
      <c r="O213">
        <f>(I213*21)/100</f>
      </c>
      <c t="s">
        <v>27</v>
      </c>
    </row>
    <row r="214" spans="1:5" ht="12.75">
      <c r="A214" s="35" t="s">
        <v>54</v>
      </c>
      <c r="E214" s="36" t="s">
        <v>1544</v>
      </c>
    </row>
    <row r="215" spans="1:5" ht="12.75">
      <c r="A215" s="39" t="s">
        <v>56</v>
      </c>
      <c r="E215" s="38" t="s">
        <v>1545</v>
      </c>
    </row>
    <row r="216" spans="1:16" ht="12.75">
      <c r="A216" s="24" t="s">
        <v>49</v>
      </c>
      <c s="29" t="s">
        <v>548</v>
      </c>
      <c s="29" t="s">
        <v>1254</v>
      </c>
      <c s="24" t="s">
        <v>51</v>
      </c>
      <c s="30" t="s">
        <v>1255</v>
      </c>
      <c s="31" t="s">
        <v>134</v>
      </c>
      <c s="32">
        <v>0.063</v>
      </c>
      <c s="33">
        <v>0</v>
      </c>
      <c s="34">
        <f>ROUND(ROUND(H216,2)*ROUND(G216,3),2)</f>
      </c>
      <c r="O216">
        <f>(I216*21)/100</f>
      </c>
      <c t="s">
        <v>27</v>
      </c>
    </row>
    <row r="217" spans="1:5" ht="25.5">
      <c r="A217" s="35" t="s">
        <v>54</v>
      </c>
      <c r="E217" s="36" t="s">
        <v>1256</v>
      </c>
    </row>
    <row r="218" spans="1:5" ht="12.75">
      <c r="A218" s="39" t="s">
        <v>56</v>
      </c>
      <c r="E218" s="38" t="s">
        <v>1546</v>
      </c>
    </row>
    <row r="219" spans="1:16" ht="12.75">
      <c r="A219" s="24" t="s">
        <v>49</v>
      </c>
      <c s="29" t="s">
        <v>552</v>
      </c>
      <c s="29" t="s">
        <v>1259</v>
      </c>
      <c s="24" t="s">
        <v>51</v>
      </c>
      <c s="30" t="s">
        <v>1260</v>
      </c>
      <c s="31" t="s">
        <v>187</v>
      </c>
      <c s="32">
        <v>39.44</v>
      </c>
      <c s="33">
        <v>0</v>
      </c>
      <c s="34">
        <f>ROUND(ROUND(H219,2)*ROUND(G219,3),2)</f>
      </c>
      <c r="O219">
        <f>(I219*21)/100</f>
      </c>
      <c t="s">
        <v>27</v>
      </c>
    </row>
    <row r="220" spans="1:5" ht="12.75">
      <c r="A220" s="35" t="s">
        <v>54</v>
      </c>
      <c r="E220" s="36" t="s">
        <v>51</v>
      </c>
    </row>
    <row r="221" spans="1:5" ht="12.75">
      <c r="A221" s="39" t="s">
        <v>56</v>
      </c>
      <c r="E221" s="38" t="s">
        <v>1547</v>
      </c>
    </row>
    <row r="222" spans="1:16" ht="12.75">
      <c r="A222" s="24" t="s">
        <v>49</v>
      </c>
      <c s="29" t="s">
        <v>1227</v>
      </c>
      <c s="29" t="s">
        <v>1548</v>
      </c>
      <c s="24" t="s">
        <v>51</v>
      </c>
      <c s="30" t="s">
        <v>1549</v>
      </c>
      <c s="31" t="s">
        <v>187</v>
      </c>
      <c s="32">
        <v>21.8</v>
      </c>
      <c s="33">
        <v>0</v>
      </c>
      <c s="34">
        <f>ROUND(ROUND(H222,2)*ROUND(G222,3),2)</f>
      </c>
      <c r="O222">
        <f>(I222*21)/100</f>
      </c>
      <c t="s">
        <v>27</v>
      </c>
    </row>
    <row r="223" spans="1:5" ht="12.75">
      <c r="A223" s="35" t="s">
        <v>54</v>
      </c>
      <c r="E223" s="36" t="s">
        <v>51</v>
      </c>
    </row>
    <row r="224" spans="1:5" ht="12.75">
      <c r="A224" s="39" t="s">
        <v>56</v>
      </c>
      <c r="E224" s="38" t="s">
        <v>1550</v>
      </c>
    </row>
    <row r="225" spans="1:16" ht="12.75">
      <c r="A225" s="24" t="s">
        <v>49</v>
      </c>
      <c s="29" t="s">
        <v>1231</v>
      </c>
      <c s="29" t="s">
        <v>1551</v>
      </c>
      <c s="24" t="s">
        <v>51</v>
      </c>
      <c s="30" t="s">
        <v>1552</v>
      </c>
      <c s="31" t="s">
        <v>82</v>
      </c>
      <c s="32">
        <v>18</v>
      </c>
      <c s="33">
        <v>0</v>
      </c>
      <c s="34">
        <f>ROUND(ROUND(H225,2)*ROUND(G225,3),2)</f>
      </c>
      <c r="O225">
        <f>(I225*21)/100</f>
      </c>
      <c t="s">
        <v>27</v>
      </c>
    </row>
    <row r="226" spans="1:5" ht="25.5">
      <c r="A226" s="35" t="s">
        <v>54</v>
      </c>
      <c r="E226" s="36" t="s">
        <v>1553</v>
      </c>
    </row>
    <row r="227" spans="1:5" ht="12.75">
      <c r="A227" s="39" t="s">
        <v>56</v>
      </c>
      <c r="E227" s="38" t="s">
        <v>1554</v>
      </c>
    </row>
    <row r="228" spans="1:16" ht="12.75">
      <c r="A228" s="24" t="s">
        <v>49</v>
      </c>
      <c s="29" t="s">
        <v>1236</v>
      </c>
      <c s="29" t="s">
        <v>1555</v>
      </c>
      <c s="24" t="s">
        <v>51</v>
      </c>
      <c s="30" t="s">
        <v>1556</v>
      </c>
      <c s="31" t="s">
        <v>148</v>
      </c>
      <c s="32">
        <v>30.96</v>
      </c>
      <c s="33">
        <v>0</v>
      </c>
      <c s="34">
        <f>ROUND(ROUND(H228,2)*ROUND(G228,3),2)</f>
      </c>
      <c r="O228">
        <f>(I228*21)/100</f>
      </c>
      <c t="s">
        <v>27</v>
      </c>
    </row>
    <row r="229" spans="1:5" ht="12.75">
      <c r="A229" s="35" t="s">
        <v>54</v>
      </c>
      <c r="E229" s="36" t="s">
        <v>51</v>
      </c>
    </row>
    <row r="230" spans="1:5" ht="12.75">
      <c r="A230" s="39" t="s">
        <v>56</v>
      </c>
      <c r="E230" s="38" t="s">
        <v>1557</v>
      </c>
    </row>
    <row r="231" spans="1:16" ht="12.75">
      <c r="A231" s="24" t="s">
        <v>49</v>
      </c>
      <c s="29" t="s">
        <v>1241</v>
      </c>
      <c s="29" t="s">
        <v>1558</v>
      </c>
      <c s="24" t="s">
        <v>51</v>
      </c>
      <c s="30" t="s">
        <v>1559</v>
      </c>
      <c s="31" t="s">
        <v>148</v>
      </c>
      <c s="32">
        <v>248.172</v>
      </c>
      <c s="33">
        <v>0</v>
      </c>
      <c s="34">
        <f>ROUND(ROUND(H231,2)*ROUND(G231,3),2)</f>
      </c>
      <c r="O231">
        <f>(I231*21)/100</f>
      </c>
      <c t="s">
        <v>27</v>
      </c>
    </row>
    <row r="232" spans="1:5" ht="12.75">
      <c r="A232" s="35" t="s">
        <v>54</v>
      </c>
      <c r="E232" s="36" t="s">
        <v>51</v>
      </c>
    </row>
    <row r="233" spans="1:5" ht="114.75">
      <c r="A233" s="39" t="s">
        <v>56</v>
      </c>
      <c r="E233" s="38" t="s">
        <v>1560</v>
      </c>
    </row>
    <row r="234" spans="1:16" ht="12.75">
      <c r="A234" s="24" t="s">
        <v>49</v>
      </c>
      <c s="29" t="s">
        <v>1245</v>
      </c>
      <c s="29" t="s">
        <v>553</v>
      </c>
      <c s="24" t="s">
        <v>161</v>
      </c>
      <c s="30" t="s">
        <v>554</v>
      </c>
      <c s="31" t="s">
        <v>134</v>
      </c>
      <c s="32">
        <v>9</v>
      </c>
      <c s="33">
        <v>0</v>
      </c>
      <c s="34">
        <f>ROUND(ROUND(H234,2)*ROUND(G234,3),2)</f>
      </c>
      <c r="O234">
        <f>(I234*21)/100</f>
      </c>
      <c t="s">
        <v>27</v>
      </c>
    </row>
    <row r="235" spans="1:5" ht="12.75">
      <c r="A235" s="35" t="s">
        <v>54</v>
      </c>
      <c r="E235" s="36" t="s">
        <v>163</v>
      </c>
    </row>
    <row r="236" spans="1:5" ht="38.25">
      <c r="A236" s="39" t="s">
        <v>56</v>
      </c>
      <c r="E236" s="38" t="s">
        <v>1561</v>
      </c>
    </row>
    <row r="237" spans="1:16" ht="12.75">
      <c r="A237" s="24" t="s">
        <v>49</v>
      </c>
      <c s="29" t="s">
        <v>1250</v>
      </c>
      <c s="29" t="s">
        <v>1288</v>
      </c>
      <c s="24" t="s">
        <v>161</v>
      </c>
      <c s="30" t="s">
        <v>1289</v>
      </c>
      <c s="31" t="s">
        <v>134</v>
      </c>
      <c s="32">
        <v>11.85</v>
      </c>
      <c s="33">
        <v>0</v>
      </c>
      <c s="34">
        <f>ROUND(ROUND(H237,2)*ROUND(G237,3),2)</f>
      </c>
      <c r="O237">
        <f>(I237*21)/100</f>
      </c>
      <c t="s">
        <v>27</v>
      </c>
    </row>
    <row r="238" spans="1:5" ht="12.75">
      <c r="A238" s="35" t="s">
        <v>54</v>
      </c>
      <c r="E238" s="36" t="s">
        <v>163</v>
      </c>
    </row>
    <row r="239" spans="1:5" ht="25.5">
      <c r="A239" s="37" t="s">
        <v>56</v>
      </c>
      <c r="E239" s="38" t="s">
        <v>1562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0+I10+I13+I16+I19+I22+I25+I28+I31+I34+I37+I40+I43+I46+I49+I52+I55+I58+I61+I64+I67+I70</f>
      </c>
      <c>
        <f>0+O10+O13+O16+O19+O22+O25+O28+O31+O34+O37+O40+O43+O46+O49+O52+O55+O58+O61+O64+O67+O70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0.9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25.5">
      <c r="A11" s="35" t="s">
        <v>54</v>
      </c>
      <c r="E11" s="36" t="s">
        <v>55</v>
      </c>
    </row>
    <row r="12" spans="1:5" ht="25.5">
      <c r="A12" s="39" t="s">
        <v>56</v>
      </c>
      <c r="E12" s="38" t="s">
        <v>57</v>
      </c>
    </row>
    <row r="13" spans="1:16" ht="12.75">
      <c r="A13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0.9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25.5">
      <c r="A14" s="35" t="s">
        <v>54</v>
      </c>
      <c r="E14" s="36" t="s">
        <v>55</v>
      </c>
    </row>
    <row r="15" spans="1:5" ht="25.5">
      <c r="A15" s="39" t="s">
        <v>56</v>
      </c>
      <c r="E15" s="38" t="s">
        <v>57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0.9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62</v>
      </c>
    </row>
    <row r="18" spans="1:5" ht="25.5">
      <c r="A18" s="39" t="s">
        <v>56</v>
      </c>
      <c r="E18" s="38" t="s">
        <v>57</v>
      </c>
    </row>
    <row r="19" spans="1:16" ht="12.75">
      <c r="A19" s="24" t="s">
        <v>49</v>
      </c>
      <c s="29" t="s">
        <v>37</v>
      </c>
      <c s="29" t="s">
        <v>63</v>
      </c>
      <c s="24" t="s">
        <v>51</v>
      </c>
      <c s="30" t="s">
        <v>64</v>
      </c>
      <c s="31" t="s">
        <v>53</v>
      </c>
      <c s="32">
        <v>0.9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51</v>
      </c>
    </row>
    <row r="21" spans="1:5" ht="25.5">
      <c r="A21" s="39" t="s">
        <v>56</v>
      </c>
      <c r="E21" s="38" t="s">
        <v>57</v>
      </c>
    </row>
    <row r="22" spans="1:16" ht="12.75">
      <c r="A22" s="24" t="s">
        <v>49</v>
      </c>
      <c s="29" t="s">
        <v>39</v>
      </c>
      <c s="29" t="s">
        <v>65</v>
      </c>
      <c s="24" t="s">
        <v>51</v>
      </c>
      <c s="30" t="s">
        <v>66</v>
      </c>
      <c s="31" t="s">
        <v>53</v>
      </c>
      <c s="32">
        <v>0.9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67</v>
      </c>
    </row>
    <row r="24" spans="1:5" ht="25.5">
      <c r="A24" s="39" t="s">
        <v>56</v>
      </c>
      <c r="E24" s="38" t="s">
        <v>57</v>
      </c>
    </row>
    <row r="25" spans="1:16" ht="12.75">
      <c r="A25" s="24" t="s">
        <v>49</v>
      </c>
      <c s="29" t="s">
        <v>41</v>
      </c>
      <c s="29" t="s">
        <v>68</v>
      </c>
      <c s="24" t="s">
        <v>51</v>
      </c>
      <c s="30" t="s">
        <v>66</v>
      </c>
      <c s="31" t="s">
        <v>53</v>
      </c>
      <c s="32">
        <v>0.9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69</v>
      </c>
    </row>
    <row r="27" spans="1:5" ht="25.5">
      <c r="A27" s="39" t="s">
        <v>56</v>
      </c>
      <c r="E27" s="38" t="s">
        <v>57</v>
      </c>
    </row>
    <row r="28" spans="1:16" ht="12.75">
      <c r="A28" s="24" t="s">
        <v>49</v>
      </c>
      <c s="29" t="s">
        <v>70</v>
      </c>
      <c s="29" t="s">
        <v>71</v>
      </c>
      <c s="24" t="s">
        <v>51</v>
      </c>
      <c s="30" t="s">
        <v>66</v>
      </c>
      <c s="31" t="s">
        <v>53</v>
      </c>
      <c s="32">
        <v>0.9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72</v>
      </c>
    </row>
    <row r="30" spans="1:5" ht="25.5">
      <c r="A30" s="39" t="s">
        <v>56</v>
      </c>
      <c r="E30" s="38" t="s">
        <v>57</v>
      </c>
    </row>
    <row r="31" spans="1:16" ht="12.75">
      <c r="A31" s="24" t="s">
        <v>49</v>
      </c>
      <c s="29" t="s">
        <v>73</v>
      </c>
      <c s="29" t="s">
        <v>74</v>
      </c>
      <c s="24" t="s">
        <v>51</v>
      </c>
      <c s="30" t="s">
        <v>75</v>
      </c>
      <c s="31" t="s">
        <v>53</v>
      </c>
      <c s="32">
        <v>0.9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63.75">
      <c r="A32" s="35" t="s">
        <v>54</v>
      </c>
      <c r="E32" s="36" t="s">
        <v>76</v>
      </c>
    </row>
    <row r="33" spans="1:5" ht="25.5">
      <c r="A33" s="39" t="s">
        <v>56</v>
      </c>
      <c r="E33" s="38" t="s">
        <v>57</v>
      </c>
    </row>
    <row r="34" spans="1:16" ht="12.75">
      <c r="A34" s="24" t="s">
        <v>49</v>
      </c>
      <c s="29" t="s">
        <v>44</v>
      </c>
      <c s="29" t="s">
        <v>77</v>
      </c>
      <c s="24" t="s">
        <v>51</v>
      </c>
      <c s="30" t="s">
        <v>78</v>
      </c>
      <c s="31" t="s">
        <v>53</v>
      </c>
      <c s="32">
        <v>0.9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79</v>
      </c>
    </row>
    <row r="36" spans="1:5" ht="25.5">
      <c r="A36" s="39" t="s">
        <v>56</v>
      </c>
      <c r="E36" s="38" t="s">
        <v>57</v>
      </c>
    </row>
    <row r="37" spans="1:16" ht="12.75">
      <c r="A37" s="24" t="s">
        <v>49</v>
      </c>
      <c s="29" t="s">
        <v>46</v>
      </c>
      <c s="29" t="s">
        <v>80</v>
      </c>
      <c s="24" t="s">
        <v>51</v>
      </c>
      <c s="30" t="s">
        <v>81</v>
      </c>
      <c s="31" t="s">
        <v>82</v>
      </c>
      <c s="32">
        <v>1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79</v>
      </c>
    </row>
    <row r="39" spans="1:5" ht="12.75">
      <c r="A39" s="39" t="s">
        <v>56</v>
      </c>
      <c r="E39" s="38" t="s">
        <v>83</v>
      </c>
    </row>
    <row r="40" spans="1:16" ht="12.75">
      <c r="A40" s="24" t="s">
        <v>49</v>
      </c>
      <c s="29" t="s">
        <v>84</v>
      </c>
      <c s="29" t="s">
        <v>85</v>
      </c>
      <c s="24" t="s">
        <v>51</v>
      </c>
      <c s="30" t="s">
        <v>86</v>
      </c>
      <c s="31" t="s">
        <v>53</v>
      </c>
      <c s="32">
        <v>0.9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87</v>
      </c>
    </row>
    <row r="42" spans="1:5" ht="25.5">
      <c r="A42" s="39" t="s">
        <v>56</v>
      </c>
      <c r="E42" s="38" t="s">
        <v>57</v>
      </c>
    </row>
    <row r="43" spans="1:16" ht="12.75">
      <c r="A43" s="24" t="s">
        <v>49</v>
      </c>
      <c s="29" t="s">
        <v>88</v>
      </c>
      <c s="29" t="s">
        <v>89</v>
      </c>
      <c s="24" t="s">
        <v>51</v>
      </c>
      <c s="30" t="s">
        <v>90</v>
      </c>
      <c s="31" t="s">
        <v>53</v>
      </c>
      <c s="32">
        <v>0.9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87</v>
      </c>
    </row>
    <row r="45" spans="1:5" ht="25.5">
      <c r="A45" s="39" t="s">
        <v>56</v>
      </c>
      <c r="E45" s="38" t="s">
        <v>57</v>
      </c>
    </row>
    <row r="46" spans="1:16" ht="12.75">
      <c r="A46" s="24" t="s">
        <v>49</v>
      </c>
      <c s="29" t="s">
        <v>91</v>
      </c>
      <c s="29" t="s">
        <v>92</v>
      </c>
      <c s="24" t="s">
        <v>51</v>
      </c>
      <c s="30" t="s">
        <v>93</v>
      </c>
      <c s="31" t="s">
        <v>82</v>
      </c>
      <c s="32">
        <v>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94</v>
      </c>
    </row>
    <row r="48" spans="1:5" ht="12.75">
      <c r="A48" s="39" t="s">
        <v>56</v>
      </c>
      <c r="E48" s="38" t="s">
        <v>95</v>
      </c>
    </row>
    <row r="49" spans="1:16" ht="12.75">
      <c r="A49" s="24" t="s">
        <v>49</v>
      </c>
      <c s="29" t="s">
        <v>96</v>
      </c>
      <c s="29" t="s">
        <v>97</v>
      </c>
      <c s="24" t="s">
        <v>51</v>
      </c>
      <c s="30" t="s">
        <v>98</v>
      </c>
      <c s="31" t="s">
        <v>53</v>
      </c>
      <c s="32">
        <v>0.9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79</v>
      </c>
    </row>
    <row r="51" spans="1:5" ht="25.5">
      <c r="A51" s="39" t="s">
        <v>56</v>
      </c>
      <c r="E51" s="38" t="s">
        <v>57</v>
      </c>
    </row>
    <row r="52" spans="1:16" ht="12.75">
      <c r="A52" s="24" t="s">
        <v>49</v>
      </c>
      <c s="29" t="s">
        <v>99</v>
      </c>
      <c s="29" t="s">
        <v>100</v>
      </c>
      <c s="24" t="s">
        <v>51</v>
      </c>
      <c s="30" t="s">
        <v>101</v>
      </c>
      <c s="31" t="s">
        <v>53</v>
      </c>
      <c s="32">
        <v>0.9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51</v>
      </c>
    </row>
    <row r="54" spans="1:5" ht="25.5">
      <c r="A54" s="39" t="s">
        <v>56</v>
      </c>
      <c r="E54" s="38" t="s">
        <v>57</v>
      </c>
    </row>
    <row r="55" spans="1:16" ht="12.75">
      <c r="A55" s="24" t="s">
        <v>49</v>
      </c>
      <c s="29" t="s">
        <v>102</v>
      </c>
      <c s="29" t="s">
        <v>103</v>
      </c>
      <c s="24" t="s">
        <v>51</v>
      </c>
      <c s="30" t="s">
        <v>104</v>
      </c>
      <c s="31" t="s">
        <v>53</v>
      </c>
      <c s="32">
        <v>0.9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51</v>
      </c>
    </row>
    <row r="57" spans="1:5" ht="25.5">
      <c r="A57" s="39" t="s">
        <v>56</v>
      </c>
      <c r="E57" s="38" t="s">
        <v>57</v>
      </c>
    </row>
    <row r="58" spans="1:16" ht="12.75">
      <c r="A58" s="24" t="s">
        <v>49</v>
      </c>
      <c s="29" t="s">
        <v>105</v>
      </c>
      <c s="29" t="s">
        <v>106</v>
      </c>
      <c s="24" t="s">
        <v>51</v>
      </c>
      <c s="30" t="s">
        <v>107</v>
      </c>
      <c s="31" t="s">
        <v>53</v>
      </c>
      <c s="32">
        <v>0.9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51</v>
      </c>
    </row>
    <row r="60" spans="1:5" ht="25.5">
      <c r="A60" s="39" t="s">
        <v>56</v>
      </c>
      <c r="E60" s="38" t="s">
        <v>57</v>
      </c>
    </row>
    <row r="61" spans="1:16" ht="12.75">
      <c r="A61" s="24" t="s">
        <v>49</v>
      </c>
      <c s="29" t="s">
        <v>108</v>
      </c>
      <c s="29" t="s">
        <v>109</v>
      </c>
      <c s="24" t="s">
        <v>51</v>
      </c>
      <c s="30" t="s">
        <v>110</v>
      </c>
      <c s="31" t="s">
        <v>111</v>
      </c>
      <c s="32">
        <v>11700000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63.75">
      <c r="A62" s="35" t="s">
        <v>54</v>
      </c>
      <c r="E62" s="36" t="s">
        <v>112</v>
      </c>
    </row>
    <row r="63" spans="1:5" ht="25.5">
      <c r="A63" s="39" t="s">
        <v>56</v>
      </c>
      <c r="E63" s="38" t="s">
        <v>113</v>
      </c>
    </row>
    <row r="64" spans="1:16" ht="12.75">
      <c r="A64" s="24" t="s">
        <v>49</v>
      </c>
      <c s="29" t="s">
        <v>114</v>
      </c>
      <c s="29" t="s">
        <v>115</v>
      </c>
      <c s="24" t="s">
        <v>51</v>
      </c>
      <c s="30" t="s">
        <v>116</v>
      </c>
      <c s="31" t="s">
        <v>53</v>
      </c>
      <c s="32">
        <v>0.9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25.5">
      <c r="A65" s="35" t="s">
        <v>54</v>
      </c>
      <c r="E65" s="36" t="s">
        <v>117</v>
      </c>
    </row>
    <row r="66" spans="1:5" ht="25.5">
      <c r="A66" s="39" t="s">
        <v>56</v>
      </c>
      <c r="E66" s="38" t="s">
        <v>57</v>
      </c>
    </row>
    <row r="67" spans="1:16" ht="12.75">
      <c r="A67" s="24" t="s">
        <v>49</v>
      </c>
      <c s="29" t="s">
        <v>118</v>
      </c>
      <c s="29" t="s">
        <v>119</v>
      </c>
      <c s="24" t="s">
        <v>51</v>
      </c>
      <c s="30" t="s">
        <v>120</v>
      </c>
      <c s="31" t="s">
        <v>53</v>
      </c>
      <c s="32">
        <v>0.9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79</v>
      </c>
    </row>
    <row r="69" spans="1:5" ht="25.5">
      <c r="A69" s="39" t="s">
        <v>56</v>
      </c>
      <c r="E69" s="38" t="s">
        <v>57</v>
      </c>
    </row>
    <row r="70" spans="1:16" ht="12.75">
      <c r="A70" s="24" t="s">
        <v>49</v>
      </c>
      <c s="29" t="s">
        <v>121</v>
      </c>
      <c s="29" t="s">
        <v>122</v>
      </c>
      <c s="24" t="s">
        <v>51</v>
      </c>
      <c s="30" t="s">
        <v>123</v>
      </c>
      <c s="31" t="s">
        <v>53</v>
      </c>
      <c s="32">
        <v>0.9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79</v>
      </c>
    </row>
    <row r="72" spans="1:5" ht="25.5">
      <c r="A72" s="37" t="s">
        <v>56</v>
      </c>
      <c r="E72" s="38" t="s">
        <v>57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0+O8+O21+O61+O83+O96+O109+O119+O126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1563</v>
      </c>
      <c s="40">
        <f>0+I8+I21+I61+I83+I96+I109+I119+I126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1563</v>
      </c>
      <c s="6"/>
      <c s="18" t="s">
        <v>1564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197.175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1565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12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1566</v>
      </c>
    </row>
    <row r="15" spans="1:16" ht="12.75">
      <c r="A15" s="24" t="s">
        <v>49</v>
      </c>
      <c s="29" t="s">
        <v>26</v>
      </c>
      <c s="29" t="s">
        <v>1022</v>
      </c>
      <c s="24" t="s">
        <v>51</v>
      </c>
      <c s="30" t="s">
        <v>1023</v>
      </c>
      <c s="31" t="s">
        <v>53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1024</v>
      </c>
    </row>
    <row r="17" spans="1:5" ht="12.75">
      <c r="A17" s="39" t="s">
        <v>56</v>
      </c>
      <c r="E17" s="38" t="s">
        <v>83</v>
      </c>
    </row>
    <row r="18" spans="1:16" ht="12.75">
      <c r="A18" s="24" t="s">
        <v>49</v>
      </c>
      <c s="29" t="s">
        <v>37</v>
      </c>
      <c s="29" t="s">
        <v>1036</v>
      </c>
      <c s="24" t="s">
        <v>51</v>
      </c>
      <c s="30" t="s">
        <v>1037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51">
      <c r="A19" s="35" t="s">
        <v>54</v>
      </c>
      <c r="E19" s="36" t="s">
        <v>1038</v>
      </c>
    </row>
    <row r="20" spans="1:5" ht="12.75">
      <c r="A20" s="37" t="s">
        <v>56</v>
      </c>
      <c r="E20" s="38" t="s">
        <v>83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0+I22+I25+I28+I31+I34+I37+I40+I43+I46+I49+I52+I55+I58</f>
      </c>
      <c>
        <f>0+O22+O25+O28+O31+O34+O37+O40+O43+O46+O49+O52+O55+O58</f>
      </c>
    </row>
    <row r="22" spans="1:16" ht="12.75">
      <c r="A22" s="24" t="s">
        <v>49</v>
      </c>
      <c s="29" t="s">
        <v>39</v>
      </c>
      <c s="29" t="s">
        <v>1043</v>
      </c>
      <c s="24" t="s">
        <v>51</v>
      </c>
      <c s="30" t="s">
        <v>1044</v>
      </c>
      <c s="31" t="s">
        <v>1045</v>
      </c>
      <c s="32">
        <v>800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1046</v>
      </c>
    </row>
    <row r="24" spans="1:5" ht="12.75">
      <c r="A24" s="39" t="s">
        <v>56</v>
      </c>
      <c r="E24" s="38" t="s">
        <v>1567</v>
      </c>
    </row>
    <row r="25" spans="1:16" ht="12.75">
      <c r="A25" s="24" t="s">
        <v>49</v>
      </c>
      <c s="29" t="s">
        <v>41</v>
      </c>
      <c s="29" t="s">
        <v>290</v>
      </c>
      <c s="24" t="s">
        <v>291</v>
      </c>
      <c s="30" t="s">
        <v>292</v>
      </c>
      <c s="31" t="s">
        <v>134</v>
      </c>
      <c s="32">
        <v>12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293</v>
      </c>
    </row>
    <row r="27" spans="1:5" ht="12.75">
      <c r="A27" s="39" t="s">
        <v>56</v>
      </c>
      <c r="E27" s="38" t="s">
        <v>1566</v>
      </c>
    </row>
    <row r="28" spans="1:16" ht="12.75">
      <c r="A28" s="24" t="s">
        <v>49</v>
      </c>
      <c s="29" t="s">
        <v>70</v>
      </c>
      <c s="29" t="s">
        <v>1056</v>
      </c>
      <c s="24" t="s">
        <v>161</v>
      </c>
      <c s="30" t="s">
        <v>1057</v>
      </c>
      <c s="31" t="s">
        <v>134</v>
      </c>
      <c s="32">
        <v>197.175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288</v>
      </c>
    </row>
    <row r="30" spans="1:5" ht="25.5">
      <c r="A30" s="39" t="s">
        <v>56</v>
      </c>
      <c r="E30" s="38" t="s">
        <v>1568</v>
      </c>
    </row>
    <row r="31" spans="1:16" ht="12.75">
      <c r="A31" s="24" t="s">
        <v>49</v>
      </c>
      <c s="29" t="s">
        <v>73</v>
      </c>
      <c s="29" t="s">
        <v>304</v>
      </c>
      <c s="24" t="s">
        <v>161</v>
      </c>
      <c s="30" t="s">
        <v>305</v>
      </c>
      <c s="31" t="s">
        <v>134</v>
      </c>
      <c s="32">
        <v>197.175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306</v>
      </c>
    </row>
    <row r="33" spans="1:5" ht="12.75">
      <c r="A33" s="39" t="s">
        <v>56</v>
      </c>
      <c r="E33" s="38" t="s">
        <v>1565</v>
      </c>
    </row>
    <row r="34" spans="1:16" ht="12.75">
      <c r="A34" s="24" t="s">
        <v>49</v>
      </c>
      <c s="29" t="s">
        <v>44</v>
      </c>
      <c s="29" t="s">
        <v>308</v>
      </c>
      <c s="24" t="s">
        <v>360</v>
      </c>
      <c s="30" t="s">
        <v>309</v>
      </c>
      <c s="31" t="s">
        <v>134</v>
      </c>
      <c s="32">
        <v>102.042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38.25">
      <c r="A35" s="35" t="s">
        <v>54</v>
      </c>
      <c r="E35" s="36" t="s">
        <v>1569</v>
      </c>
    </row>
    <row r="36" spans="1:5" ht="25.5">
      <c r="A36" s="39" t="s">
        <v>56</v>
      </c>
      <c r="E36" s="38" t="s">
        <v>1570</v>
      </c>
    </row>
    <row r="37" spans="1:16" ht="12.75">
      <c r="A37" s="24" t="s">
        <v>49</v>
      </c>
      <c s="29" t="s">
        <v>46</v>
      </c>
      <c s="29" t="s">
        <v>1063</v>
      </c>
      <c s="24" t="s">
        <v>360</v>
      </c>
      <c s="30" t="s">
        <v>1064</v>
      </c>
      <c s="31" t="s">
        <v>134</v>
      </c>
      <c s="32">
        <v>16.087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25.5">
      <c r="A38" s="35" t="s">
        <v>54</v>
      </c>
      <c r="E38" s="36" t="s">
        <v>1065</v>
      </c>
    </row>
    <row r="39" spans="1:5" ht="25.5">
      <c r="A39" s="39" t="s">
        <v>56</v>
      </c>
      <c r="E39" s="38" t="s">
        <v>1571</v>
      </c>
    </row>
    <row r="40" spans="1:16" ht="12.75">
      <c r="A40" s="24" t="s">
        <v>49</v>
      </c>
      <c s="29" t="s">
        <v>84</v>
      </c>
      <c s="29" t="s">
        <v>1063</v>
      </c>
      <c s="24" t="s">
        <v>365</v>
      </c>
      <c s="30" t="s">
        <v>1064</v>
      </c>
      <c s="31" t="s">
        <v>134</v>
      </c>
      <c s="32">
        <v>17.16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1067</v>
      </c>
    </row>
    <row r="42" spans="1:5" ht="25.5">
      <c r="A42" s="39" t="s">
        <v>56</v>
      </c>
      <c r="E42" s="38" t="s">
        <v>1572</v>
      </c>
    </row>
    <row r="43" spans="1:16" ht="12.75">
      <c r="A43" s="24" t="s">
        <v>49</v>
      </c>
      <c s="29" t="s">
        <v>88</v>
      </c>
      <c s="29" t="s">
        <v>321</v>
      </c>
      <c s="24" t="s">
        <v>51</v>
      </c>
      <c s="30" t="s">
        <v>322</v>
      </c>
      <c s="31" t="s">
        <v>148</v>
      </c>
      <c s="32">
        <v>96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1069</v>
      </c>
    </row>
    <row r="45" spans="1:5" ht="12.75">
      <c r="A45" s="39" t="s">
        <v>56</v>
      </c>
      <c r="E45" s="38" t="s">
        <v>1573</v>
      </c>
    </row>
    <row r="46" spans="1:16" ht="12.75">
      <c r="A46" s="24" t="s">
        <v>49</v>
      </c>
      <c s="29" t="s">
        <v>91</v>
      </c>
      <c s="29" t="s">
        <v>324</v>
      </c>
      <c s="24" t="s">
        <v>51</v>
      </c>
      <c s="30" t="s">
        <v>325</v>
      </c>
      <c s="31" t="s">
        <v>134</v>
      </c>
      <c s="32">
        <v>12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1071</v>
      </c>
    </row>
    <row r="48" spans="1:5" ht="12.75">
      <c r="A48" s="39" t="s">
        <v>56</v>
      </c>
      <c r="E48" s="38" t="s">
        <v>1574</v>
      </c>
    </row>
    <row r="49" spans="1:16" ht="12.75">
      <c r="A49" s="24" t="s">
        <v>49</v>
      </c>
      <c s="29" t="s">
        <v>96</v>
      </c>
      <c s="29" t="s">
        <v>1073</v>
      </c>
      <c s="24" t="s">
        <v>51</v>
      </c>
      <c s="30" t="s">
        <v>1074</v>
      </c>
      <c s="31" t="s">
        <v>148</v>
      </c>
      <c s="32">
        <v>60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51</v>
      </c>
    </row>
    <row r="51" spans="1:5" ht="12.75">
      <c r="A51" s="39" t="s">
        <v>56</v>
      </c>
      <c r="E51" s="38" t="s">
        <v>1575</v>
      </c>
    </row>
    <row r="52" spans="1:16" ht="12.75">
      <c r="A52" s="24" t="s">
        <v>49</v>
      </c>
      <c s="29" t="s">
        <v>99</v>
      </c>
      <c s="29" t="s">
        <v>1076</v>
      </c>
      <c s="24" t="s">
        <v>51</v>
      </c>
      <c s="30" t="s">
        <v>1077</v>
      </c>
      <c s="31" t="s">
        <v>148</v>
      </c>
      <c s="32">
        <v>240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1078</v>
      </c>
    </row>
    <row r="54" spans="1:5" ht="12.75">
      <c r="A54" s="39" t="s">
        <v>56</v>
      </c>
      <c r="E54" s="38" t="s">
        <v>1576</v>
      </c>
    </row>
    <row r="55" spans="1:16" ht="12.75">
      <c r="A55" s="24" t="s">
        <v>49</v>
      </c>
      <c s="29" t="s">
        <v>102</v>
      </c>
      <c s="29" t="s">
        <v>1080</v>
      </c>
      <c s="24" t="s">
        <v>51</v>
      </c>
      <c s="30" t="s">
        <v>1081</v>
      </c>
      <c s="31" t="s">
        <v>148</v>
      </c>
      <c s="32">
        <v>60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51</v>
      </c>
    </row>
    <row r="57" spans="1:5" ht="12.75">
      <c r="A57" s="39" t="s">
        <v>56</v>
      </c>
      <c r="E57" s="38" t="s">
        <v>1575</v>
      </c>
    </row>
    <row r="58" spans="1:16" ht="12.75">
      <c r="A58" s="24" t="s">
        <v>49</v>
      </c>
      <c s="29" t="s">
        <v>105</v>
      </c>
      <c s="29" t="s">
        <v>1082</v>
      </c>
      <c s="24" t="s">
        <v>51</v>
      </c>
      <c s="30" t="s">
        <v>1083</v>
      </c>
      <c s="31" t="s">
        <v>148</v>
      </c>
      <c s="32">
        <v>90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1084</v>
      </c>
    </row>
    <row r="60" spans="1:5" ht="12.75">
      <c r="A60" s="37" t="s">
        <v>56</v>
      </c>
      <c r="E60" s="38" t="s">
        <v>1577</v>
      </c>
    </row>
    <row r="61" spans="1:18" ht="12.75" customHeight="1">
      <c r="A61" s="6" t="s">
        <v>47</v>
      </c>
      <c s="6"/>
      <c s="42" t="s">
        <v>27</v>
      </c>
      <c s="6"/>
      <c s="27" t="s">
        <v>332</v>
      </c>
      <c s="6"/>
      <c s="6"/>
      <c s="6"/>
      <c s="43">
        <f>0+Q61</f>
      </c>
      <c r="O61">
        <f>0+R61</f>
      </c>
      <c r="Q61">
        <f>0+I62+I65+I68+I71+I74+I77+I80</f>
      </c>
      <c>
        <f>0+O62+O65+O68+O71+O74+O77+O80</f>
      </c>
    </row>
    <row r="62" spans="1:16" ht="12.75">
      <c r="A62" s="24" t="s">
        <v>49</v>
      </c>
      <c s="29" t="s">
        <v>108</v>
      </c>
      <c s="29" t="s">
        <v>1086</v>
      </c>
      <c s="24" t="s">
        <v>51</v>
      </c>
      <c s="30" t="s">
        <v>1087</v>
      </c>
      <c s="31" t="s">
        <v>134</v>
      </c>
      <c s="32">
        <v>1.483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51</v>
      </c>
    </row>
    <row r="64" spans="1:5" ht="12.75">
      <c r="A64" s="39" t="s">
        <v>56</v>
      </c>
      <c r="E64" s="38" t="s">
        <v>1578</v>
      </c>
    </row>
    <row r="65" spans="1:16" ht="12.75">
      <c r="A65" s="24" t="s">
        <v>49</v>
      </c>
      <c s="29" t="s">
        <v>114</v>
      </c>
      <c s="29" t="s">
        <v>1089</v>
      </c>
      <c s="24" t="s">
        <v>51</v>
      </c>
      <c s="30" t="s">
        <v>1090</v>
      </c>
      <c s="31" t="s">
        <v>148</v>
      </c>
      <c s="32">
        <v>31.256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1091</v>
      </c>
    </row>
    <row r="67" spans="1:5" ht="12.75">
      <c r="A67" s="39" t="s">
        <v>56</v>
      </c>
      <c r="E67" s="38" t="s">
        <v>1579</v>
      </c>
    </row>
    <row r="68" spans="1:16" ht="12.75">
      <c r="A68" s="24" t="s">
        <v>49</v>
      </c>
      <c s="29" t="s">
        <v>118</v>
      </c>
      <c s="29" t="s">
        <v>1100</v>
      </c>
      <c s="24" t="s">
        <v>51</v>
      </c>
      <c s="30" t="s">
        <v>1101</v>
      </c>
      <c s="31" t="s">
        <v>577</v>
      </c>
      <c s="32">
        <v>3.211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12.75">
      <c r="A69" s="35" t="s">
        <v>54</v>
      </c>
      <c r="E69" s="36" t="s">
        <v>1102</v>
      </c>
    </row>
    <row r="70" spans="1:5" ht="38.25">
      <c r="A70" s="39" t="s">
        <v>56</v>
      </c>
      <c r="E70" s="38" t="s">
        <v>1580</v>
      </c>
    </row>
    <row r="71" spans="1:16" ht="12.75">
      <c r="A71" s="24" t="s">
        <v>49</v>
      </c>
      <c s="29" t="s">
        <v>121</v>
      </c>
      <c s="29" t="s">
        <v>1104</v>
      </c>
      <c s="24" t="s">
        <v>51</v>
      </c>
      <c s="30" t="s">
        <v>1105</v>
      </c>
      <c s="31" t="s">
        <v>148</v>
      </c>
      <c s="32">
        <v>95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1106</v>
      </c>
    </row>
    <row r="73" spans="1:5" ht="38.25">
      <c r="A73" s="39" t="s">
        <v>56</v>
      </c>
      <c r="E73" s="38" t="s">
        <v>1581</v>
      </c>
    </row>
    <row r="74" spans="1:16" ht="12.75">
      <c r="A74" s="24" t="s">
        <v>49</v>
      </c>
      <c s="29" t="s">
        <v>209</v>
      </c>
      <c s="29" t="s">
        <v>1116</v>
      </c>
      <c s="24" t="s">
        <v>51</v>
      </c>
      <c s="30" t="s">
        <v>1117</v>
      </c>
      <c s="31" t="s">
        <v>134</v>
      </c>
      <c s="32">
        <v>15.303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1118</v>
      </c>
    </row>
    <row r="76" spans="1:5" ht="12.75">
      <c r="A76" s="39" t="s">
        <v>56</v>
      </c>
      <c r="E76" s="38" t="s">
        <v>1582</v>
      </c>
    </row>
    <row r="77" spans="1:16" ht="12.75">
      <c r="A77" s="24" t="s">
        <v>49</v>
      </c>
      <c s="29" t="s">
        <v>259</v>
      </c>
      <c s="29" t="s">
        <v>1120</v>
      </c>
      <c s="24" t="s">
        <v>51</v>
      </c>
      <c s="30" t="s">
        <v>1121</v>
      </c>
      <c s="31" t="s">
        <v>577</v>
      </c>
      <c s="32">
        <v>2.295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1122</v>
      </c>
    </row>
    <row r="79" spans="1:5" ht="25.5">
      <c r="A79" s="39" t="s">
        <v>56</v>
      </c>
      <c r="E79" s="38" t="s">
        <v>1583</v>
      </c>
    </row>
    <row r="80" spans="1:16" ht="12.75">
      <c r="A80" s="24" t="s">
        <v>49</v>
      </c>
      <c s="29" t="s">
        <v>260</v>
      </c>
      <c s="29" t="s">
        <v>1124</v>
      </c>
      <c s="24" t="s">
        <v>51</v>
      </c>
      <c s="30" t="s">
        <v>1125</v>
      </c>
      <c s="31" t="s">
        <v>148</v>
      </c>
      <c s="32">
        <v>75.075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25.5">
      <c r="A81" s="35" t="s">
        <v>54</v>
      </c>
      <c r="E81" s="36" t="s">
        <v>1126</v>
      </c>
    </row>
    <row r="82" spans="1:5" ht="12.75">
      <c r="A82" s="37" t="s">
        <v>56</v>
      </c>
      <c r="E82" s="38" t="s">
        <v>1584</v>
      </c>
    </row>
    <row r="83" spans="1:18" ht="12.75" customHeight="1">
      <c r="A83" s="6" t="s">
        <v>47</v>
      </c>
      <c s="6"/>
      <c s="42" t="s">
        <v>26</v>
      </c>
      <c s="6"/>
      <c s="27" t="s">
        <v>1128</v>
      </c>
      <c s="6"/>
      <c s="6"/>
      <c s="6"/>
      <c s="43">
        <f>0+Q83</f>
      </c>
      <c r="O83">
        <f>0+R83</f>
      </c>
      <c r="Q83">
        <f>0+I84+I87+I90+I93</f>
      </c>
      <c>
        <f>0+O84+O87+O90+O93</f>
      </c>
    </row>
    <row r="84" spans="1:16" ht="12.75">
      <c r="A84" s="24" t="s">
        <v>49</v>
      </c>
      <c s="29" t="s">
        <v>263</v>
      </c>
      <c s="29" t="s">
        <v>1133</v>
      </c>
      <c s="24" t="s">
        <v>51</v>
      </c>
      <c s="30" t="s">
        <v>1134</v>
      </c>
      <c s="31" t="s">
        <v>134</v>
      </c>
      <c s="32">
        <v>5.732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25.5">
      <c r="A85" s="35" t="s">
        <v>54</v>
      </c>
      <c r="E85" s="36" t="s">
        <v>1135</v>
      </c>
    </row>
    <row r="86" spans="1:5" ht="12.75">
      <c r="A86" s="39" t="s">
        <v>56</v>
      </c>
      <c r="E86" s="38" t="s">
        <v>1585</v>
      </c>
    </row>
    <row r="87" spans="1:16" ht="12.75">
      <c r="A87" s="24" t="s">
        <v>49</v>
      </c>
      <c s="29" t="s">
        <v>358</v>
      </c>
      <c s="29" t="s">
        <v>1137</v>
      </c>
      <c s="24" t="s">
        <v>51</v>
      </c>
      <c s="30" t="s">
        <v>1138</v>
      </c>
      <c s="31" t="s">
        <v>577</v>
      </c>
      <c s="32">
        <v>0.802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1139</v>
      </c>
    </row>
    <row r="89" spans="1:5" ht="25.5">
      <c r="A89" s="39" t="s">
        <v>56</v>
      </c>
      <c r="E89" s="38" t="s">
        <v>1586</v>
      </c>
    </row>
    <row r="90" spans="1:16" ht="12.75">
      <c r="A90" s="24" t="s">
        <v>49</v>
      </c>
      <c s="29" t="s">
        <v>364</v>
      </c>
      <c s="29" t="s">
        <v>1587</v>
      </c>
      <c s="24" t="s">
        <v>51</v>
      </c>
      <c s="30" t="s">
        <v>1588</v>
      </c>
      <c s="31" t="s">
        <v>134</v>
      </c>
      <c s="32">
        <v>17.296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38.25">
      <c r="A91" s="35" t="s">
        <v>54</v>
      </c>
      <c r="E91" s="36" t="s">
        <v>1589</v>
      </c>
    </row>
    <row r="92" spans="1:5" ht="12.75">
      <c r="A92" s="39" t="s">
        <v>56</v>
      </c>
      <c r="E92" s="38" t="s">
        <v>1590</v>
      </c>
    </row>
    <row r="93" spans="1:16" ht="12.75">
      <c r="A93" s="24" t="s">
        <v>49</v>
      </c>
      <c s="29" t="s">
        <v>368</v>
      </c>
      <c s="29" t="s">
        <v>1591</v>
      </c>
      <c s="24" t="s">
        <v>51</v>
      </c>
      <c s="30" t="s">
        <v>1592</v>
      </c>
      <c s="31" t="s">
        <v>577</v>
      </c>
      <c s="32">
        <v>3.113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1593</v>
      </c>
    </row>
    <row r="95" spans="1:5" ht="25.5">
      <c r="A95" s="37" t="s">
        <v>56</v>
      </c>
      <c r="E95" s="38" t="s">
        <v>1594</v>
      </c>
    </row>
    <row r="96" spans="1:18" ht="12.75" customHeight="1">
      <c r="A96" s="6" t="s">
        <v>47</v>
      </c>
      <c s="6"/>
      <c s="42" t="s">
        <v>37</v>
      </c>
      <c s="6"/>
      <c s="27" t="s">
        <v>353</v>
      </c>
      <c s="6"/>
      <c s="6"/>
      <c s="6"/>
      <c s="43">
        <f>0+Q96</f>
      </c>
      <c r="O96">
        <f>0+R96</f>
      </c>
      <c r="Q96">
        <f>0+I97+I100+I103+I106</f>
      </c>
      <c>
        <f>0+O97+O100+O103+O106</f>
      </c>
    </row>
    <row r="97" spans="1:16" ht="12.75">
      <c r="A97" s="24" t="s">
        <v>49</v>
      </c>
      <c s="29" t="s">
        <v>373</v>
      </c>
      <c s="29" t="s">
        <v>1159</v>
      </c>
      <c s="24" t="s">
        <v>51</v>
      </c>
      <c s="30" t="s">
        <v>1160</v>
      </c>
      <c s="31" t="s">
        <v>134</v>
      </c>
      <c s="32">
        <v>4.613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1595</v>
      </c>
    </row>
    <row r="99" spans="1:5" ht="12.75">
      <c r="A99" s="39" t="s">
        <v>56</v>
      </c>
      <c r="E99" s="38" t="s">
        <v>1596</v>
      </c>
    </row>
    <row r="100" spans="1:16" ht="12.75">
      <c r="A100" s="24" t="s">
        <v>49</v>
      </c>
      <c s="29" t="s">
        <v>378</v>
      </c>
      <c s="29" t="s">
        <v>354</v>
      </c>
      <c s="24" t="s">
        <v>51</v>
      </c>
      <c s="30" t="s">
        <v>355</v>
      </c>
      <c s="31" t="s">
        <v>134</v>
      </c>
      <c s="32">
        <v>3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1163</v>
      </c>
    </row>
    <row r="102" spans="1:5" ht="25.5">
      <c r="A102" s="39" t="s">
        <v>56</v>
      </c>
      <c r="E102" s="38" t="s">
        <v>1597</v>
      </c>
    </row>
    <row r="103" spans="1:16" ht="12.75">
      <c r="A103" s="24" t="s">
        <v>49</v>
      </c>
      <c s="29" t="s">
        <v>384</v>
      </c>
      <c s="29" t="s">
        <v>359</v>
      </c>
      <c s="24" t="s">
        <v>51</v>
      </c>
      <c s="30" t="s">
        <v>361</v>
      </c>
      <c s="31" t="s">
        <v>134</v>
      </c>
      <c s="32">
        <v>22.523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1169</v>
      </c>
    </row>
    <row r="105" spans="1:5" ht="25.5">
      <c r="A105" s="39" t="s">
        <v>56</v>
      </c>
      <c r="E105" s="38" t="s">
        <v>1598</v>
      </c>
    </row>
    <row r="106" spans="1:16" ht="12.75">
      <c r="A106" s="24" t="s">
        <v>49</v>
      </c>
      <c s="29" t="s">
        <v>389</v>
      </c>
      <c s="29" t="s">
        <v>1599</v>
      </c>
      <c s="24" t="s">
        <v>51</v>
      </c>
      <c s="30" t="s">
        <v>1600</v>
      </c>
      <c s="31" t="s">
        <v>134</v>
      </c>
      <c s="32">
        <v>42.788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1601</v>
      </c>
    </row>
    <row r="108" spans="1:5" ht="25.5">
      <c r="A108" s="37" t="s">
        <v>56</v>
      </c>
      <c r="E108" s="38" t="s">
        <v>1602</v>
      </c>
    </row>
    <row r="109" spans="1:18" ht="12.75" customHeight="1">
      <c r="A109" s="6" t="s">
        <v>47</v>
      </c>
      <c s="6"/>
      <c s="42" t="s">
        <v>70</v>
      </c>
      <c s="6"/>
      <c s="27" t="s">
        <v>1194</v>
      </c>
      <c s="6"/>
      <c s="6"/>
      <c s="6"/>
      <c s="43">
        <f>0+Q109</f>
      </c>
      <c r="O109">
        <f>0+R109</f>
      </c>
      <c r="Q109">
        <f>0+I110+I113+I116</f>
      </c>
      <c>
        <f>0+O110+O113+O116</f>
      </c>
    </row>
    <row r="110" spans="1:16" ht="25.5">
      <c r="A110" s="24" t="s">
        <v>49</v>
      </c>
      <c s="29" t="s">
        <v>394</v>
      </c>
      <c s="29" t="s">
        <v>1515</v>
      </c>
      <c s="24" t="s">
        <v>51</v>
      </c>
      <c s="30" t="s">
        <v>1516</v>
      </c>
      <c s="31" t="s">
        <v>148</v>
      </c>
      <c s="32">
        <v>220.258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1603</v>
      </c>
    </row>
    <row r="112" spans="1:5" ht="63.75">
      <c r="A112" s="39" t="s">
        <v>56</v>
      </c>
      <c r="E112" s="38" t="s">
        <v>1604</v>
      </c>
    </row>
    <row r="113" spans="1:16" ht="25.5">
      <c r="A113" s="24" t="s">
        <v>49</v>
      </c>
      <c s="29" t="s">
        <v>399</v>
      </c>
      <c s="29" t="s">
        <v>1519</v>
      </c>
      <c s="24" t="s">
        <v>51</v>
      </c>
      <c s="30" t="s">
        <v>1520</v>
      </c>
      <c s="31" t="s">
        <v>148</v>
      </c>
      <c s="32">
        <v>110.129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1605</v>
      </c>
    </row>
    <row r="115" spans="1:5" ht="51">
      <c r="A115" s="39" t="s">
        <v>56</v>
      </c>
      <c r="E115" s="38" t="s">
        <v>1606</v>
      </c>
    </row>
    <row r="116" spans="1:16" ht="12.75">
      <c r="A116" s="24" t="s">
        <v>49</v>
      </c>
      <c s="29" t="s">
        <v>404</v>
      </c>
      <c s="29" t="s">
        <v>1203</v>
      </c>
      <c s="24" t="s">
        <v>51</v>
      </c>
      <c s="30" t="s">
        <v>1204</v>
      </c>
      <c s="31" t="s">
        <v>148</v>
      </c>
      <c s="32">
        <v>110.129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1205</v>
      </c>
    </row>
    <row r="118" spans="1:5" ht="51">
      <c r="A118" s="37" t="s">
        <v>56</v>
      </c>
      <c r="E118" s="38" t="s">
        <v>1606</v>
      </c>
    </row>
    <row r="119" spans="1:18" ht="12.75" customHeight="1">
      <c r="A119" s="6" t="s">
        <v>47</v>
      </c>
      <c s="6"/>
      <c s="42" t="s">
        <v>73</v>
      </c>
      <c s="6"/>
      <c s="27" t="s">
        <v>252</v>
      </c>
      <c s="6"/>
      <c s="6"/>
      <c s="6"/>
      <c s="43">
        <f>0+Q119</f>
      </c>
      <c r="O119">
        <f>0+R119</f>
      </c>
      <c r="Q119">
        <f>0+I120+I123</f>
      </c>
      <c>
        <f>0+O120+O123</f>
      </c>
    </row>
    <row r="120" spans="1:16" ht="12.75">
      <c r="A120" s="24" t="s">
        <v>49</v>
      </c>
      <c s="29" t="s">
        <v>407</v>
      </c>
      <c s="29" t="s">
        <v>1215</v>
      </c>
      <c s="24" t="s">
        <v>51</v>
      </c>
      <c s="30" t="s">
        <v>1216</v>
      </c>
      <c s="31" t="s">
        <v>187</v>
      </c>
      <c s="32">
        <v>0.8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25.5">
      <c r="A121" s="35" t="s">
        <v>54</v>
      </c>
      <c r="E121" s="36" t="s">
        <v>1217</v>
      </c>
    </row>
    <row r="122" spans="1:5" ht="12.75">
      <c r="A122" s="39" t="s">
        <v>56</v>
      </c>
      <c r="E122" s="38" t="s">
        <v>1607</v>
      </c>
    </row>
    <row r="123" spans="1:16" ht="12.75">
      <c r="A123" s="24" t="s">
        <v>49</v>
      </c>
      <c s="29" t="s">
        <v>412</v>
      </c>
      <c s="29" t="s">
        <v>1219</v>
      </c>
      <c s="24" t="s">
        <v>51</v>
      </c>
      <c s="30" t="s">
        <v>1220</v>
      </c>
      <c s="31" t="s">
        <v>187</v>
      </c>
      <c s="32">
        <v>20.5</v>
      </c>
      <c s="33">
        <v>0</v>
      </c>
      <c s="34">
        <f>ROUND(ROUND(H123,2)*ROUND(G123,3),2)</f>
      </c>
      <c r="O123">
        <f>(I123*21)/100</f>
      </c>
      <c t="s">
        <v>27</v>
      </c>
    </row>
    <row r="124" spans="1:5" ht="12.75">
      <c r="A124" s="35" t="s">
        <v>54</v>
      </c>
      <c r="E124" s="36" t="s">
        <v>1221</v>
      </c>
    </row>
    <row r="125" spans="1:5" ht="12.75">
      <c r="A125" s="37" t="s">
        <v>56</v>
      </c>
      <c r="E125" s="38" t="s">
        <v>1608</v>
      </c>
    </row>
    <row r="126" spans="1:18" ht="12.75" customHeight="1">
      <c r="A126" s="6" t="s">
        <v>47</v>
      </c>
      <c s="6"/>
      <c s="42" t="s">
        <v>44</v>
      </c>
      <c s="6"/>
      <c s="27" t="s">
        <v>184</v>
      </c>
      <c s="6"/>
      <c s="6"/>
      <c s="6"/>
      <c s="43">
        <f>0+Q126</f>
      </c>
      <c r="O126">
        <f>0+R126</f>
      </c>
      <c r="Q126">
        <f>0+I127+I130+I133</f>
      </c>
      <c>
        <f>0+O127+O130+O133</f>
      </c>
    </row>
    <row r="127" spans="1:16" ht="12.75">
      <c r="A127" s="24" t="s">
        <v>49</v>
      </c>
      <c s="29" t="s">
        <v>417</v>
      </c>
      <c s="29" t="s">
        <v>1232</v>
      </c>
      <c s="24" t="s">
        <v>51</v>
      </c>
      <c s="30" t="s">
        <v>1233</v>
      </c>
      <c s="31" t="s">
        <v>187</v>
      </c>
      <c s="32">
        <v>20.5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12.75">
      <c r="A128" s="35" t="s">
        <v>54</v>
      </c>
      <c r="E128" s="36" t="s">
        <v>1609</v>
      </c>
    </row>
    <row r="129" spans="1:5" ht="12.75">
      <c r="A129" s="39" t="s">
        <v>56</v>
      </c>
      <c r="E129" s="38" t="s">
        <v>1610</v>
      </c>
    </row>
    <row r="130" spans="1:16" ht="12.75">
      <c r="A130" s="24" t="s">
        <v>49</v>
      </c>
      <c s="29" t="s">
        <v>421</v>
      </c>
      <c s="29" t="s">
        <v>1237</v>
      </c>
      <c s="24" t="s">
        <v>51</v>
      </c>
      <c s="30" t="s">
        <v>1238</v>
      </c>
      <c s="31" t="s">
        <v>82</v>
      </c>
      <c s="32">
        <v>12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1239</v>
      </c>
    </row>
    <row r="132" spans="1:5" ht="38.25">
      <c r="A132" s="39" t="s">
        <v>56</v>
      </c>
      <c r="E132" s="38" t="s">
        <v>1611</v>
      </c>
    </row>
    <row r="133" spans="1:16" ht="12.75">
      <c r="A133" s="24" t="s">
        <v>49</v>
      </c>
      <c s="29" t="s">
        <v>426</v>
      </c>
      <c s="29" t="s">
        <v>907</v>
      </c>
      <c s="24" t="s">
        <v>51</v>
      </c>
      <c s="30" t="s">
        <v>908</v>
      </c>
      <c s="31" t="s">
        <v>134</v>
      </c>
      <c s="32">
        <v>1.633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1612</v>
      </c>
    </row>
    <row r="135" spans="1:5" ht="12.75">
      <c r="A135" s="37" t="s">
        <v>56</v>
      </c>
      <c r="E135" s="38" t="s">
        <v>1613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0+O8+O27+O67+O89+O102+O112+O122+O129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1614</v>
      </c>
      <c s="40">
        <f>0+I8+I27+I67+I89+I102+I112+I122+I129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1614</v>
      </c>
      <c s="6"/>
      <c s="18" t="s">
        <v>1615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174.485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1616</v>
      </c>
    </row>
    <row r="12" spans="1:16" ht="12.75">
      <c r="A12" s="24" t="s">
        <v>49</v>
      </c>
      <c s="29" t="s">
        <v>27</v>
      </c>
      <c s="29" t="s">
        <v>131</v>
      </c>
      <c s="24" t="s">
        <v>132</v>
      </c>
      <c s="30" t="s">
        <v>272</v>
      </c>
      <c s="31" t="s">
        <v>134</v>
      </c>
      <c s="32">
        <v>5.775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1617</v>
      </c>
    </row>
    <row r="15" spans="1:16" ht="12.75">
      <c r="A15" s="24" t="s">
        <v>49</v>
      </c>
      <c s="29" t="s">
        <v>26</v>
      </c>
      <c s="29" t="s">
        <v>131</v>
      </c>
      <c s="24" t="s">
        <v>136</v>
      </c>
      <c s="30" t="s">
        <v>274</v>
      </c>
      <c s="31" t="s">
        <v>134</v>
      </c>
      <c s="32">
        <v>33.825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51">
      <c r="A17" s="39" t="s">
        <v>56</v>
      </c>
      <c r="E17" s="38" t="s">
        <v>1618</v>
      </c>
    </row>
    <row r="18" spans="1:16" ht="12.75">
      <c r="A18" s="24" t="s">
        <v>49</v>
      </c>
      <c s="29" t="s">
        <v>37</v>
      </c>
      <c s="29" t="s">
        <v>276</v>
      </c>
      <c s="24" t="s">
        <v>51</v>
      </c>
      <c s="30" t="s">
        <v>277</v>
      </c>
      <c s="31" t="s">
        <v>134</v>
      </c>
      <c s="32">
        <v>4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9" t="s">
        <v>56</v>
      </c>
      <c r="E20" s="38" t="s">
        <v>1619</v>
      </c>
    </row>
    <row r="21" spans="1:16" ht="12.75">
      <c r="A21" s="24" t="s">
        <v>49</v>
      </c>
      <c s="29" t="s">
        <v>39</v>
      </c>
      <c s="29" t="s">
        <v>1022</v>
      </c>
      <c s="24" t="s">
        <v>51</v>
      </c>
      <c s="30" t="s">
        <v>1023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25.5">
      <c r="A22" s="35" t="s">
        <v>54</v>
      </c>
      <c r="E22" s="36" t="s">
        <v>1024</v>
      </c>
    </row>
    <row r="23" spans="1:5" ht="12.75">
      <c r="A23" s="39" t="s">
        <v>56</v>
      </c>
      <c r="E23" s="38" t="s">
        <v>83</v>
      </c>
    </row>
    <row r="24" spans="1:16" ht="12.75">
      <c r="A24" s="24" t="s">
        <v>49</v>
      </c>
      <c s="29" t="s">
        <v>41</v>
      </c>
      <c s="29" t="s">
        <v>1036</v>
      </c>
      <c s="24" t="s">
        <v>51</v>
      </c>
      <c s="30" t="s">
        <v>1037</v>
      </c>
      <c s="31" t="s">
        <v>53</v>
      </c>
      <c s="32">
        <v>1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51">
      <c r="A25" s="35" t="s">
        <v>54</v>
      </c>
      <c r="E25" s="36" t="s">
        <v>1038</v>
      </c>
    </row>
    <row r="26" spans="1:5" ht="12.75">
      <c r="A26" s="37" t="s">
        <v>56</v>
      </c>
      <c r="E26" s="38" t="s">
        <v>83</v>
      </c>
    </row>
    <row r="27" spans="1:18" ht="12.75" customHeight="1">
      <c r="A27" s="6" t="s">
        <v>47</v>
      </c>
      <c s="6"/>
      <c s="42" t="s">
        <v>33</v>
      </c>
      <c s="6"/>
      <c s="27" t="s">
        <v>145</v>
      </c>
      <c s="6"/>
      <c s="6"/>
      <c s="6"/>
      <c s="43">
        <f>0+Q27</f>
      </c>
      <c r="O27">
        <f>0+R27</f>
      </c>
      <c r="Q27">
        <f>0+I28+I31+I34+I37+I40+I43+I46+I49+I52+I55+I58+I61+I64</f>
      </c>
      <c>
        <f>0+O28+O31+O34+O37+O40+O43+O46+O49+O52+O55+O58+O61+O64</f>
      </c>
    </row>
    <row r="28" spans="1:16" ht="12.75">
      <c r="A28" s="24" t="s">
        <v>49</v>
      </c>
      <c s="29" t="s">
        <v>70</v>
      </c>
      <c s="29" t="s">
        <v>1043</v>
      </c>
      <c s="24" t="s">
        <v>51</v>
      </c>
      <c s="30" t="s">
        <v>1044</v>
      </c>
      <c s="31" t="s">
        <v>1045</v>
      </c>
      <c s="32">
        <v>800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1046</v>
      </c>
    </row>
    <row r="30" spans="1:5" ht="12.75">
      <c r="A30" s="39" t="s">
        <v>56</v>
      </c>
      <c r="E30" s="38" t="s">
        <v>1567</v>
      </c>
    </row>
    <row r="31" spans="1:16" ht="12.75">
      <c r="A31" s="24" t="s">
        <v>49</v>
      </c>
      <c s="29" t="s">
        <v>73</v>
      </c>
      <c s="29" t="s">
        <v>290</v>
      </c>
      <c s="24" t="s">
        <v>291</v>
      </c>
      <c s="30" t="s">
        <v>292</v>
      </c>
      <c s="31" t="s">
        <v>134</v>
      </c>
      <c s="32">
        <v>4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293</v>
      </c>
    </row>
    <row r="33" spans="1:5" ht="12.75">
      <c r="A33" s="39" t="s">
        <v>56</v>
      </c>
      <c r="E33" s="38" t="s">
        <v>1619</v>
      </c>
    </row>
    <row r="34" spans="1:16" ht="12.75">
      <c r="A34" s="24" t="s">
        <v>49</v>
      </c>
      <c s="29" t="s">
        <v>44</v>
      </c>
      <c s="29" t="s">
        <v>1056</v>
      </c>
      <c s="24" t="s">
        <v>161</v>
      </c>
      <c s="30" t="s">
        <v>1057</v>
      </c>
      <c s="31" t="s">
        <v>134</v>
      </c>
      <c s="32">
        <v>174.485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288</v>
      </c>
    </row>
    <row r="36" spans="1:5" ht="25.5">
      <c r="A36" s="39" t="s">
        <v>56</v>
      </c>
      <c r="E36" s="38" t="s">
        <v>1620</v>
      </c>
    </row>
    <row r="37" spans="1:16" ht="12.75">
      <c r="A37" s="24" t="s">
        <v>49</v>
      </c>
      <c s="29" t="s">
        <v>46</v>
      </c>
      <c s="29" t="s">
        <v>304</v>
      </c>
      <c s="24" t="s">
        <v>161</v>
      </c>
      <c s="30" t="s">
        <v>305</v>
      </c>
      <c s="31" t="s">
        <v>134</v>
      </c>
      <c s="32">
        <v>174.485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306</v>
      </c>
    </row>
    <row r="39" spans="1:5" ht="12.75">
      <c r="A39" s="39" t="s">
        <v>56</v>
      </c>
      <c r="E39" s="38" t="s">
        <v>1616</v>
      </c>
    </row>
    <row r="40" spans="1:16" ht="12.75">
      <c r="A40" s="24" t="s">
        <v>49</v>
      </c>
      <c s="29" t="s">
        <v>84</v>
      </c>
      <c s="29" t="s">
        <v>308</v>
      </c>
      <c s="24" t="s">
        <v>360</v>
      </c>
      <c s="30" t="s">
        <v>309</v>
      </c>
      <c s="31" t="s">
        <v>134</v>
      </c>
      <c s="32">
        <v>96.705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38.25">
      <c r="A41" s="35" t="s">
        <v>54</v>
      </c>
      <c r="E41" s="36" t="s">
        <v>1569</v>
      </c>
    </row>
    <row r="42" spans="1:5" ht="25.5">
      <c r="A42" s="39" t="s">
        <v>56</v>
      </c>
      <c r="E42" s="38" t="s">
        <v>1621</v>
      </c>
    </row>
    <row r="43" spans="1:16" ht="12.75">
      <c r="A43" s="24" t="s">
        <v>49</v>
      </c>
      <c s="29" t="s">
        <v>88</v>
      </c>
      <c s="29" t="s">
        <v>1063</v>
      </c>
      <c s="24" t="s">
        <v>360</v>
      </c>
      <c s="30" t="s">
        <v>1064</v>
      </c>
      <c s="31" t="s">
        <v>134</v>
      </c>
      <c s="32">
        <v>16.83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25.5">
      <c r="A44" s="35" t="s">
        <v>54</v>
      </c>
      <c r="E44" s="36" t="s">
        <v>1065</v>
      </c>
    </row>
    <row r="45" spans="1:5" ht="25.5">
      <c r="A45" s="39" t="s">
        <v>56</v>
      </c>
      <c r="E45" s="38" t="s">
        <v>1622</v>
      </c>
    </row>
    <row r="46" spans="1:16" ht="12.75">
      <c r="A46" s="24" t="s">
        <v>49</v>
      </c>
      <c s="29" t="s">
        <v>91</v>
      </c>
      <c s="29" t="s">
        <v>1063</v>
      </c>
      <c s="24" t="s">
        <v>365</v>
      </c>
      <c s="30" t="s">
        <v>1064</v>
      </c>
      <c s="31" t="s">
        <v>134</v>
      </c>
      <c s="32">
        <v>16.48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1067</v>
      </c>
    </row>
    <row r="48" spans="1:5" ht="25.5">
      <c r="A48" s="39" t="s">
        <v>56</v>
      </c>
      <c r="E48" s="38" t="s">
        <v>1623</v>
      </c>
    </row>
    <row r="49" spans="1:16" ht="12.75">
      <c r="A49" s="24" t="s">
        <v>49</v>
      </c>
      <c s="29" t="s">
        <v>96</v>
      </c>
      <c s="29" t="s">
        <v>321</v>
      </c>
      <c s="24" t="s">
        <v>51</v>
      </c>
      <c s="30" t="s">
        <v>322</v>
      </c>
      <c s="31" t="s">
        <v>148</v>
      </c>
      <c s="32">
        <v>44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1069</v>
      </c>
    </row>
    <row r="51" spans="1:5" ht="12.75">
      <c r="A51" s="39" t="s">
        <v>56</v>
      </c>
      <c r="E51" s="38" t="s">
        <v>1624</v>
      </c>
    </row>
    <row r="52" spans="1:16" ht="12.75">
      <c r="A52" s="24" t="s">
        <v>49</v>
      </c>
      <c s="29" t="s">
        <v>99</v>
      </c>
      <c s="29" t="s">
        <v>324</v>
      </c>
      <c s="24" t="s">
        <v>51</v>
      </c>
      <c s="30" t="s">
        <v>325</v>
      </c>
      <c s="31" t="s">
        <v>134</v>
      </c>
      <c s="32">
        <v>4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1071</v>
      </c>
    </row>
    <row r="54" spans="1:5" ht="12.75">
      <c r="A54" s="39" t="s">
        <v>56</v>
      </c>
      <c r="E54" s="38" t="s">
        <v>1625</v>
      </c>
    </row>
    <row r="55" spans="1:16" ht="12.75">
      <c r="A55" s="24" t="s">
        <v>49</v>
      </c>
      <c s="29" t="s">
        <v>102</v>
      </c>
      <c s="29" t="s">
        <v>1073</v>
      </c>
      <c s="24" t="s">
        <v>51</v>
      </c>
      <c s="30" t="s">
        <v>1074</v>
      </c>
      <c s="31" t="s">
        <v>148</v>
      </c>
      <c s="32">
        <v>20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51</v>
      </c>
    </row>
    <row r="57" spans="1:5" ht="12.75">
      <c r="A57" s="39" t="s">
        <v>56</v>
      </c>
      <c r="E57" s="38" t="s">
        <v>1626</v>
      </c>
    </row>
    <row r="58" spans="1:16" ht="12.75">
      <c r="A58" s="24" t="s">
        <v>49</v>
      </c>
      <c s="29" t="s">
        <v>105</v>
      </c>
      <c s="29" t="s">
        <v>1076</v>
      </c>
      <c s="24" t="s">
        <v>51</v>
      </c>
      <c s="30" t="s">
        <v>1077</v>
      </c>
      <c s="31" t="s">
        <v>148</v>
      </c>
      <c s="32">
        <v>80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1078</v>
      </c>
    </row>
    <row r="60" spans="1:5" ht="12.75">
      <c r="A60" s="39" t="s">
        <v>56</v>
      </c>
      <c r="E60" s="38" t="s">
        <v>1627</v>
      </c>
    </row>
    <row r="61" spans="1:16" ht="12.75">
      <c r="A61" s="24" t="s">
        <v>49</v>
      </c>
      <c s="29" t="s">
        <v>108</v>
      </c>
      <c s="29" t="s">
        <v>1080</v>
      </c>
      <c s="24" t="s">
        <v>51</v>
      </c>
      <c s="30" t="s">
        <v>1081</v>
      </c>
      <c s="31" t="s">
        <v>148</v>
      </c>
      <c s="32">
        <v>20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51</v>
      </c>
    </row>
    <row r="63" spans="1:5" ht="12.75">
      <c r="A63" s="39" t="s">
        <v>56</v>
      </c>
      <c r="E63" s="38" t="s">
        <v>1626</v>
      </c>
    </row>
    <row r="64" spans="1:16" ht="12.75">
      <c r="A64" s="24" t="s">
        <v>49</v>
      </c>
      <c s="29" t="s">
        <v>114</v>
      </c>
      <c s="29" t="s">
        <v>1082</v>
      </c>
      <c s="24" t="s">
        <v>51</v>
      </c>
      <c s="30" t="s">
        <v>1083</v>
      </c>
      <c s="31" t="s">
        <v>148</v>
      </c>
      <c s="32">
        <v>30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1084</v>
      </c>
    </row>
    <row r="66" spans="1:5" ht="12.75">
      <c r="A66" s="37" t="s">
        <v>56</v>
      </c>
      <c r="E66" s="38" t="s">
        <v>1628</v>
      </c>
    </row>
    <row r="67" spans="1:18" ht="12.75" customHeight="1">
      <c r="A67" s="6" t="s">
        <v>47</v>
      </c>
      <c s="6"/>
      <c s="42" t="s">
        <v>27</v>
      </c>
      <c s="6"/>
      <c s="27" t="s">
        <v>332</v>
      </c>
      <c s="6"/>
      <c s="6"/>
      <c s="6"/>
      <c s="43">
        <f>0+Q67</f>
      </c>
      <c r="O67">
        <f>0+R67</f>
      </c>
      <c r="Q67">
        <f>0+I68+I71+I74+I77+I80+I83+I86</f>
      </c>
      <c>
        <f>0+O68+O71+O74+O77+O80+O83+O86</f>
      </c>
    </row>
    <row r="68" spans="1:16" ht="12.75">
      <c r="A68" s="24" t="s">
        <v>49</v>
      </c>
      <c s="29" t="s">
        <v>118</v>
      </c>
      <c s="29" t="s">
        <v>1086</v>
      </c>
      <c s="24" t="s">
        <v>51</v>
      </c>
      <c s="30" t="s">
        <v>1087</v>
      </c>
      <c s="31" t="s">
        <v>134</v>
      </c>
      <c s="32">
        <v>0.941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12.75">
      <c r="A69" s="35" t="s">
        <v>54</v>
      </c>
      <c r="E69" s="36" t="s">
        <v>51</v>
      </c>
    </row>
    <row r="70" spans="1:5" ht="12.75">
      <c r="A70" s="39" t="s">
        <v>56</v>
      </c>
      <c r="E70" s="38" t="s">
        <v>1629</v>
      </c>
    </row>
    <row r="71" spans="1:16" ht="12.75">
      <c r="A71" s="24" t="s">
        <v>49</v>
      </c>
      <c s="29" t="s">
        <v>121</v>
      </c>
      <c s="29" t="s">
        <v>1089</v>
      </c>
      <c s="24" t="s">
        <v>51</v>
      </c>
      <c s="30" t="s">
        <v>1090</v>
      </c>
      <c s="31" t="s">
        <v>148</v>
      </c>
      <c s="32">
        <v>16.7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1091</v>
      </c>
    </row>
    <row r="73" spans="1:5" ht="12.75">
      <c r="A73" s="39" t="s">
        <v>56</v>
      </c>
      <c r="E73" s="38" t="s">
        <v>1630</v>
      </c>
    </row>
    <row r="74" spans="1:16" ht="12.75">
      <c r="A74" s="24" t="s">
        <v>49</v>
      </c>
      <c s="29" t="s">
        <v>209</v>
      </c>
      <c s="29" t="s">
        <v>1100</v>
      </c>
      <c s="24" t="s">
        <v>51</v>
      </c>
      <c s="30" t="s">
        <v>1101</v>
      </c>
      <c s="31" t="s">
        <v>577</v>
      </c>
      <c s="32">
        <v>2.859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1102</v>
      </c>
    </row>
    <row r="76" spans="1:5" ht="12.75">
      <c r="A76" s="39" t="s">
        <v>56</v>
      </c>
      <c r="E76" s="38" t="s">
        <v>1631</v>
      </c>
    </row>
    <row r="77" spans="1:16" ht="12.75">
      <c r="A77" s="24" t="s">
        <v>49</v>
      </c>
      <c s="29" t="s">
        <v>259</v>
      </c>
      <c s="29" t="s">
        <v>1104</v>
      </c>
      <c s="24" t="s">
        <v>51</v>
      </c>
      <c s="30" t="s">
        <v>1105</v>
      </c>
      <c s="31" t="s">
        <v>148</v>
      </c>
      <c s="32">
        <v>84.6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1106</v>
      </c>
    </row>
    <row r="79" spans="1:5" ht="12.75">
      <c r="A79" s="39" t="s">
        <v>56</v>
      </c>
      <c r="E79" s="38" t="s">
        <v>1632</v>
      </c>
    </row>
    <row r="80" spans="1:16" ht="12.75">
      <c r="A80" s="24" t="s">
        <v>49</v>
      </c>
      <c s="29" t="s">
        <v>260</v>
      </c>
      <c s="29" t="s">
        <v>1116</v>
      </c>
      <c s="24" t="s">
        <v>51</v>
      </c>
      <c s="30" t="s">
        <v>1117</v>
      </c>
      <c s="31" t="s">
        <v>134</v>
      </c>
      <c s="32">
        <v>11.709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25.5">
      <c r="A81" s="35" t="s">
        <v>54</v>
      </c>
      <c r="E81" s="36" t="s">
        <v>1633</v>
      </c>
    </row>
    <row r="82" spans="1:5" ht="12.75">
      <c r="A82" s="39" t="s">
        <v>56</v>
      </c>
      <c r="E82" s="38" t="s">
        <v>1634</v>
      </c>
    </row>
    <row r="83" spans="1:16" ht="12.75">
      <c r="A83" s="24" t="s">
        <v>49</v>
      </c>
      <c s="29" t="s">
        <v>263</v>
      </c>
      <c s="29" t="s">
        <v>1120</v>
      </c>
      <c s="24" t="s">
        <v>51</v>
      </c>
      <c s="30" t="s">
        <v>1121</v>
      </c>
      <c s="31" t="s">
        <v>577</v>
      </c>
      <c s="32">
        <v>1.756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12.75">
      <c r="A84" s="35" t="s">
        <v>54</v>
      </c>
      <c r="E84" s="36" t="s">
        <v>1122</v>
      </c>
    </row>
    <row r="85" spans="1:5" ht="25.5">
      <c r="A85" s="39" t="s">
        <v>56</v>
      </c>
      <c r="E85" s="38" t="s">
        <v>1635</v>
      </c>
    </row>
    <row r="86" spans="1:16" ht="12.75">
      <c r="A86" s="24" t="s">
        <v>49</v>
      </c>
      <c s="29" t="s">
        <v>358</v>
      </c>
      <c s="29" t="s">
        <v>1124</v>
      </c>
      <c s="24" t="s">
        <v>51</v>
      </c>
      <c s="30" t="s">
        <v>1125</v>
      </c>
      <c s="31" t="s">
        <v>148</v>
      </c>
      <c s="32">
        <v>45.535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25.5">
      <c r="A87" s="35" t="s">
        <v>54</v>
      </c>
      <c r="E87" s="36" t="s">
        <v>1126</v>
      </c>
    </row>
    <row r="88" spans="1:5" ht="12.75">
      <c r="A88" s="37" t="s">
        <v>56</v>
      </c>
      <c r="E88" s="38" t="s">
        <v>1636</v>
      </c>
    </row>
    <row r="89" spans="1:18" ht="12.75" customHeight="1">
      <c r="A89" s="6" t="s">
        <v>47</v>
      </c>
      <c s="6"/>
      <c s="42" t="s">
        <v>26</v>
      </c>
      <c s="6"/>
      <c s="27" t="s">
        <v>1128</v>
      </c>
      <c s="6"/>
      <c s="6"/>
      <c s="6"/>
      <c s="43">
        <f>0+Q89</f>
      </c>
      <c r="O89">
        <f>0+R89</f>
      </c>
      <c r="Q89">
        <f>0+I90+I93+I96+I99</f>
      </c>
      <c>
        <f>0+O90+O93+O96+O99</f>
      </c>
    </row>
    <row r="90" spans="1:16" ht="12.75">
      <c r="A90" s="24" t="s">
        <v>49</v>
      </c>
      <c s="29" t="s">
        <v>364</v>
      </c>
      <c s="29" t="s">
        <v>1133</v>
      </c>
      <c s="24" t="s">
        <v>51</v>
      </c>
      <c s="30" t="s">
        <v>1134</v>
      </c>
      <c s="31" t="s">
        <v>134</v>
      </c>
      <c s="32">
        <v>3.643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25.5">
      <c r="A91" s="35" t="s">
        <v>54</v>
      </c>
      <c r="E91" s="36" t="s">
        <v>1135</v>
      </c>
    </row>
    <row r="92" spans="1:5" ht="12.75">
      <c r="A92" s="39" t="s">
        <v>56</v>
      </c>
      <c r="E92" s="38" t="s">
        <v>1637</v>
      </c>
    </row>
    <row r="93" spans="1:16" ht="12.75">
      <c r="A93" s="24" t="s">
        <v>49</v>
      </c>
      <c s="29" t="s">
        <v>368</v>
      </c>
      <c s="29" t="s">
        <v>1137</v>
      </c>
      <c s="24" t="s">
        <v>51</v>
      </c>
      <c s="30" t="s">
        <v>1138</v>
      </c>
      <c s="31" t="s">
        <v>577</v>
      </c>
      <c s="32">
        <v>0.51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12.75">
      <c r="A94" s="35" t="s">
        <v>54</v>
      </c>
      <c r="E94" s="36" t="s">
        <v>1139</v>
      </c>
    </row>
    <row r="95" spans="1:5" ht="25.5">
      <c r="A95" s="39" t="s">
        <v>56</v>
      </c>
      <c r="E95" s="38" t="s">
        <v>1638</v>
      </c>
    </row>
    <row r="96" spans="1:16" ht="12.75">
      <c r="A96" s="24" t="s">
        <v>49</v>
      </c>
      <c s="29" t="s">
        <v>373</v>
      </c>
      <c s="29" t="s">
        <v>1587</v>
      </c>
      <c s="24" t="s">
        <v>51</v>
      </c>
      <c s="30" t="s">
        <v>1588</v>
      </c>
      <c s="31" t="s">
        <v>134</v>
      </c>
      <c s="32">
        <v>9.424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38.25">
      <c r="A97" s="35" t="s">
        <v>54</v>
      </c>
      <c r="E97" s="36" t="s">
        <v>1589</v>
      </c>
    </row>
    <row r="98" spans="1:5" ht="12.75">
      <c r="A98" s="39" t="s">
        <v>56</v>
      </c>
      <c r="E98" s="38" t="s">
        <v>1639</v>
      </c>
    </row>
    <row r="99" spans="1:16" ht="12.75">
      <c r="A99" s="24" t="s">
        <v>49</v>
      </c>
      <c s="29" t="s">
        <v>378</v>
      </c>
      <c s="29" t="s">
        <v>1591</v>
      </c>
      <c s="24" t="s">
        <v>51</v>
      </c>
      <c s="30" t="s">
        <v>1592</v>
      </c>
      <c s="31" t="s">
        <v>577</v>
      </c>
      <c s="32">
        <v>1.696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1593</v>
      </c>
    </row>
    <row r="101" spans="1:5" ht="25.5">
      <c r="A101" s="37" t="s">
        <v>56</v>
      </c>
      <c r="E101" s="38" t="s">
        <v>1640</v>
      </c>
    </row>
    <row r="102" spans="1:18" ht="12.75" customHeight="1">
      <c r="A102" s="6" t="s">
        <v>47</v>
      </c>
      <c s="6"/>
      <c s="42" t="s">
        <v>37</v>
      </c>
      <c s="6"/>
      <c s="27" t="s">
        <v>353</v>
      </c>
      <c s="6"/>
      <c s="6"/>
      <c s="6"/>
      <c s="43">
        <f>0+Q102</f>
      </c>
      <c r="O102">
        <f>0+R102</f>
      </c>
      <c r="Q102">
        <f>0+I103+I106+I109</f>
      </c>
      <c>
        <f>0+O103+O106+O109</f>
      </c>
    </row>
    <row r="103" spans="1:16" ht="12.75">
      <c r="A103" s="24" t="s">
        <v>49</v>
      </c>
      <c s="29" t="s">
        <v>384</v>
      </c>
      <c s="29" t="s">
        <v>1159</v>
      </c>
      <c s="24" t="s">
        <v>51</v>
      </c>
      <c s="30" t="s">
        <v>1160</v>
      </c>
      <c s="31" t="s">
        <v>134</v>
      </c>
      <c s="32">
        <v>2.927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1595</v>
      </c>
    </row>
    <row r="105" spans="1:5" ht="12.75">
      <c r="A105" s="39" t="s">
        <v>56</v>
      </c>
      <c r="E105" s="38" t="s">
        <v>1641</v>
      </c>
    </row>
    <row r="106" spans="1:16" ht="12.75">
      <c r="A106" s="24" t="s">
        <v>49</v>
      </c>
      <c s="29" t="s">
        <v>389</v>
      </c>
      <c s="29" t="s">
        <v>359</v>
      </c>
      <c s="24" t="s">
        <v>51</v>
      </c>
      <c s="30" t="s">
        <v>361</v>
      </c>
      <c s="31" t="s">
        <v>134</v>
      </c>
      <c s="32">
        <v>13.661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1169</v>
      </c>
    </row>
    <row r="108" spans="1:5" ht="25.5">
      <c r="A108" s="39" t="s">
        <v>56</v>
      </c>
      <c r="E108" s="38" t="s">
        <v>1642</v>
      </c>
    </row>
    <row r="109" spans="1:16" ht="12.75">
      <c r="A109" s="24" t="s">
        <v>49</v>
      </c>
      <c s="29" t="s">
        <v>394</v>
      </c>
      <c s="29" t="s">
        <v>1599</v>
      </c>
      <c s="24" t="s">
        <v>51</v>
      </c>
      <c s="30" t="s">
        <v>1600</v>
      </c>
      <c s="31" t="s">
        <v>134</v>
      </c>
      <c s="32">
        <v>23.117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1601</v>
      </c>
    </row>
    <row r="111" spans="1:5" ht="25.5">
      <c r="A111" s="37" t="s">
        <v>56</v>
      </c>
      <c r="E111" s="38" t="s">
        <v>1643</v>
      </c>
    </row>
    <row r="112" spans="1:18" ht="12.75" customHeight="1">
      <c r="A112" s="6" t="s">
        <v>47</v>
      </c>
      <c s="6"/>
      <c s="42" t="s">
        <v>70</v>
      </c>
      <c s="6"/>
      <c s="27" t="s">
        <v>1194</v>
      </c>
      <c s="6"/>
      <c s="6"/>
      <c s="6"/>
      <c s="43">
        <f>0+Q112</f>
      </c>
      <c r="O112">
        <f>0+R112</f>
      </c>
      <c r="Q112">
        <f>0+I113+I116+I119</f>
      </c>
      <c>
        <f>0+O113+O116+O119</f>
      </c>
    </row>
    <row r="113" spans="1:16" ht="25.5">
      <c r="A113" s="24" t="s">
        <v>49</v>
      </c>
      <c s="29" t="s">
        <v>399</v>
      </c>
      <c s="29" t="s">
        <v>1515</v>
      </c>
      <c s="24" t="s">
        <v>51</v>
      </c>
      <c s="30" t="s">
        <v>1516</v>
      </c>
      <c s="31" t="s">
        <v>148</v>
      </c>
      <c s="32">
        <v>149.716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1603</v>
      </c>
    </row>
    <row r="115" spans="1:5" ht="63.75">
      <c r="A115" s="39" t="s">
        <v>56</v>
      </c>
      <c r="E115" s="38" t="s">
        <v>1644</v>
      </c>
    </row>
    <row r="116" spans="1:16" ht="25.5">
      <c r="A116" s="24" t="s">
        <v>49</v>
      </c>
      <c s="29" t="s">
        <v>404</v>
      </c>
      <c s="29" t="s">
        <v>1519</v>
      </c>
      <c s="24" t="s">
        <v>51</v>
      </c>
      <c s="30" t="s">
        <v>1520</v>
      </c>
      <c s="31" t="s">
        <v>148</v>
      </c>
      <c s="32">
        <v>74.858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1605</v>
      </c>
    </row>
    <row r="118" spans="1:5" ht="51">
      <c r="A118" s="39" t="s">
        <v>56</v>
      </c>
      <c r="E118" s="38" t="s">
        <v>1645</v>
      </c>
    </row>
    <row r="119" spans="1:16" ht="12.75">
      <c r="A119" s="24" t="s">
        <v>49</v>
      </c>
      <c s="29" t="s">
        <v>407</v>
      </c>
      <c s="29" t="s">
        <v>1203</v>
      </c>
      <c s="24" t="s">
        <v>51</v>
      </c>
      <c s="30" t="s">
        <v>1204</v>
      </c>
      <c s="31" t="s">
        <v>148</v>
      </c>
      <c s="32">
        <v>74.858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12.75">
      <c r="A120" s="35" t="s">
        <v>54</v>
      </c>
      <c r="E120" s="36" t="s">
        <v>1205</v>
      </c>
    </row>
    <row r="121" spans="1:5" ht="51">
      <c r="A121" s="37" t="s">
        <v>56</v>
      </c>
      <c r="E121" s="38" t="s">
        <v>1645</v>
      </c>
    </row>
    <row r="122" spans="1:18" ht="12.75" customHeight="1">
      <c r="A122" s="6" t="s">
        <v>47</v>
      </c>
      <c s="6"/>
      <c s="42" t="s">
        <v>73</v>
      </c>
      <c s="6"/>
      <c s="27" t="s">
        <v>252</v>
      </c>
      <c s="6"/>
      <c s="6"/>
      <c s="6"/>
      <c s="43">
        <f>0+Q122</f>
      </c>
      <c r="O122">
        <f>0+R122</f>
      </c>
      <c r="Q122">
        <f>0+I123+I126</f>
      </c>
      <c>
        <f>0+O123+O126</f>
      </c>
    </row>
    <row r="123" spans="1:16" ht="12.75">
      <c r="A123" s="24" t="s">
        <v>49</v>
      </c>
      <c s="29" t="s">
        <v>412</v>
      </c>
      <c s="29" t="s">
        <v>1215</v>
      </c>
      <c s="24" t="s">
        <v>51</v>
      </c>
      <c s="30" t="s">
        <v>1216</v>
      </c>
      <c s="31" t="s">
        <v>187</v>
      </c>
      <c s="32">
        <v>0.4</v>
      </c>
      <c s="33">
        <v>0</v>
      </c>
      <c s="34">
        <f>ROUND(ROUND(H123,2)*ROUND(G123,3),2)</f>
      </c>
      <c r="O123">
        <f>(I123*21)/100</f>
      </c>
      <c t="s">
        <v>27</v>
      </c>
    </row>
    <row r="124" spans="1:5" ht="25.5">
      <c r="A124" s="35" t="s">
        <v>54</v>
      </c>
      <c r="E124" s="36" t="s">
        <v>1217</v>
      </c>
    </row>
    <row r="125" spans="1:5" ht="12.75">
      <c r="A125" s="39" t="s">
        <v>56</v>
      </c>
      <c r="E125" s="38" t="s">
        <v>1646</v>
      </c>
    </row>
    <row r="126" spans="1:16" ht="12.75">
      <c r="A126" s="24" t="s">
        <v>49</v>
      </c>
      <c s="29" t="s">
        <v>417</v>
      </c>
      <c s="29" t="s">
        <v>1219</v>
      </c>
      <c s="24" t="s">
        <v>51</v>
      </c>
      <c s="30" t="s">
        <v>1220</v>
      </c>
      <c s="31" t="s">
        <v>187</v>
      </c>
      <c s="32">
        <v>13</v>
      </c>
      <c s="33">
        <v>0</v>
      </c>
      <c s="34">
        <f>ROUND(ROUND(H126,2)*ROUND(G126,3),2)</f>
      </c>
      <c r="O126">
        <f>(I126*21)/100</f>
      </c>
      <c t="s">
        <v>27</v>
      </c>
    </row>
    <row r="127" spans="1:5" ht="12.75">
      <c r="A127" s="35" t="s">
        <v>54</v>
      </c>
      <c r="E127" s="36" t="s">
        <v>1221</v>
      </c>
    </row>
    <row r="128" spans="1:5" ht="12.75">
      <c r="A128" s="37" t="s">
        <v>56</v>
      </c>
      <c r="E128" s="38" t="s">
        <v>1647</v>
      </c>
    </row>
    <row r="129" spans="1:18" ht="12.75" customHeight="1">
      <c r="A129" s="6" t="s">
        <v>47</v>
      </c>
      <c s="6"/>
      <c s="42" t="s">
        <v>44</v>
      </c>
      <c s="6"/>
      <c s="27" t="s">
        <v>184</v>
      </c>
      <c s="6"/>
      <c s="6"/>
      <c s="6"/>
      <c s="43">
        <f>0+Q129</f>
      </c>
      <c r="O129">
        <f>0+R129</f>
      </c>
      <c r="Q129">
        <f>0+I130+I133+I136+I139+I142+I145+I148+I151</f>
      </c>
      <c>
        <f>0+O130+O133+O136+O139+O142+O145+O148+O151</f>
      </c>
    </row>
    <row r="130" spans="1:16" ht="12.75">
      <c r="A130" s="24" t="s">
        <v>49</v>
      </c>
      <c s="29" t="s">
        <v>421</v>
      </c>
      <c s="29" t="s">
        <v>1232</v>
      </c>
      <c s="24" t="s">
        <v>51</v>
      </c>
      <c s="30" t="s">
        <v>1233</v>
      </c>
      <c s="31" t="s">
        <v>187</v>
      </c>
      <c s="32">
        <v>13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1609</v>
      </c>
    </row>
    <row r="132" spans="1:5" ht="12.75">
      <c r="A132" s="39" t="s">
        <v>56</v>
      </c>
      <c r="E132" s="38" t="s">
        <v>1648</v>
      </c>
    </row>
    <row r="133" spans="1:16" ht="12.75">
      <c r="A133" s="24" t="s">
        <v>49</v>
      </c>
      <c s="29" t="s">
        <v>426</v>
      </c>
      <c s="29" t="s">
        <v>1237</v>
      </c>
      <c s="24" t="s">
        <v>51</v>
      </c>
      <c s="30" t="s">
        <v>1238</v>
      </c>
      <c s="31" t="s">
        <v>82</v>
      </c>
      <c s="32">
        <v>4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1239</v>
      </c>
    </row>
    <row r="135" spans="1:5" ht="38.25">
      <c r="A135" s="39" t="s">
        <v>56</v>
      </c>
      <c r="E135" s="38" t="s">
        <v>1649</v>
      </c>
    </row>
    <row r="136" spans="1:16" ht="12.75">
      <c r="A136" s="24" t="s">
        <v>49</v>
      </c>
      <c s="29" t="s">
        <v>430</v>
      </c>
      <c s="29" t="s">
        <v>536</v>
      </c>
      <c s="24" t="s">
        <v>360</v>
      </c>
      <c s="30" t="s">
        <v>537</v>
      </c>
      <c s="31" t="s">
        <v>187</v>
      </c>
      <c s="32">
        <v>16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12.75">
      <c r="A137" s="35" t="s">
        <v>54</v>
      </c>
      <c r="E137" s="36" t="s">
        <v>1650</v>
      </c>
    </row>
    <row r="138" spans="1:5" ht="12.75">
      <c r="A138" s="39" t="s">
        <v>56</v>
      </c>
      <c r="E138" s="38" t="s">
        <v>1651</v>
      </c>
    </row>
    <row r="139" spans="1:16" ht="12.75">
      <c r="A139" s="24" t="s">
        <v>49</v>
      </c>
      <c s="29" t="s">
        <v>434</v>
      </c>
      <c s="29" t="s">
        <v>536</v>
      </c>
      <c s="24" t="s">
        <v>365</v>
      </c>
      <c s="30" t="s">
        <v>537</v>
      </c>
      <c s="31" t="s">
        <v>187</v>
      </c>
      <c s="32">
        <v>9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12.75">
      <c r="A140" s="35" t="s">
        <v>54</v>
      </c>
      <c r="E140" s="36" t="s">
        <v>1652</v>
      </c>
    </row>
    <row r="141" spans="1:5" ht="12.75">
      <c r="A141" s="39" t="s">
        <v>56</v>
      </c>
      <c r="E141" s="38" t="s">
        <v>1653</v>
      </c>
    </row>
    <row r="142" spans="1:16" ht="12.75">
      <c r="A142" s="24" t="s">
        <v>49</v>
      </c>
      <c s="29" t="s">
        <v>439</v>
      </c>
      <c s="29" t="s">
        <v>545</v>
      </c>
      <c s="24" t="s">
        <v>161</v>
      </c>
      <c s="30" t="s">
        <v>546</v>
      </c>
      <c s="31" t="s">
        <v>134</v>
      </c>
      <c s="32">
        <v>5.775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12.75">
      <c r="A143" s="35" t="s">
        <v>54</v>
      </c>
      <c r="E143" s="36" t="s">
        <v>163</v>
      </c>
    </row>
    <row r="144" spans="1:5" ht="38.25">
      <c r="A144" s="39" t="s">
        <v>56</v>
      </c>
      <c r="E144" s="38" t="s">
        <v>1654</v>
      </c>
    </row>
    <row r="145" spans="1:16" ht="12.75">
      <c r="A145" s="24" t="s">
        <v>49</v>
      </c>
      <c s="29" t="s">
        <v>443</v>
      </c>
      <c s="29" t="s">
        <v>549</v>
      </c>
      <c s="24" t="s">
        <v>161</v>
      </c>
      <c s="30" t="s">
        <v>550</v>
      </c>
      <c s="31" t="s">
        <v>134</v>
      </c>
      <c s="32">
        <v>28.875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163</v>
      </c>
    </row>
    <row r="147" spans="1:5" ht="38.25">
      <c r="A147" s="39" t="s">
        <v>56</v>
      </c>
      <c r="E147" s="38" t="s">
        <v>1655</v>
      </c>
    </row>
    <row r="148" spans="1:16" ht="12.75">
      <c r="A148" s="24" t="s">
        <v>49</v>
      </c>
      <c s="29" t="s">
        <v>448</v>
      </c>
      <c s="29" t="s">
        <v>553</v>
      </c>
      <c s="24" t="s">
        <v>161</v>
      </c>
      <c s="30" t="s">
        <v>554</v>
      </c>
      <c s="31" t="s">
        <v>134</v>
      </c>
      <c s="32">
        <v>3.85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12.75">
      <c r="A149" s="35" t="s">
        <v>54</v>
      </c>
      <c r="E149" s="36" t="s">
        <v>163</v>
      </c>
    </row>
    <row r="150" spans="1:5" ht="38.25">
      <c r="A150" s="39" t="s">
        <v>56</v>
      </c>
      <c r="E150" s="38" t="s">
        <v>1656</v>
      </c>
    </row>
    <row r="151" spans="1:16" ht="12.75">
      <c r="A151" s="24" t="s">
        <v>49</v>
      </c>
      <c s="29" t="s">
        <v>453</v>
      </c>
      <c s="29" t="s">
        <v>1292</v>
      </c>
      <c s="24" t="s">
        <v>161</v>
      </c>
      <c s="30" t="s">
        <v>1293</v>
      </c>
      <c s="31" t="s">
        <v>148</v>
      </c>
      <c s="32">
        <v>22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163</v>
      </c>
    </row>
    <row r="153" spans="1:5" ht="25.5">
      <c r="A153" s="37" t="s">
        <v>56</v>
      </c>
      <c r="E153" s="38" t="s">
        <v>1657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0+O8+O18+O43+O50+O75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1658</v>
      </c>
      <c s="40">
        <f>0+I8+I18+I43+I50+I75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1658</v>
      </c>
      <c s="6"/>
      <c s="18" t="s">
        <v>1659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</f>
      </c>
      <c>
        <f>0+O9+O12+O15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1777.656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1660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1.858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1661</v>
      </c>
    </row>
    <row r="15" spans="1:16" ht="12.75">
      <c r="A15" s="24" t="s">
        <v>49</v>
      </c>
      <c s="29" t="s">
        <v>26</v>
      </c>
      <c s="29" t="s">
        <v>1662</v>
      </c>
      <c s="24" t="s">
        <v>51</v>
      </c>
      <c s="30" t="s">
        <v>1663</v>
      </c>
      <c s="31" t="s">
        <v>53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1664</v>
      </c>
    </row>
    <row r="17" spans="1:5" ht="12.75">
      <c r="A17" s="37" t="s">
        <v>56</v>
      </c>
      <c r="E17" s="38" t="s">
        <v>51</v>
      </c>
    </row>
    <row r="18" spans="1:18" ht="12.75" customHeight="1">
      <c r="A18" s="6" t="s">
        <v>47</v>
      </c>
      <c s="6"/>
      <c s="42" t="s">
        <v>33</v>
      </c>
      <c s="6"/>
      <c s="27" t="s">
        <v>145</v>
      </c>
      <c s="6"/>
      <c s="6"/>
      <c s="6"/>
      <c s="43">
        <f>0+Q18</f>
      </c>
      <c r="O18">
        <f>0+R18</f>
      </c>
      <c r="Q18">
        <f>0+I19+I22+I25+I28+I31+I34+I37+I40</f>
      </c>
      <c>
        <f>0+O19+O22+O25+O28+O31+O34+O37+O40</f>
      </c>
    </row>
    <row r="19" spans="1:16" ht="12.75">
      <c r="A19" s="24" t="s">
        <v>49</v>
      </c>
      <c s="29" t="s">
        <v>37</v>
      </c>
      <c s="29" t="s">
        <v>290</v>
      </c>
      <c s="24" t="s">
        <v>291</v>
      </c>
      <c s="30" t="s">
        <v>292</v>
      </c>
      <c s="31" t="s">
        <v>134</v>
      </c>
      <c s="32">
        <v>1.858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293</v>
      </c>
    </row>
    <row r="21" spans="1:5" ht="12.75">
      <c r="A21" s="39" t="s">
        <v>56</v>
      </c>
      <c r="E21" s="38" t="s">
        <v>1661</v>
      </c>
    </row>
    <row r="22" spans="1:16" ht="12.75">
      <c r="A22" s="24" t="s">
        <v>49</v>
      </c>
      <c s="29" t="s">
        <v>39</v>
      </c>
      <c s="29" t="s">
        <v>301</v>
      </c>
      <c s="24" t="s">
        <v>161</v>
      </c>
      <c s="30" t="s">
        <v>302</v>
      </c>
      <c s="31" t="s">
        <v>134</v>
      </c>
      <c s="32">
        <v>1422.125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288</v>
      </c>
    </row>
    <row r="24" spans="1:5" ht="140.25">
      <c r="A24" s="39" t="s">
        <v>56</v>
      </c>
      <c r="E24" s="38" t="s">
        <v>1665</v>
      </c>
    </row>
    <row r="25" spans="1:16" ht="12.75">
      <c r="A25" s="24" t="s">
        <v>49</v>
      </c>
      <c s="29" t="s">
        <v>41</v>
      </c>
      <c s="29" t="s">
        <v>1666</v>
      </c>
      <c s="24" t="s">
        <v>161</v>
      </c>
      <c s="30" t="s">
        <v>1667</v>
      </c>
      <c s="31" t="s">
        <v>134</v>
      </c>
      <c s="32">
        <v>355.531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288</v>
      </c>
    </row>
    <row r="27" spans="1:5" ht="140.25">
      <c r="A27" s="39" t="s">
        <v>56</v>
      </c>
      <c r="E27" s="38" t="s">
        <v>1668</v>
      </c>
    </row>
    <row r="28" spans="1:16" ht="12.75">
      <c r="A28" s="24" t="s">
        <v>49</v>
      </c>
      <c s="29" t="s">
        <v>70</v>
      </c>
      <c s="29" t="s">
        <v>304</v>
      </c>
      <c s="24" t="s">
        <v>161</v>
      </c>
      <c s="30" t="s">
        <v>305</v>
      </c>
      <c s="31" t="s">
        <v>134</v>
      </c>
      <c s="32">
        <v>1777.656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306</v>
      </c>
    </row>
    <row r="30" spans="1:5" ht="51">
      <c r="A30" s="39" t="s">
        <v>56</v>
      </c>
      <c r="E30" s="38" t="s">
        <v>1669</v>
      </c>
    </row>
    <row r="31" spans="1:16" ht="12.75">
      <c r="A31" s="24" t="s">
        <v>49</v>
      </c>
      <c s="29" t="s">
        <v>73</v>
      </c>
      <c s="29" t="s">
        <v>318</v>
      </c>
      <c s="24" t="s">
        <v>51</v>
      </c>
      <c s="30" t="s">
        <v>319</v>
      </c>
      <c s="31" t="s">
        <v>134</v>
      </c>
      <c s="32">
        <v>1020.456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51</v>
      </c>
    </row>
    <row r="33" spans="1:5" ht="114.75">
      <c r="A33" s="39" t="s">
        <v>56</v>
      </c>
      <c r="E33" s="38" t="s">
        <v>1670</v>
      </c>
    </row>
    <row r="34" spans="1:16" ht="12.75">
      <c r="A34" s="24" t="s">
        <v>49</v>
      </c>
      <c s="29" t="s">
        <v>44</v>
      </c>
      <c s="29" t="s">
        <v>1063</v>
      </c>
      <c s="24" t="s">
        <v>51</v>
      </c>
      <c s="30" t="s">
        <v>1064</v>
      </c>
      <c s="31" t="s">
        <v>134</v>
      </c>
      <c s="32">
        <v>490.953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14.75">
      <c r="A36" s="39" t="s">
        <v>56</v>
      </c>
      <c r="E36" s="38" t="s">
        <v>1671</v>
      </c>
    </row>
    <row r="37" spans="1:16" ht="12.75">
      <c r="A37" s="24" t="s">
        <v>49</v>
      </c>
      <c s="29" t="s">
        <v>46</v>
      </c>
      <c s="29" t="s">
        <v>321</v>
      </c>
      <c s="24" t="s">
        <v>51</v>
      </c>
      <c s="30" t="s">
        <v>322</v>
      </c>
      <c s="31" t="s">
        <v>148</v>
      </c>
      <c s="32">
        <v>761.62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51</v>
      </c>
    </row>
    <row r="39" spans="1:5" ht="102">
      <c r="A39" s="39" t="s">
        <v>56</v>
      </c>
      <c r="E39" s="38" t="s">
        <v>1672</v>
      </c>
    </row>
    <row r="40" spans="1:16" ht="12.75">
      <c r="A40" s="24" t="s">
        <v>49</v>
      </c>
      <c s="29" t="s">
        <v>84</v>
      </c>
      <c s="29" t="s">
        <v>328</v>
      </c>
      <c s="24" t="s">
        <v>51</v>
      </c>
      <c s="30" t="s">
        <v>329</v>
      </c>
      <c s="31" t="s">
        <v>134</v>
      </c>
      <c s="32">
        <v>1.858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51</v>
      </c>
    </row>
    <row r="42" spans="1:5" ht="51">
      <c r="A42" s="37" t="s">
        <v>56</v>
      </c>
      <c r="E42" s="38" t="s">
        <v>1673</v>
      </c>
    </row>
    <row r="43" spans="1:18" ht="12.75" customHeight="1">
      <c r="A43" s="6" t="s">
        <v>47</v>
      </c>
      <c s="6"/>
      <c s="42" t="s">
        <v>37</v>
      </c>
      <c s="6"/>
      <c s="27" t="s">
        <v>353</v>
      </c>
      <c s="6"/>
      <c s="6"/>
      <c s="6"/>
      <c s="43">
        <f>0+Q43</f>
      </c>
      <c r="O43">
        <f>0+R43</f>
      </c>
      <c r="Q43">
        <f>0+I44+I47</f>
      </c>
      <c>
        <f>0+O44+O47</f>
      </c>
    </row>
    <row r="44" spans="1:16" ht="12.75">
      <c r="A44" s="24" t="s">
        <v>49</v>
      </c>
      <c s="29" t="s">
        <v>88</v>
      </c>
      <c s="29" t="s">
        <v>873</v>
      </c>
      <c s="24" t="s">
        <v>51</v>
      </c>
      <c s="30" t="s">
        <v>874</v>
      </c>
      <c s="31" t="s">
        <v>134</v>
      </c>
      <c s="32">
        <v>204.922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51</v>
      </c>
    </row>
    <row r="46" spans="1:5" ht="114.75">
      <c r="A46" s="39" t="s">
        <v>56</v>
      </c>
      <c r="E46" s="38" t="s">
        <v>1674</v>
      </c>
    </row>
    <row r="47" spans="1:16" ht="12.75">
      <c r="A47" s="24" t="s">
        <v>49</v>
      </c>
      <c s="29" t="s">
        <v>91</v>
      </c>
      <c s="29" t="s">
        <v>1675</v>
      </c>
      <c s="24" t="s">
        <v>51</v>
      </c>
      <c s="30" t="s">
        <v>1676</v>
      </c>
      <c s="31" t="s">
        <v>134</v>
      </c>
      <c s="32">
        <v>8.65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1677</v>
      </c>
    </row>
    <row r="49" spans="1:5" ht="12.75">
      <c r="A49" s="37" t="s">
        <v>56</v>
      </c>
      <c r="E49" s="38" t="s">
        <v>1678</v>
      </c>
    </row>
    <row r="50" spans="1:18" ht="12.75" customHeight="1">
      <c r="A50" s="6" t="s">
        <v>47</v>
      </c>
      <c s="6"/>
      <c s="42" t="s">
        <v>73</v>
      </c>
      <c s="6"/>
      <c s="27" t="s">
        <v>252</v>
      </c>
      <c s="6"/>
      <c s="6"/>
      <c s="6"/>
      <c s="43">
        <f>0+Q50</f>
      </c>
      <c r="O50">
        <f>0+R50</f>
      </c>
      <c r="Q50">
        <f>0+I51+I54+I57+I60+I63+I66+I69+I72</f>
      </c>
      <c>
        <f>0+O51+O54+O57+O60+O63+O66+O69+O72</f>
      </c>
    </row>
    <row r="51" spans="1:16" ht="12.75">
      <c r="A51" s="24" t="s">
        <v>49</v>
      </c>
      <c s="29" t="s">
        <v>96</v>
      </c>
      <c s="29" t="s">
        <v>1679</v>
      </c>
      <c s="24" t="s">
        <v>51</v>
      </c>
      <c s="30" t="s">
        <v>1680</v>
      </c>
      <c s="31" t="s">
        <v>187</v>
      </c>
      <c s="32">
        <v>26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51</v>
      </c>
    </row>
    <row r="53" spans="1:5" ht="12.75">
      <c r="A53" s="39" t="s">
        <v>56</v>
      </c>
      <c r="E53" s="38" t="s">
        <v>1681</v>
      </c>
    </row>
    <row r="54" spans="1:16" ht="12.75">
      <c r="A54" s="24" t="s">
        <v>49</v>
      </c>
      <c s="29" t="s">
        <v>99</v>
      </c>
      <c s="29" t="s">
        <v>1682</v>
      </c>
      <c s="24" t="s">
        <v>51</v>
      </c>
      <c s="30" t="s">
        <v>1683</v>
      </c>
      <c s="31" t="s">
        <v>187</v>
      </c>
      <c s="32">
        <v>98.6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51">
      <c r="A56" s="39" t="s">
        <v>56</v>
      </c>
      <c r="E56" s="38" t="s">
        <v>1684</v>
      </c>
    </row>
    <row r="57" spans="1:16" ht="12.75">
      <c r="A57" s="24" t="s">
        <v>49</v>
      </c>
      <c s="29" t="s">
        <v>102</v>
      </c>
      <c s="29" t="s">
        <v>1685</v>
      </c>
      <c s="24" t="s">
        <v>51</v>
      </c>
      <c s="30" t="s">
        <v>1686</v>
      </c>
      <c s="31" t="s">
        <v>187</v>
      </c>
      <c s="32">
        <v>79.5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51</v>
      </c>
    </row>
    <row r="59" spans="1:5" ht="12.75">
      <c r="A59" s="39" t="s">
        <v>56</v>
      </c>
      <c r="E59" s="38" t="s">
        <v>1687</v>
      </c>
    </row>
    <row r="60" spans="1:16" ht="12.75">
      <c r="A60" s="24" t="s">
        <v>49</v>
      </c>
      <c s="29" t="s">
        <v>105</v>
      </c>
      <c s="29" t="s">
        <v>1688</v>
      </c>
      <c s="24" t="s">
        <v>51</v>
      </c>
      <c s="30" t="s">
        <v>1689</v>
      </c>
      <c s="31" t="s">
        <v>187</v>
      </c>
      <c s="32">
        <v>490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51</v>
      </c>
    </row>
    <row r="62" spans="1:5" ht="12.75">
      <c r="A62" s="39" t="s">
        <v>56</v>
      </c>
      <c r="E62" s="38" t="s">
        <v>1690</v>
      </c>
    </row>
    <row r="63" spans="1:16" ht="12.75">
      <c r="A63" s="24" t="s">
        <v>49</v>
      </c>
      <c s="29" t="s">
        <v>108</v>
      </c>
      <c s="29" t="s">
        <v>1691</v>
      </c>
      <c s="24" t="s">
        <v>51</v>
      </c>
      <c s="30" t="s">
        <v>1692</v>
      </c>
      <c s="31" t="s">
        <v>82</v>
      </c>
      <c s="32">
        <v>15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1693</v>
      </c>
    </row>
    <row r="65" spans="1:5" ht="12.75">
      <c r="A65" s="39" t="s">
        <v>56</v>
      </c>
      <c r="E65" s="38" t="s">
        <v>1694</v>
      </c>
    </row>
    <row r="66" spans="1:16" ht="12.75">
      <c r="A66" s="24" t="s">
        <v>49</v>
      </c>
      <c s="29" t="s">
        <v>114</v>
      </c>
      <c s="29" t="s">
        <v>1695</v>
      </c>
      <c s="24" t="s">
        <v>51</v>
      </c>
      <c s="30" t="s">
        <v>1696</v>
      </c>
      <c s="31" t="s">
        <v>82</v>
      </c>
      <c s="32">
        <v>3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1693</v>
      </c>
    </row>
    <row r="68" spans="1:5" ht="12.75">
      <c r="A68" s="39" t="s">
        <v>56</v>
      </c>
      <c r="E68" s="38" t="s">
        <v>970</v>
      </c>
    </row>
    <row r="69" spans="1:16" ht="12.75">
      <c r="A69" s="24" t="s">
        <v>49</v>
      </c>
      <c s="29" t="s">
        <v>118</v>
      </c>
      <c s="29" t="s">
        <v>1697</v>
      </c>
      <c s="24" t="s">
        <v>51</v>
      </c>
      <c s="30" t="s">
        <v>1698</v>
      </c>
      <c s="31" t="s">
        <v>82</v>
      </c>
      <c s="32">
        <v>1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25.5">
      <c r="A70" s="35" t="s">
        <v>54</v>
      </c>
      <c r="E70" s="36" t="s">
        <v>1699</v>
      </c>
    </row>
    <row r="71" spans="1:5" ht="12.75">
      <c r="A71" s="39" t="s">
        <v>56</v>
      </c>
      <c r="E71" s="38" t="s">
        <v>83</v>
      </c>
    </row>
    <row r="72" spans="1:16" ht="12.75">
      <c r="A72" s="24" t="s">
        <v>49</v>
      </c>
      <c s="29" t="s">
        <v>121</v>
      </c>
      <c s="29" t="s">
        <v>1700</v>
      </c>
      <c s="24" t="s">
        <v>51</v>
      </c>
      <c s="30" t="s">
        <v>1701</v>
      </c>
      <c s="31" t="s">
        <v>82</v>
      </c>
      <c s="32">
        <v>23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51</v>
      </c>
    </row>
    <row r="74" spans="1:5" ht="12.75">
      <c r="A74" s="37" t="s">
        <v>56</v>
      </c>
      <c r="E74" s="38" t="s">
        <v>1702</v>
      </c>
    </row>
    <row r="75" spans="1:18" ht="12.75" customHeight="1">
      <c r="A75" s="6" t="s">
        <v>47</v>
      </c>
      <c s="6"/>
      <c s="42" t="s">
        <v>44</v>
      </c>
      <c s="6"/>
      <c s="27" t="s">
        <v>184</v>
      </c>
      <c s="6"/>
      <c s="6"/>
      <c s="6"/>
      <c s="43">
        <f>0+Q75</f>
      </c>
      <c r="O75">
        <f>0+R75</f>
      </c>
      <c r="Q75">
        <f>0+I76+I79</f>
      </c>
      <c>
        <f>0+O76+O79</f>
      </c>
    </row>
    <row r="76" spans="1:16" ht="12.75">
      <c r="A76" s="24" t="s">
        <v>49</v>
      </c>
      <c s="29" t="s">
        <v>209</v>
      </c>
      <c s="29" t="s">
        <v>522</v>
      </c>
      <c s="24" t="s">
        <v>51</v>
      </c>
      <c s="30" t="s">
        <v>523</v>
      </c>
      <c s="31" t="s">
        <v>82</v>
      </c>
      <c s="32">
        <v>1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1703</v>
      </c>
    </row>
    <row r="78" spans="1:5" ht="12.75">
      <c r="A78" s="39" t="s">
        <v>56</v>
      </c>
      <c r="E78" s="38" t="s">
        <v>83</v>
      </c>
    </row>
    <row r="79" spans="1:16" ht="12.75">
      <c r="A79" s="24" t="s">
        <v>49</v>
      </c>
      <c s="29" t="s">
        <v>259</v>
      </c>
      <c s="29" t="s">
        <v>1704</v>
      </c>
      <c s="24" t="s">
        <v>51</v>
      </c>
      <c s="30" t="s">
        <v>1705</v>
      </c>
      <c s="31" t="s">
        <v>82</v>
      </c>
      <c s="32">
        <v>1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1706</v>
      </c>
    </row>
    <row r="81" spans="1:5" ht="12.75">
      <c r="A81" s="37" t="s">
        <v>56</v>
      </c>
      <c r="E81" s="38" t="s">
        <v>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0+O8+O15+O40+O53+O75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1707</v>
      </c>
      <c s="40">
        <f>0+I8+I15+I40+I53+I75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1707</v>
      </c>
      <c s="6"/>
      <c s="18" t="s">
        <v>1708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3675.027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1709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1.99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7" t="s">
        <v>56</v>
      </c>
      <c r="E14" s="38" t="s">
        <v>1710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0+I16+I19+I22+I25+I28+I31+I34+I37</f>
      </c>
      <c>
        <f>0+O16+O19+O22+O25+O28+O31+O34+O37</f>
      </c>
    </row>
    <row r="16" spans="1:16" ht="12.75">
      <c r="A16" s="24" t="s">
        <v>49</v>
      </c>
      <c s="29" t="s">
        <v>26</v>
      </c>
      <c s="29" t="s">
        <v>290</v>
      </c>
      <c s="24" t="s">
        <v>291</v>
      </c>
      <c s="30" t="s">
        <v>292</v>
      </c>
      <c s="31" t="s">
        <v>134</v>
      </c>
      <c s="32">
        <v>1.99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293</v>
      </c>
    </row>
    <row r="18" spans="1:5" ht="12.75">
      <c r="A18" s="39" t="s">
        <v>56</v>
      </c>
      <c r="E18" s="38" t="s">
        <v>1710</v>
      </c>
    </row>
    <row r="19" spans="1:16" ht="12.75">
      <c r="A19" s="24" t="s">
        <v>49</v>
      </c>
      <c s="29" t="s">
        <v>37</v>
      </c>
      <c s="29" t="s">
        <v>301</v>
      </c>
      <c s="24" t="s">
        <v>161</v>
      </c>
      <c s="30" t="s">
        <v>302</v>
      </c>
      <c s="31" t="s">
        <v>134</v>
      </c>
      <c s="32">
        <v>2940.022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153">
      <c r="A21" s="39" t="s">
        <v>56</v>
      </c>
      <c r="E21" s="38" t="s">
        <v>1711</v>
      </c>
    </row>
    <row r="22" spans="1:16" ht="12.75">
      <c r="A22" s="24" t="s">
        <v>49</v>
      </c>
      <c s="29" t="s">
        <v>39</v>
      </c>
      <c s="29" t="s">
        <v>1666</v>
      </c>
      <c s="24" t="s">
        <v>161</v>
      </c>
      <c s="30" t="s">
        <v>1667</v>
      </c>
      <c s="31" t="s">
        <v>134</v>
      </c>
      <c s="32">
        <v>735.005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288</v>
      </c>
    </row>
    <row r="24" spans="1:5" ht="153">
      <c r="A24" s="39" t="s">
        <v>56</v>
      </c>
      <c r="E24" s="38" t="s">
        <v>1712</v>
      </c>
    </row>
    <row r="25" spans="1:16" ht="12.75">
      <c r="A25" s="24" t="s">
        <v>49</v>
      </c>
      <c s="29" t="s">
        <v>41</v>
      </c>
      <c s="29" t="s">
        <v>304</v>
      </c>
      <c s="24" t="s">
        <v>161</v>
      </c>
      <c s="30" t="s">
        <v>305</v>
      </c>
      <c s="31" t="s">
        <v>134</v>
      </c>
      <c s="32">
        <v>3675.027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306</v>
      </c>
    </row>
    <row r="27" spans="1:5" ht="51">
      <c r="A27" s="39" t="s">
        <v>56</v>
      </c>
      <c r="E27" s="38" t="s">
        <v>1713</v>
      </c>
    </row>
    <row r="28" spans="1:16" ht="12.75">
      <c r="A28" s="24" t="s">
        <v>49</v>
      </c>
      <c s="29" t="s">
        <v>70</v>
      </c>
      <c s="29" t="s">
        <v>318</v>
      </c>
      <c s="24" t="s">
        <v>51</v>
      </c>
      <c s="30" t="s">
        <v>319</v>
      </c>
      <c s="31" t="s">
        <v>134</v>
      </c>
      <c s="32">
        <v>1947.851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51</v>
      </c>
    </row>
    <row r="30" spans="1:5" ht="127.5">
      <c r="A30" s="39" t="s">
        <v>56</v>
      </c>
      <c r="E30" s="38" t="s">
        <v>1714</v>
      </c>
    </row>
    <row r="31" spans="1:16" ht="12.75">
      <c r="A31" s="24" t="s">
        <v>49</v>
      </c>
      <c s="29" t="s">
        <v>73</v>
      </c>
      <c s="29" t="s">
        <v>1063</v>
      </c>
      <c s="24" t="s">
        <v>51</v>
      </c>
      <c s="30" t="s">
        <v>1064</v>
      </c>
      <c s="31" t="s">
        <v>134</v>
      </c>
      <c s="32">
        <v>1306.17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51</v>
      </c>
    </row>
    <row r="33" spans="1:5" ht="127.5">
      <c r="A33" s="39" t="s">
        <v>56</v>
      </c>
      <c r="E33" s="38" t="s">
        <v>1715</v>
      </c>
    </row>
    <row r="34" spans="1:16" ht="12.75">
      <c r="A34" s="24" t="s">
        <v>49</v>
      </c>
      <c s="29" t="s">
        <v>44</v>
      </c>
      <c s="29" t="s">
        <v>321</v>
      </c>
      <c s="24" t="s">
        <v>51</v>
      </c>
      <c s="30" t="s">
        <v>322</v>
      </c>
      <c s="31" t="s">
        <v>148</v>
      </c>
      <c s="32">
        <v>2093.62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02">
      <c r="A36" s="39" t="s">
        <v>56</v>
      </c>
      <c r="E36" s="38" t="s">
        <v>1716</v>
      </c>
    </row>
    <row r="37" spans="1:16" ht="12.75">
      <c r="A37" s="24" t="s">
        <v>49</v>
      </c>
      <c s="29" t="s">
        <v>46</v>
      </c>
      <c s="29" t="s">
        <v>324</v>
      </c>
      <c s="24" t="s">
        <v>51</v>
      </c>
      <c s="30" t="s">
        <v>325</v>
      </c>
      <c s="31" t="s">
        <v>134</v>
      </c>
      <c s="32">
        <v>1.99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51</v>
      </c>
    </row>
    <row r="39" spans="1:5" ht="51">
      <c r="A39" s="37" t="s">
        <v>56</v>
      </c>
      <c r="E39" s="38" t="s">
        <v>1717</v>
      </c>
    </row>
    <row r="40" spans="1:18" ht="12.75" customHeight="1">
      <c r="A40" s="6" t="s">
        <v>47</v>
      </c>
      <c s="6"/>
      <c s="42" t="s">
        <v>37</v>
      </c>
      <c s="6"/>
      <c s="27" t="s">
        <v>353</v>
      </c>
      <c s="6"/>
      <c s="6"/>
      <c s="6"/>
      <c s="43">
        <f>0+Q40</f>
      </c>
      <c r="O40">
        <f>0+R40</f>
      </c>
      <c r="Q40">
        <f>0+I41+I44+I47+I50</f>
      </c>
      <c>
        <f>0+O41+O44+O47+O50</f>
      </c>
    </row>
    <row r="41" spans="1:16" ht="12.75">
      <c r="A41" s="24" t="s">
        <v>49</v>
      </c>
      <c s="29" t="s">
        <v>84</v>
      </c>
      <c s="29" t="s">
        <v>1718</v>
      </c>
      <c s="24" t="s">
        <v>51</v>
      </c>
      <c s="30" t="s">
        <v>1719</v>
      </c>
      <c s="31" t="s">
        <v>134</v>
      </c>
      <c s="32">
        <v>5.171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1720</v>
      </c>
    </row>
    <row r="43" spans="1:5" ht="12.75">
      <c r="A43" s="39" t="s">
        <v>56</v>
      </c>
      <c r="E43" s="38" t="s">
        <v>1721</v>
      </c>
    </row>
    <row r="44" spans="1:16" ht="12.75">
      <c r="A44" s="24" t="s">
        <v>49</v>
      </c>
      <c s="29" t="s">
        <v>88</v>
      </c>
      <c s="29" t="s">
        <v>873</v>
      </c>
      <c s="24" t="s">
        <v>51</v>
      </c>
      <c s="30" t="s">
        <v>874</v>
      </c>
      <c s="31" t="s">
        <v>134</v>
      </c>
      <c s="32">
        <v>216.052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51</v>
      </c>
    </row>
    <row r="46" spans="1:5" ht="127.5">
      <c r="A46" s="39" t="s">
        <v>56</v>
      </c>
      <c r="E46" s="38" t="s">
        <v>1722</v>
      </c>
    </row>
    <row r="47" spans="1:16" ht="12.75">
      <c r="A47" s="24" t="s">
        <v>49</v>
      </c>
      <c s="29" t="s">
        <v>91</v>
      </c>
      <c s="29" t="s">
        <v>369</v>
      </c>
      <c s="24" t="s">
        <v>51</v>
      </c>
      <c s="30" t="s">
        <v>370</v>
      </c>
      <c s="31" t="s">
        <v>134</v>
      </c>
      <c s="32">
        <v>8.618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38.25">
      <c r="A48" s="35" t="s">
        <v>54</v>
      </c>
      <c r="E48" s="36" t="s">
        <v>1723</v>
      </c>
    </row>
    <row r="49" spans="1:5" ht="12.75">
      <c r="A49" s="39" t="s">
        <v>56</v>
      </c>
      <c r="E49" s="38" t="s">
        <v>1724</v>
      </c>
    </row>
    <row r="50" spans="1:16" ht="12.75">
      <c r="A50" s="24" t="s">
        <v>49</v>
      </c>
      <c s="29" t="s">
        <v>96</v>
      </c>
      <c s="29" t="s">
        <v>1725</v>
      </c>
      <c s="24" t="s">
        <v>51</v>
      </c>
      <c s="30" t="s">
        <v>1726</v>
      </c>
      <c s="31" t="s">
        <v>134</v>
      </c>
      <c s="32">
        <v>3.348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38.25">
      <c r="A51" s="35" t="s">
        <v>54</v>
      </c>
      <c r="E51" s="36" t="s">
        <v>1727</v>
      </c>
    </row>
    <row r="52" spans="1:5" ht="12.75">
      <c r="A52" s="37" t="s">
        <v>56</v>
      </c>
      <c r="E52" s="38" t="s">
        <v>1728</v>
      </c>
    </row>
    <row r="53" spans="1:18" ht="12.75" customHeight="1">
      <c r="A53" s="6" t="s">
        <v>47</v>
      </c>
      <c s="6"/>
      <c s="42" t="s">
        <v>73</v>
      </c>
      <c s="6"/>
      <c s="27" t="s">
        <v>252</v>
      </c>
      <c s="6"/>
      <c s="6"/>
      <c s="6"/>
      <c s="43">
        <f>0+Q53</f>
      </c>
      <c r="O53">
        <f>0+R53</f>
      </c>
      <c r="Q53">
        <f>0+I54+I57+I60+I63+I66+I69+I72</f>
      </c>
      <c>
        <f>0+O54+O57+O60+O63+O66+O69+O72</f>
      </c>
    </row>
    <row r="54" spans="1:16" ht="12.75">
      <c r="A54" s="24" t="s">
        <v>49</v>
      </c>
      <c s="29" t="s">
        <v>99</v>
      </c>
      <c s="29" t="s">
        <v>1685</v>
      </c>
      <c s="24" t="s">
        <v>51</v>
      </c>
      <c s="30" t="s">
        <v>1686</v>
      </c>
      <c s="31" t="s">
        <v>187</v>
      </c>
      <c s="32">
        <v>255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9" t="s">
        <v>56</v>
      </c>
      <c r="E56" s="38" t="s">
        <v>1729</v>
      </c>
    </row>
    <row r="57" spans="1:16" ht="12.75">
      <c r="A57" s="24" t="s">
        <v>49</v>
      </c>
      <c s="29" t="s">
        <v>102</v>
      </c>
      <c s="29" t="s">
        <v>1688</v>
      </c>
      <c s="24" t="s">
        <v>51</v>
      </c>
      <c s="30" t="s">
        <v>1689</v>
      </c>
      <c s="31" t="s">
        <v>187</v>
      </c>
      <c s="32">
        <v>868.8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51</v>
      </c>
    </row>
    <row r="59" spans="1:5" ht="76.5">
      <c r="A59" s="39" t="s">
        <v>56</v>
      </c>
      <c r="E59" s="38" t="s">
        <v>1730</v>
      </c>
    </row>
    <row r="60" spans="1:16" ht="12.75">
      <c r="A60" s="24" t="s">
        <v>49</v>
      </c>
      <c s="29" t="s">
        <v>105</v>
      </c>
      <c s="29" t="s">
        <v>1731</v>
      </c>
      <c s="24" t="s">
        <v>51</v>
      </c>
      <c s="30" t="s">
        <v>1732</v>
      </c>
      <c s="31" t="s">
        <v>187</v>
      </c>
      <c s="32">
        <v>577.2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51</v>
      </c>
    </row>
    <row r="62" spans="1:5" ht="51">
      <c r="A62" s="39" t="s">
        <v>56</v>
      </c>
      <c r="E62" s="38" t="s">
        <v>1733</v>
      </c>
    </row>
    <row r="63" spans="1:16" ht="12.75">
      <c r="A63" s="24" t="s">
        <v>49</v>
      </c>
      <c s="29" t="s">
        <v>108</v>
      </c>
      <c s="29" t="s">
        <v>1691</v>
      </c>
      <c s="24" t="s">
        <v>51</v>
      </c>
      <c s="30" t="s">
        <v>1692</v>
      </c>
      <c s="31" t="s">
        <v>82</v>
      </c>
      <c s="32">
        <v>22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1693</v>
      </c>
    </row>
    <row r="65" spans="1:5" ht="12.75">
      <c r="A65" s="39" t="s">
        <v>56</v>
      </c>
      <c r="E65" s="38" t="s">
        <v>1734</v>
      </c>
    </row>
    <row r="66" spans="1:16" ht="12.75">
      <c r="A66" s="24" t="s">
        <v>49</v>
      </c>
      <c s="29" t="s">
        <v>114</v>
      </c>
      <c s="29" t="s">
        <v>1695</v>
      </c>
      <c s="24" t="s">
        <v>51</v>
      </c>
      <c s="30" t="s">
        <v>1696</v>
      </c>
      <c s="31" t="s">
        <v>82</v>
      </c>
      <c s="32">
        <v>14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1693</v>
      </c>
    </row>
    <row r="68" spans="1:5" ht="12.75">
      <c r="A68" s="39" t="s">
        <v>56</v>
      </c>
      <c r="E68" s="38" t="s">
        <v>159</v>
      </c>
    </row>
    <row r="69" spans="1:16" ht="12.75">
      <c r="A69" s="24" t="s">
        <v>49</v>
      </c>
      <c s="29" t="s">
        <v>118</v>
      </c>
      <c s="29" t="s">
        <v>1700</v>
      </c>
      <c s="24" t="s">
        <v>51</v>
      </c>
      <c s="30" t="s">
        <v>1701</v>
      </c>
      <c s="31" t="s">
        <v>82</v>
      </c>
      <c s="32">
        <v>73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51</v>
      </c>
    </row>
    <row r="71" spans="1:5" ht="12.75">
      <c r="A71" s="39" t="s">
        <v>56</v>
      </c>
      <c r="E71" s="38" t="s">
        <v>1735</v>
      </c>
    </row>
    <row r="72" spans="1:16" ht="12.75">
      <c r="A72" s="24" t="s">
        <v>49</v>
      </c>
      <c s="29" t="s">
        <v>121</v>
      </c>
      <c s="29" t="s">
        <v>1736</v>
      </c>
      <c s="24" t="s">
        <v>51</v>
      </c>
      <c s="30" t="s">
        <v>1737</v>
      </c>
      <c s="31" t="s">
        <v>82</v>
      </c>
      <c s="32">
        <v>1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51</v>
      </c>
    </row>
    <row r="74" spans="1:5" ht="12.75">
      <c r="A74" s="37" t="s">
        <v>56</v>
      </c>
      <c r="E74" s="38" t="s">
        <v>83</v>
      </c>
    </row>
    <row r="75" spans="1:18" ht="12.75" customHeight="1">
      <c r="A75" s="6" t="s">
        <v>47</v>
      </c>
      <c s="6"/>
      <c s="42" t="s">
        <v>44</v>
      </c>
      <c s="6"/>
      <c s="27" t="s">
        <v>184</v>
      </c>
      <c s="6"/>
      <c s="6"/>
      <c s="6"/>
      <c s="43">
        <f>0+Q75</f>
      </c>
      <c r="O75">
        <f>0+R75</f>
      </c>
      <c r="Q75">
        <f>0+I76+I79</f>
      </c>
      <c>
        <f>0+O76+O79</f>
      </c>
    </row>
    <row r="76" spans="1:16" ht="12.75">
      <c r="A76" s="24" t="s">
        <v>49</v>
      </c>
      <c s="29" t="s">
        <v>209</v>
      </c>
      <c s="29" t="s">
        <v>522</v>
      </c>
      <c s="24" t="s">
        <v>51</v>
      </c>
      <c s="30" t="s">
        <v>523</v>
      </c>
      <c s="31" t="s">
        <v>82</v>
      </c>
      <c s="32">
        <v>1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1703</v>
      </c>
    </row>
    <row r="78" spans="1:5" ht="12.75">
      <c r="A78" s="39" t="s">
        <v>56</v>
      </c>
      <c r="E78" s="38" t="s">
        <v>83</v>
      </c>
    </row>
    <row r="79" spans="1:16" ht="12.75">
      <c r="A79" s="24" t="s">
        <v>49</v>
      </c>
      <c s="29" t="s">
        <v>259</v>
      </c>
      <c s="29" t="s">
        <v>1704</v>
      </c>
      <c s="24" t="s">
        <v>51</v>
      </c>
      <c s="30" t="s">
        <v>1705</v>
      </c>
      <c s="31" t="s">
        <v>82</v>
      </c>
      <c s="32">
        <v>1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1706</v>
      </c>
    </row>
    <row r="81" spans="1:5" ht="12.75">
      <c r="A81" s="37" t="s">
        <v>56</v>
      </c>
      <c r="E81" s="38" t="s">
        <v>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1738</v>
      </c>
      <c s="40">
        <f>0+I8+I21+I46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1738</v>
      </c>
      <c s="6"/>
      <c s="18" t="s">
        <v>1739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42.726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51">
      <c r="A11" s="39" t="s">
        <v>56</v>
      </c>
      <c r="E11" s="38" t="s">
        <v>1740</v>
      </c>
    </row>
    <row r="12" spans="1:16" ht="12.75">
      <c r="A12" s="24" t="s">
        <v>49</v>
      </c>
      <c s="29" t="s">
        <v>27</v>
      </c>
      <c s="29" t="s">
        <v>131</v>
      </c>
      <c s="24" t="s">
        <v>1741</v>
      </c>
      <c s="30" t="s">
        <v>1742</v>
      </c>
      <c s="31" t="s">
        <v>134</v>
      </c>
      <c s="32">
        <v>4.728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1743</v>
      </c>
    </row>
    <row r="15" spans="1:16" ht="12.75">
      <c r="A15" s="24" t="s">
        <v>49</v>
      </c>
      <c s="29" t="s">
        <v>26</v>
      </c>
      <c s="29" t="s">
        <v>276</v>
      </c>
      <c s="24" t="s">
        <v>51</v>
      </c>
      <c s="30" t="s">
        <v>277</v>
      </c>
      <c s="31" t="s">
        <v>134</v>
      </c>
      <c s="32">
        <v>7.54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9" t="s">
        <v>56</v>
      </c>
      <c r="E17" s="38" t="s">
        <v>1744</v>
      </c>
    </row>
    <row r="18" spans="1:16" ht="12.75">
      <c r="A18" s="24" t="s">
        <v>49</v>
      </c>
      <c s="29" t="s">
        <v>37</v>
      </c>
      <c s="29" t="s">
        <v>1307</v>
      </c>
      <c s="24" t="s">
        <v>51</v>
      </c>
      <c s="30" t="s">
        <v>1308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02">
      <c r="A20" s="37" t="s">
        <v>56</v>
      </c>
      <c r="E20" s="38" t="s">
        <v>1745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0+I22+I25+I28+I31+I34+I37+I40+I43</f>
      </c>
      <c>
        <f>0+O22+O25+O28+O31+O34+O37+O40+O43</f>
      </c>
    </row>
    <row r="22" spans="1:16" ht="12.75">
      <c r="A22" s="24" t="s">
        <v>49</v>
      </c>
      <c s="29" t="s">
        <v>39</v>
      </c>
      <c s="29" t="s">
        <v>1746</v>
      </c>
      <c s="24" t="s">
        <v>51</v>
      </c>
      <c s="30" t="s">
        <v>1747</v>
      </c>
      <c s="31" t="s">
        <v>187</v>
      </c>
      <c s="32">
        <v>60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25.5">
      <c r="A23" s="35" t="s">
        <v>54</v>
      </c>
      <c r="E23" s="36" t="s">
        <v>1748</v>
      </c>
    </row>
    <row r="24" spans="1:5" ht="25.5">
      <c r="A24" s="39" t="s">
        <v>56</v>
      </c>
      <c r="E24" s="38" t="s">
        <v>1749</v>
      </c>
    </row>
    <row r="25" spans="1:16" ht="12.75">
      <c r="A25" s="24" t="s">
        <v>49</v>
      </c>
      <c s="29" t="s">
        <v>41</v>
      </c>
      <c s="29" t="s">
        <v>1750</v>
      </c>
      <c s="24" t="s">
        <v>161</v>
      </c>
      <c s="30" t="s">
        <v>1751</v>
      </c>
      <c s="31" t="s">
        <v>134</v>
      </c>
      <c s="32">
        <v>40.186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288</v>
      </c>
    </row>
    <row r="27" spans="1:5" ht="140.25">
      <c r="A27" s="39" t="s">
        <v>56</v>
      </c>
      <c r="E27" s="38" t="s">
        <v>1752</v>
      </c>
    </row>
    <row r="28" spans="1:16" ht="12.75">
      <c r="A28" s="24" t="s">
        <v>49</v>
      </c>
      <c s="29" t="s">
        <v>70</v>
      </c>
      <c s="29" t="s">
        <v>290</v>
      </c>
      <c s="24" t="s">
        <v>51</v>
      </c>
      <c s="30" t="s">
        <v>292</v>
      </c>
      <c s="31" t="s">
        <v>134</v>
      </c>
      <c s="32">
        <v>7.54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293</v>
      </c>
    </row>
    <row r="30" spans="1:5" ht="12.75">
      <c r="A30" s="39" t="s">
        <v>56</v>
      </c>
      <c r="E30" s="38" t="s">
        <v>1744</v>
      </c>
    </row>
    <row r="31" spans="1:16" ht="12.75">
      <c r="A31" s="24" t="s">
        <v>49</v>
      </c>
      <c s="29" t="s">
        <v>73</v>
      </c>
      <c s="29" t="s">
        <v>1753</v>
      </c>
      <c s="24" t="s">
        <v>161</v>
      </c>
      <c s="30" t="s">
        <v>1754</v>
      </c>
      <c s="31" t="s">
        <v>134</v>
      </c>
      <c s="32">
        <v>4.728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288</v>
      </c>
    </row>
    <row r="33" spans="1:5" ht="89.25">
      <c r="A33" s="39" t="s">
        <v>56</v>
      </c>
      <c r="E33" s="38" t="s">
        <v>1755</v>
      </c>
    </row>
    <row r="34" spans="1:16" ht="12.75">
      <c r="A34" s="24" t="s">
        <v>49</v>
      </c>
      <c s="29" t="s">
        <v>44</v>
      </c>
      <c s="29" t="s">
        <v>1056</v>
      </c>
      <c s="24" t="s">
        <v>161</v>
      </c>
      <c s="30" t="s">
        <v>1057</v>
      </c>
      <c s="31" t="s">
        <v>134</v>
      </c>
      <c s="32">
        <v>2.54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288</v>
      </c>
    </row>
    <row r="36" spans="1:5" ht="25.5">
      <c r="A36" s="39" t="s">
        <v>56</v>
      </c>
      <c r="E36" s="38" t="s">
        <v>1756</v>
      </c>
    </row>
    <row r="37" spans="1:16" ht="12.75">
      <c r="A37" s="24" t="s">
        <v>49</v>
      </c>
      <c s="29" t="s">
        <v>46</v>
      </c>
      <c s="29" t="s">
        <v>304</v>
      </c>
      <c s="24" t="s">
        <v>161</v>
      </c>
      <c s="30" t="s">
        <v>305</v>
      </c>
      <c s="31" t="s">
        <v>134</v>
      </c>
      <c s="32">
        <v>47.454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306</v>
      </c>
    </row>
    <row r="39" spans="1:5" ht="63.75">
      <c r="A39" s="39" t="s">
        <v>56</v>
      </c>
      <c r="E39" s="38" t="s">
        <v>1757</v>
      </c>
    </row>
    <row r="40" spans="1:16" ht="12.75">
      <c r="A40" s="24" t="s">
        <v>49</v>
      </c>
      <c s="29" t="s">
        <v>84</v>
      </c>
      <c s="29" t="s">
        <v>308</v>
      </c>
      <c s="24" t="s">
        <v>51</v>
      </c>
      <c s="30" t="s">
        <v>309</v>
      </c>
      <c s="31" t="s">
        <v>134</v>
      </c>
      <c s="32">
        <v>4.633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51</v>
      </c>
    </row>
    <row r="42" spans="1:5" ht="89.25">
      <c r="A42" s="39" t="s">
        <v>56</v>
      </c>
      <c r="E42" s="38" t="s">
        <v>1758</v>
      </c>
    </row>
    <row r="43" spans="1:16" ht="12.75">
      <c r="A43" s="24" t="s">
        <v>49</v>
      </c>
      <c s="29" t="s">
        <v>88</v>
      </c>
      <c s="29" t="s">
        <v>324</v>
      </c>
      <c s="24" t="s">
        <v>51</v>
      </c>
      <c s="30" t="s">
        <v>325</v>
      </c>
      <c s="31" t="s">
        <v>134</v>
      </c>
      <c s="32">
        <v>7.54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1759</v>
      </c>
    </row>
    <row r="45" spans="1:5" ht="114.75">
      <c r="A45" s="37" t="s">
        <v>56</v>
      </c>
      <c r="E45" s="38" t="s">
        <v>1760</v>
      </c>
    </row>
    <row r="46" spans="1:18" ht="12.75" customHeight="1">
      <c r="A46" s="6" t="s">
        <v>47</v>
      </c>
      <c s="6"/>
      <c s="42" t="s">
        <v>37</v>
      </c>
      <c s="6"/>
      <c s="27" t="s">
        <v>353</v>
      </c>
      <c s="6"/>
      <c s="6"/>
      <c s="6"/>
      <c s="43">
        <f>0+Q46</f>
      </c>
      <c r="O46">
        <f>0+R46</f>
      </c>
      <c r="Q46">
        <f>0+I47+I50+I53+I56+I59</f>
      </c>
      <c>
        <f>0+O47+O50+O53+O56+O59</f>
      </c>
    </row>
    <row r="47" spans="1:16" ht="12.75">
      <c r="A47" s="24" t="s">
        <v>49</v>
      </c>
      <c s="29" t="s">
        <v>91</v>
      </c>
      <c s="29" t="s">
        <v>1718</v>
      </c>
      <c s="24" t="s">
        <v>51</v>
      </c>
      <c s="30" t="s">
        <v>1719</v>
      </c>
      <c s="31" t="s">
        <v>134</v>
      </c>
      <c s="32">
        <v>0.284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1761</v>
      </c>
    </row>
    <row r="49" spans="1:5" ht="38.25">
      <c r="A49" s="39" t="s">
        <v>56</v>
      </c>
      <c r="E49" s="38" t="s">
        <v>1762</v>
      </c>
    </row>
    <row r="50" spans="1:16" ht="12.75">
      <c r="A50" s="24" t="s">
        <v>49</v>
      </c>
      <c s="29" t="s">
        <v>96</v>
      </c>
      <c s="29" t="s">
        <v>359</v>
      </c>
      <c s="24" t="s">
        <v>51</v>
      </c>
      <c s="30" t="s">
        <v>361</v>
      </c>
      <c s="31" t="s">
        <v>134</v>
      </c>
      <c s="32">
        <v>3.559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1169</v>
      </c>
    </row>
    <row r="52" spans="1:5" ht="140.25">
      <c r="A52" s="39" t="s">
        <v>56</v>
      </c>
      <c r="E52" s="38" t="s">
        <v>1763</v>
      </c>
    </row>
    <row r="53" spans="1:16" ht="12.75">
      <c r="A53" s="24" t="s">
        <v>49</v>
      </c>
      <c s="29" t="s">
        <v>99</v>
      </c>
      <c s="29" t="s">
        <v>1675</v>
      </c>
      <c s="24" t="s">
        <v>51</v>
      </c>
      <c s="30" t="s">
        <v>1676</v>
      </c>
      <c s="31" t="s">
        <v>134</v>
      </c>
      <c s="32">
        <v>15.768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1759</v>
      </c>
    </row>
    <row r="55" spans="1:5" ht="140.25">
      <c r="A55" s="39" t="s">
        <v>56</v>
      </c>
      <c r="E55" s="38" t="s">
        <v>1764</v>
      </c>
    </row>
    <row r="56" spans="1:16" ht="12.75">
      <c r="A56" s="24" t="s">
        <v>49</v>
      </c>
      <c s="29" t="s">
        <v>102</v>
      </c>
      <c s="29" t="s">
        <v>369</v>
      </c>
      <c s="24" t="s">
        <v>51</v>
      </c>
      <c s="30" t="s">
        <v>370</v>
      </c>
      <c s="31" t="s">
        <v>134</v>
      </c>
      <c s="32">
        <v>0.378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51">
      <c r="A57" s="35" t="s">
        <v>54</v>
      </c>
      <c r="E57" s="36" t="s">
        <v>1765</v>
      </c>
    </row>
    <row r="58" spans="1:5" ht="25.5">
      <c r="A58" s="39" t="s">
        <v>56</v>
      </c>
      <c r="E58" s="38" t="s">
        <v>1766</v>
      </c>
    </row>
    <row r="59" spans="1:16" ht="12.75">
      <c r="A59" s="24" t="s">
        <v>49</v>
      </c>
      <c s="29" t="s">
        <v>105</v>
      </c>
      <c s="29" t="s">
        <v>1725</v>
      </c>
      <c s="24" t="s">
        <v>51</v>
      </c>
      <c s="30" t="s">
        <v>1726</v>
      </c>
      <c s="31" t="s">
        <v>134</v>
      </c>
      <c s="32">
        <v>2.54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25.5">
      <c r="A60" s="35" t="s">
        <v>54</v>
      </c>
      <c r="E60" s="36" t="s">
        <v>1767</v>
      </c>
    </row>
    <row r="61" spans="1:5" ht="114.75">
      <c r="A61" s="37" t="s">
        <v>56</v>
      </c>
      <c r="E61" s="38" t="s">
        <v>1768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0+O8+O12+O22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1769</v>
      </c>
      <c s="40">
        <f>0+I8+I12+I22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1769</v>
      </c>
      <c s="6"/>
      <c s="18" t="s">
        <v>1770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131</v>
      </c>
      <c s="24" t="s">
        <v>1741</v>
      </c>
      <c s="30" t="s">
        <v>1742</v>
      </c>
      <c s="31" t="s">
        <v>134</v>
      </c>
      <c s="32">
        <v>30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7" t="s">
        <v>56</v>
      </c>
      <c r="E11" s="38" t="s">
        <v>1771</v>
      </c>
    </row>
    <row r="12" spans="1:18" ht="12.75" customHeight="1">
      <c r="A12" s="6" t="s">
        <v>47</v>
      </c>
      <c s="6"/>
      <c s="42" t="s">
        <v>33</v>
      </c>
      <c s="6"/>
      <c s="27" t="s">
        <v>145</v>
      </c>
      <c s="6"/>
      <c s="6"/>
      <c s="6"/>
      <c s="43">
        <f>0+Q12</f>
      </c>
      <c r="O12">
        <f>0+R12</f>
      </c>
      <c r="Q12">
        <f>0+I13+I16+I19</f>
      </c>
      <c>
        <f>0+O13+O16+O19</f>
      </c>
    </row>
    <row r="13" spans="1:16" ht="12.75">
      <c r="A13" s="24" t="s">
        <v>49</v>
      </c>
      <c s="29" t="s">
        <v>27</v>
      </c>
      <c s="29" t="s">
        <v>1772</v>
      </c>
      <c s="24" t="s">
        <v>51</v>
      </c>
      <c s="30" t="s">
        <v>1773</v>
      </c>
      <c s="31" t="s">
        <v>187</v>
      </c>
      <c s="32">
        <v>35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25.5">
      <c r="A14" s="35" t="s">
        <v>54</v>
      </c>
      <c r="E14" s="36" t="s">
        <v>1774</v>
      </c>
    </row>
    <row r="15" spans="1:5" ht="25.5">
      <c r="A15" s="39" t="s">
        <v>56</v>
      </c>
      <c r="E15" s="38" t="s">
        <v>1775</v>
      </c>
    </row>
    <row r="16" spans="1:16" ht="12.75">
      <c r="A16" s="24" t="s">
        <v>49</v>
      </c>
      <c s="29" t="s">
        <v>26</v>
      </c>
      <c s="29" t="s">
        <v>1753</v>
      </c>
      <c s="24" t="s">
        <v>161</v>
      </c>
      <c s="30" t="s">
        <v>1754</v>
      </c>
      <c s="31" t="s">
        <v>134</v>
      </c>
      <c s="32">
        <v>30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1776</v>
      </c>
    </row>
    <row r="18" spans="1:5" ht="38.25">
      <c r="A18" s="39" t="s">
        <v>56</v>
      </c>
      <c r="E18" s="38" t="s">
        <v>1777</v>
      </c>
    </row>
    <row r="19" spans="1:16" ht="12.75">
      <c r="A19" s="24" t="s">
        <v>49</v>
      </c>
      <c s="29" t="s">
        <v>37</v>
      </c>
      <c s="29" t="s">
        <v>304</v>
      </c>
      <c s="24" t="s">
        <v>161</v>
      </c>
      <c s="30" t="s">
        <v>305</v>
      </c>
      <c s="31" t="s">
        <v>134</v>
      </c>
      <c s="32">
        <v>30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306</v>
      </c>
    </row>
    <row r="21" spans="1:5" ht="12.75">
      <c r="A21" s="37" t="s">
        <v>56</v>
      </c>
      <c r="E21" s="38" t="s">
        <v>1771</v>
      </c>
    </row>
    <row r="22" spans="1:18" ht="12.75" customHeight="1">
      <c r="A22" s="6" t="s">
        <v>47</v>
      </c>
      <c s="6"/>
      <c s="42" t="s">
        <v>37</v>
      </c>
      <c s="6"/>
      <c s="27" t="s">
        <v>353</v>
      </c>
      <c s="6"/>
      <c s="6"/>
      <c s="6"/>
      <c s="43">
        <f>0+Q22</f>
      </c>
      <c r="O22">
        <f>0+R22</f>
      </c>
      <c r="Q22">
        <f>0+I23</f>
      </c>
      <c>
        <f>0+O23</f>
      </c>
    </row>
    <row r="23" spans="1:16" ht="12.75">
      <c r="A23" s="24" t="s">
        <v>49</v>
      </c>
      <c s="29" t="s">
        <v>39</v>
      </c>
      <c s="29" t="s">
        <v>1778</v>
      </c>
      <c s="24" t="s">
        <v>51</v>
      </c>
      <c s="30" t="s">
        <v>1779</v>
      </c>
      <c s="31" t="s">
        <v>148</v>
      </c>
      <c s="32">
        <v>30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38.25">
      <c r="A24" s="35" t="s">
        <v>54</v>
      </c>
      <c r="E24" s="36" t="s">
        <v>1780</v>
      </c>
    </row>
    <row r="25" spans="1:5" ht="25.5">
      <c r="A25" s="37" t="s">
        <v>56</v>
      </c>
      <c r="E25" s="38" t="s">
        <v>1781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0+O8+O15+O31+O35+O93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1782</v>
      </c>
      <c s="40">
        <f>0+I8+I15+I31+I35+I93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1782</v>
      </c>
      <c s="6"/>
      <c s="18" t="s">
        <v>1783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354.814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1784</v>
      </c>
    </row>
    <row r="12" spans="1:16" ht="12.75">
      <c r="A12" s="24" t="s">
        <v>49</v>
      </c>
      <c s="29" t="s">
        <v>27</v>
      </c>
      <c s="29" t="s">
        <v>1785</v>
      </c>
      <c s="24" t="s">
        <v>51</v>
      </c>
      <c s="30" t="s">
        <v>1786</v>
      </c>
      <c s="31" t="s">
        <v>53</v>
      </c>
      <c s="32">
        <v>1</v>
      </c>
      <c s="33">
        <v>0</v>
      </c>
      <c s="34">
        <f>ROUND(ROUND(H12,2)*ROUND(G12,3),2)</f>
      </c>
      <c r="O12">
        <f>(I12*0)/100</f>
      </c>
      <c t="s">
        <v>31</v>
      </c>
    </row>
    <row r="13" spans="1:5" ht="12.75">
      <c r="A13" s="35" t="s">
        <v>54</v>
      </c>
      <c r="E13" s="36" t="s">
        <v>1787</v>
      </c>
    </row>
    <row r="14" spans="1:5" ht="51">
      <c r="A14" s="37" t="s">
        <v>56</v>
      </c>
      <c r="E14" s="38" t="s">
        <v>1788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</f>
      </c>
      <c>
        <f>0+O16+O19+O22+O25+O28</f>
      </c>
    </row>
    <row r="16" spans="1:16" ht="12.75">
      <c r="A16" s="24" t="s">
        <v>49</v>
      </c>
      <c s="29" t="s">
        <v>26</v>
      </c>
      <c s="29" t="s">
        <v>301</v>
      </c>
      <c s="24" t="s">
        <v>161</v>
      </c>
      <c s="30" t="s">
        <v>302</v>
      </c>
      <c s="31" t="s">
        <v>134</v>
      </c>
      <c s="32">
        <v>283.851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288</v>
      </c>
    </row>
    <row r="18" spans="1:5" ht="140.25">
      <c r="A18" s="39" t="s">
        <v>56</v>
      </c>
      <c r="E18" s="38" t="s">
        <v>1789</v>
      </c>
    </row>
    <row r="19" spans="1:16" ht="12.75">
      <c r="A19" s="24" t="s">
        <v>49</v>
      </c>
      <c s="29" t="s">
        <v>37</v>
      </c>
      <c s="29" t="s">
        <v>1666</v>
      </c>
      <c s="24" t="s">
        <v>161</v>
      </c>
      <c s="30" t="s">
        <v>1667</v>
      </c>
      <c s="31" t="s">
        <v>134</v>
      </c>
      <c s="32">
        <v>70.963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140.25">
      <c r="A21" s="39" t="s">
        <v>56</v>
      </c>
      <c r="E21" s="38" t="s">
        <v>1790</v>
      </c>
    </row>
    <row r="22" spans="1:16" ht="12.75">
      <c r="A22" s="24" t="s">
        <v>49</v>
      </c>
      <c s="29" t="s">
        <v>39</v>
      </c>
      <c s="29" t="s">
        <v>304</v>
      </c>
      <c s="24" t="s">
        <v>161</v>
      </c>
      <c s="30" t="s">
        <v>305</v>
      </c>
      <c s="31" t="s">
        <v>134</v>
      </c>
      <c s="32">
        <v>354.814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306</v>
      </c>
    </row>
    <row r="24" spans="1:5" ht="51">
      <c r="A24" s="39" t="s">
        <v>56</v>
      </c>
      <c r="E24" s="38" t="s">
        <v>1791</v>
      </c>
    </row>
    <row r="25" spans="1:16" ht="12.75">
      <c r="A25" s="24" t="s">
        <v>49</v>
      </c>
      <c s="29" t="s">
        <v>41</v>
      </c>
      <c s="29" t="s">
        <v>318</v>
      </c>
      <c s="24" t="s">
        <v>51</v>
      </c>
      <c s="30" t="s">
        <v>319</v>
      </c>
      <c s="31" t="s">
        <v>134</v>
      </c>
      <c s="32">
        <v>203.214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114.75">
      <c r="A27" s="39" t="s">
        <v>56</v>
      </c>
      <c r="E27" s="38" t="s">
        <v>1792</v>
      </c>
    </row>
    <row r="28" spans="1:16" ht="12.75">
      <c r="A28" s="24" t="s">
        <v>49</v>
      </c>
      <c s="29" t="s">
        <v>70</v>
      </c>
      <c s="29" t="s">
        <v>1063</v>
      </c>
      <c s="24" t="s">
        <v>51</v>
      </c>
      <c s="30" t="s">
        <v>1064</v>
      </c>
      <c s="31" t="s">
        <v>134</v>
      </c>
      <c s="32">
        <v>118.69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1793</v>
      </c>
    </row>
    <row r="30" spans="1:5" ht="114.75">
      <c r="A30" s="37" t="s">
        <v>56</v>
      </c>
      <c r="E30" s="38" t="s">
        <v>1794</v>
      </c>
    </row>
    <row r="31" spans="1:18" ht="12.75" customHeight="1">
      <c r="A31" s="6" t="s">
        <v>47</v>
      </c>
      <c s="6"/>
      <c s="42" t="s">
        <v>37</v>
      </c>
      <c s="6"/>
      <c s="27" t="s">
        <v>353</v>
      </c>
      <c s="6"/>
      <c s="6"/>
      <c s="6"/>
      <c s="43">
        <f>0+Q31</f>
      </c>
      <c r="O31">
        <f>0+R31</f>
      </c>
      <c r="Q31">
        <f>0+I32</f>
      </c>
      <c>
        <f>0+O32</f>
      </c>
    </row>
    <row r="32" spans="1:16" ht="12.75">
      <c r="A32" s="24" t="s">
        <v>49</v>
      </c>
      <c s="29" t="s">
        <v>73</v>
      </c>
      <c s="29" t="s">
        <v>873</v>
      </c>
      <c s="24" t="s">
        <v>51</v>
      </c>
      <c s="30" t="s">
        <v>874</v>
      </c>
      <c s="31" t="s">
        <v>134</v>
      </c>
      <c s="32">
        <v>32.909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1795</v>
      </c>
    </row>
    <row r="34" spans="1:5" ht="114.75">
      <c r="A34" s="37" t="s">
        <v>56</v>
      </c>
      <c r="E34" s="38" t="s">
        <v>1796</v>
      </c>
    </row>
    <row r="35" spans="1:18" ht="12.75" customHeight="1">
      <c r="A35" s="6" t="s">
        <v>47</v>
      </c>
      <c s="6"/>
      <c s="42" t="s">
        <v>73</v>
      </c>
      <c s="6"/>
      <c s="27" t="s">
        <v>252</v>
      </c>
      <c s="6"/>
      <c s="6"/>
      <c s="6"/>
      <c s="43">
        <f>0+Q35</f>
      </c>
      <c r="O35">
        <f>0+R35</f>
      </c>
      <c r="Q35">
        <f>0+I36+I39+I42+I45+I48+I51+I54+I57+I60+I63+I66+I69+I72+I75+I78+I81+I84+I87+I90</f>
      </c>
      <c>
        <f>0+O36+O39+O42+O45+O48+O51+O54+O57+O60+O63+O66+O69+O72+O75+O78+O81+O84+O87+O90</f>
      </c>
    </row>
    <row r="36" spans="1:16" ht="12.75">
      <c r="A36" s="24" t="s">
        <v>49</v>
      </c>
      <c s="29" t="s">
        <v>44</v>
      </c>
      <c s="29" t="s">
        <v>1797</v>
      </c>
      <c s="24" t="s">
        <v>51</v>
      </c>
      <c s="30" t="s">
        <v>1798</v>
      </c>
      <c s="31" t="s">
        <v>187</v>
      </c>
      <c s="32">
        <v>8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1799</v>
      </c>
    </row>
    <row r="38" spans="1:5" ht="12.75">
      <c r="A38" s="39" t="s">
        <v>56</v>
      </c>
      <c r="E38" s="38" t="s">
        <v>1800</v>
      </c>
    </row>
    <row r="39" spans="1:16" ht="12.75">
      <c r="A39" s="24" t="s">
        <v>49</v>
      </c>
      <c s="29" t="s">
        <v>46</v>
      </c>
      <c s="29" t="s">
        <v>1801</v>
      </c>
      <c s="24" t="s">
        <v>51</v>
      </c>
      <c s="30" t="s">
        <v>1802</v>
      </c>
      <c s="31" t="s">
        <v>187</v>
      </c>
      <c s="32">
        <v>125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1803</v>
      </c>
    </row>
    <row r="41" spans="1:5" ht="12.75">
      <c r="A41" s="39" t="s">
        <v>56</v>
      </c>
      <c r="E41" s="38" t="s">
        <v>1804</v>
      </c>
    </row>
    <row r="42" spans="1:16" ht="12.75">
      <c r="A42" s="24" t="s">
        <v>49</v>
      </c>
      <c s="29" t="s">
        <v>84</v>
      </c>
      <c s="29" t="s">
        <v>1805</v>
      </c>
      <c s="24" t="s">
        <v>51</v>
      </c>
      <c s="30" t="s">
        <v>1806</v>
      </c>
      <c s="31" t="s">
        <v>187</v>
      </c>
      <c s="32">
        <v>64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1807</v>
      </c>
    </row>
    <row r="44" spans="1:5" ht="12.75">
      <c r="A44" s="39" t="s">
        <v>56</v>
      </c>
      <c r="E44" s="38" t="s">
        <v>1808</v>
      </c>
    </row>
    <row r="45" spans="1:16" ht="12.75">
      <c r="A45" s="24" t="s">
        <v>49</v>
      </c>
      <c s="29" t="s">
        <v>88</v>
      </c>
      <c s="29" t="s">
        <v>1809</v>
      </c>
      <c s="24" t="s">
        <v>51</v>
      </c>
      <c s="30" t="s">
        <v>1810</v>
      </c>
      <c s="31" t="s">
        <v>187</v>
      </c>
      <c s="32">
        <v>176.29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1811</v>
      </c>
    </row>
    <row r="47" spans="1:5" ht="12.75">
      <c r="A47" s="39" t="s">
        <v>56</v>
      </c>
      <c r="E47" s="38" t="s">
        <v>1812</v>
      </c>
    </row>
    <row r="48" spans="1:16" ht="12.75">
      <c r="A48" s="24" t="s">
        <v>49</v>
      </c>
      <c s="29" t="s">
        <v>91</v>
      </c>
      <c s="29" t="s">
        <v>1813</v>
      </c>
      <c s="24" t="s">
        <v>51</v>
      </c>
      <c s="30" t="s">
        <v>1814</v>
      </c>
      <c s="31" t="s">
        <v>187</v>
      </c>
      <c s="32">
        <v>8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25.5">
      <c r="A49" s="35" t="s">
        <v>54</v>
      </c>
      <c r="E49" s="36" t="s">
        <v>1815</v>
      </c>
    </row>
    <row r="50" spans="1:5" ht="12.75">
      <c r="A50" s="39" t="s">
        <v>56</v>
      </c>
      <c r="E50" s="38" t="s">
        <v>1800</v>
      </c>
    </row>
    <row r="51" spans="1:16" ht="12.75">
      <c r="A51" s="24" t="s">
        <v>49</v>
      </c>
      <c s="29" t="s">
        <v>96</v>
      </c>
      <c s="29" t="s">
        <v>1816</v>
      </c>
      <c s="24" t="s">
        <v>51</v>
      </c>
      <c s="30" t="s">
        <v>1817</v>
      </c>
      <c s="31" t="s">
        <v>82</v>
      </c>
      <c s="32">
        <v>5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1818</v>
      </c>
    </row>
    <row r="53" spans="1:5" ht="12.75">
      <c r="A53" s="39" t="s">
        <v>56</v>
      </c>
      <c r="E53" s="38" t="s">
        <v>195</v>
      </c>
    </row>
    <row r="54" spans="1:16" ht="12.75">
      <c r="A54" s="24" t="s">
        <v>49</v>
      </c>
      <c s="29" t="s">
        <v>99</v>
      </c>
      <c s="29" t="s">
        <v>1819</v>
      </c>
      <c s="24" t="s">
        <v>51</v>
      </c>
      <c s="30" t="s">
        <v>1820</v>
      </c>
      <c s="31" t="s">
        <v>82</v>
      </c>
      <c s="32">
        <v>3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9" t="s">
        <v>56</v>
      </c>
      <c r="E56" s="38" t="s">
        <v>970</v>
      </c>
    </row>
    <row r="57" spans="1:16" ht="12.75">
      <c r="A57" s="24" t="s">
        <v>49</v>
      </c>
      <c s="29" t="s">
        <v>102</v>
      </c>
      <c s="29" t="s">
        <v>1821</v>
      </c>
      <c s="24" t="s">
        <v>51</v>
      </c>
      <c s="30" t="s">
        <v>1822</v>
      </c>
      <c s="31" t="s">
        <v>82</v>
      </c>
      <c s="32">
        <v>2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1823</v>
      </c>
    </row>
    <row r="59" spans="1:5" ht="12.75">
      <c r="A59" s="39" t="s">
        <v>56</v>
      </c>
      <c r="E59" s="38" t="s">
        <v>95</v>
      </c>
    </row>
    <row r="60" spans="1:16" ht="12.75">
      <c r="A60" s="24" t="s">
        <v>49</v>
      </c>
      <c s="29" t="s">
        <v>105</v>
      </c>
      <c s="29" t="s">
        <v>1824</v>
      </c>
      <c s="24" t="s">
        <v>360</v>
      </c>
      <c s="30" t="s">
        <v>1825</v>
      </c>
      <c s="31" t="s">
        <v>82</v>
      </c>
      <c s="32">
        <v>15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1826</v>
      </c>
    </row>
    <row r="62" spans="1:5" ht="12.75">
      <c r="A62" s="39" t="s">
        <v>56</v>
      </c>
      <c r="E62" s="38" t="s">
        <v>1694</v>
      </c>
    </row>
    <row r="63" spans="1:16" ht="12.75">
      <c r="A63" s="24" t="s">
        <v>49</v>
      </c>
      <c s="29" t="s">
        <v>108</v>
      </c>
      <c s="29" t="s">
        <v>1824</v>
      </c>
      <c s="24" t="s">
        <v>365</v>
      </c>
      <c s="30" t="s">
        <v>1825</v>
      </c>
      <c s="31" t="s">
        <v>82</v>
      </c>
      <c s="32">
        <v>8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1827</v>
      </c>
    </row>
    <row r="65" spans="1:5" ht="12.75">
      <c r="A65" s="39" t="s">
        <v>56</v>
      </c>
      <c r="E65" s="38" t="s">
        <v>189</v>
      </c>
    </row>
    <row r="66" spans="1:16" ht="12.75">
      <c r="A66" s="24" t="s">
        <v>49</v>
      </c>
      <c s="29" t="s">
        <v>114</v>
      </c>
      <c s="29" t="s">
        <v>1828</v>
      </c>
      <c s="24" t="s">
        <v>51</v>
      </c>
      <c s="30" t="s">
        <v>1829</v>
      </c>
      <c s="31" t="s">
        <v>82</v>
      </c>
      <c s="32">
        <v>5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1830</v>
      </c>
    </row>
    <row r="68" spans="1:5" ht="12.75">
      <c r="A68" s="39" t="s">
        <v>56</v>
      </c>
      <c r="E68" s="38" t="s">
        <v>195</v>
      </c>
    </row>
    <row r="69" spans="1:16" ht="12.75">
      <c r="A69" s="24" t="s">
        <v>49</v>
      </c>
      <c s="29" t="s">
        <v>118</v>
      </c>
      <c s="29" t="s">
        <v>1831</v>
      </c>
      <c s="24" t="s">
        <v>51</v>
      </c>
      <c s="30" t="s">
        <v>1832</v>
      </c>
      <c s="31" t="s">
        <v>187</v>
      </c>
      <c s="32">
        <v>365.29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51</v>
      </c>
    </row>
    <row r="71" spans="1:5" ht="12.75">
      <c r="A71" s="39" t="s">
        <v>56</v>
      </c>
      <c r="E71" s="38" t="s">
        <v>1833</v>
      </c>
    </row>
    <row r="72" spans="1:16" ht="12.75">
      <c r="A72" s="24" t="s">
        <v>49</v>
      </c>
      <c s="29" t="s">
        <v>121</v>
      </c>
      <c s="29" t="s">
        <v>1834</v>
      </c>
      <c s="24" t="s">
        <v>51</v>
      </c>
      <c s="30" t="s">
        <v>1835</v>
      </c>
      <c s="31" t="s">
        <v>187</v>
      </c>
      <c s="32">
        <v>365.29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1836</v>
      </c>
    </row>
    <row r="74" spans="1:5" ht="12.75">
      <c r="A74" s="39" t="s">
        <v>56</v>
      </c>
      <c r="E74" s="38" t="s">
        <v>1833</v>
      </c>
    </row>
    <row r="75" spans="1:16" ht="12.75">
      <c r="A75" s="24" t="s">
        <v>49</v>
      </c>
      <c s="29" t="s">
        <v>209</v>
      </c>
      <c s="29" t="s">
        <v>1837</v>
      </c>
      <c s="24" t="s">
        <v>51</v>
      </c>
      <c s="30" t="s">
        <v>1838</v>
      </c>
      <c s="31" t="s">
        <v>82</v>
      </c>
      <c s="32">
        <v>3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1839</v>
      </c>
    </row>
    <row r="77" spans="1:5" ht="12.75">
      <c r="A77" s="39" t="s">
        <v>56</v>
      </c>
      <c r="E77" s="38" t="s">
        <v>1840</v>
      </c>
    </row>
    <row r="78" spans="1:16" ht="12.75">
      <c r="A78" s="24" t="s">
        <v>49</v>
      </c>
      <c s="29" t="s">
        <v>259</v>
      </c>
      <c s="29" t="s">
        <v>1841</v>
      </c>
      <c s="24" t="s">
        <v>51</v>
      </c>
      <c s="30" t="s">
        <v>1842</v>
      </c>
      <c s="31" t="s">
        <v>187</v>
      </c>
      <c s="32">
        <v>189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51</v>
      </c>
    </row>
    <row r="80" spans="1:5" ht="12.75">
      <c r="A80" s="39" t="s">
        <v>56</v>
      </c>
      <c r="E80" s="38" t="s">
        <v>1843</v>
      </c>
    </row>
    <row r="81" spans="1:16" ht="12.75">
      <c r="A81" s="24" t="s">
        <v>49</v>
      </c>
      <c s="29" t="s">
        <v>260</v>
      </c>
      <c s="29" t="s">
        <v>1844</v>
      </c>
      <c s="24" t="s">
        <v>51</v>
      </c>
      <c s="30" t="s">
        <v>1845</v>
      </c>
      <c s="31" t="s">
        <v>187</v>
      </c>
      <c s="32">
        <v>176.29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51</v>
      </c>
    </row>
    <row r="83" spans="1:5" ht="12.75">
      <c r="A83" s="39" t="s">
        <v>56</v>
      </c>
      <c r="E83" s="38" t="s">
        <v>1812</v>
      </c>
    </row>
    <row r="84" spans="1:16" ht="12.75">
      <c r="A84" s="24" t="s">
        <v>49</v>
      </c>
      <c s="29" t="s">
        <v>263</v>
      </c>
      <c s="29" t="s">
        <v>1846</v>
      </c>
      <c s="24" t="s">
        <v>51</v>
      </c>
      <c s="30" t="s">
        <v>1847</v>
      </c>
      <c s="31" t="s">
        <v>187</v>
      </c>
      <c s="32">
        <v>189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51</v>
      </c>
    </row>
    <row r="86" spans="1:5" ht="12.75">
      <c r="A86" s="39" t="s">
        <v>56</v>
      </c>
      <c r="E86" s="38" t="s">
        <v>1843</v>
      </c>
    </row>
    <row r="87" spans="1:16" ht="12.75">
      <c r="A87" s="24" t="s">
        <v>49</v>
      </c>
      <c s="29" t="s">
        <v>358</v>
      </c>
      <c s="29" t="s">
        <v>1848</v>
      </c>
      <c s="24" t="s">
        <v>51</v>
      </c>
      <c s="30" t="s">
        <v>1849</v>
      </c>
      <c s="31" t="s">
        <v>187</v>
      </c>
      <c s="32">
        <v>176.29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51</v>
      </c>
    </row>
    <row r="89" spans="1:5" ht="12.75">
      <c r="A89" s="39" t="s">
        <v>56</v>
      </c>
      <c r="E89" s="38" t="s">
        <v>1812</v>
      </c>
    </row>
    <row r="90" spans="1:16" ht="12.75">
      <c r="A90" s="24" t="s">
        <v>49</v>
      </c>
      <c s="29" t="s">
        <v>364</v>
      </c>
      <c s="29" t="s">
        <v>1850</v>
      </c>
      <c s="24" t="s">
        <v>51</v>
      </c>
      <c s="30" t="s">
        <v>1851</v>
      </c>
      <c s="31" t="s">
        <v>82</v>
      </c>
      <c s="32">
        <v>23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1852</v>
      </c>
    </row>
    <row r="92" spans="1:5" ht="12.75">
      <c r="A92" s="37" t="s">
        <v>56</v>
      </c>
      <c r="E92" s="38" t="s">
        <v>1702</v>
      </c>
    </row>
    <row r="93" spans="1:18" ht="12.75" customHeight="1">
      <c r="A93" s="6" t="s">
        <v>47</v>
      </c>
      <c s="6"/>
      <c s="42" t="s">
        <v>44</v>
      </c>
      <c s="6"/>
      <c s="27" t="s">
        <v>184</v>
      </c>
      <c s="6"/>
      <c s="6"/>
      <c s="6"/>
      <c s="43">
        <f>0+Q93</f>
      </c>
      <c r="O93">
        <f>0+R93</f>
      </c>
      <c r="Q93">
        <f>0+I94+I97</f>
      </c>
      <c>
        <f>0+O94+O97</f>
      </c>
    </row>
    <row r="94" spans="1:16" ht="12.75">
      <c r="A94" s="24" t="s">
        <v>49</v>
      </c>
      <c s="29" t="s">
        <v>368</v>
      </c>
      <c s="29" t="s">
        <v>1853</v>
      </c>
      <c s="24" t="s">
        <v>360</v>
      </c>
      <c s="30" t="s">
        <v>1854</v>
      </c>
      <c s="31" t="s">
        <v>187</v>
      </c>
      <c s="32">
        <v>160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25.5">
      <c r="A95" s="35" t="s">
        <v>54</v>
      </c>
      <c r="E95" s="36" t="s">
        <v>1855</v>
      </c>
    </row>
    <row r="96" spans="1:5" ht="12.75">
      <c r="A96" s="39" t="s">
        <v>56</v>
      </c>
      <c r="E96" s="38" t="s">
        <v>1856</v>
      </c>
    </row>
    <row r="97" spans="1:16" ht="12.75">
      <c r="A97" s="24" t="s">
        <v>49</v>
      </c>
      <c s="29" t="s">
        <v>373</v>
      </c>
      <c s="29" t="s">
        <v>1853</v>
      </c>
      <c s="24" t="s">
        <v>365</v>
      </c>
      <c s="30" t="s">
        <v>1854</v>
      </c>
      <c s="31" t="s">
        <v>187</v>
      </c>
      <c s="32">
        <v>15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25.5">
      <c r="A98" s="35" t="s">
        <v>54</v>
      </c>
      <c r="E98" s="36" t="s">
        <v>1857</v>
      </c>
    </row>
    <row r="99" spans="1:5" ht="12.75">
      <c r="A99" s="37" t="s">
        <v>56</v>
      </c>
      <c r="E99" s="38" t="s">
        <v>1858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0+O8+O15+O31+O35+O120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1859</v>
      </c>
      <c s="40">
        <f>0+I8+I15+I31+I35+I120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1859</v>
      </c>
      <c s="6"/>
      <c s="18" t="s">
        <v>1860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404.237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1861</v>
      </c>
    </row>
    <row r="12" spans="1:16" ht="12.75">
      <c r="A12" s="24" t="s">
        <v>49</v>
      </c>
      <c s="29" t="s">
        <v>27</v>
      </c>
      <c s="29" t="s">
        <v>1785</v>
      </c>
      <c s="24" t="s">
        <v>51</v>
      </c>
      <c s="30" t="s">
        <v>1786</v>
      </c>
      <c s="31" t="s">
        <v>53</v>
      </c>
      <c s="32">
        <v>1</v>
      </c>
      <c s="33">
        <v>0</v>
      </c>
      <c s="34">
        <f>ROUND(ROUND(H12,2)*ROUND(G12,3),2)</f>
      </c>
      <c r="O12">
        <f>(I12*0)/100</f>
      </c>
      <c t="s">
        <v>31</v>
      </c>
    </row>
    <row r="13" spans="1:5" ht="12.75">
      <c r="A13" s="35" t="s">
        <v>54</v>
      </c>
      <c r="E13" s="36" t="s">
        <v>1787</v>
      </c>
    </row>
    <row r="14" spans="1:5" ht="51">
      <c r="A14" s="37" t="s">
        <v>56</v>
      </c>
      <c r="E14" s="38" t="s">
        <v>1862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</f>
      </c>
      <c>
        <f>0+O16+O19+O22+O25+O28</f>
      </c>
    </row>
    <row r="16" spans="1:16" ht="12.75">
      <c r="A16" s="24" t="s">
        <v>49</v>
      </c>
      <c s="29" t="s">
        <v>26</v>
      </c>
      <c s="29" t="s">
        <v>301</v>
      </c>
      <c s="24" t="s">
        <v>161</v>
      </c>
      <c s="30" t="s">
        <v>302</v>
      </c>
      <c s="31" t="s">
        <v>134</v>
      </c>
      <c s="32">
        <v>323.39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288</v>
      </c>
    </row>
    <row r="18" spans="1:5" ht="178.5">
      <c r="A18" s="39" t="s">
        <v>56</v>
      </c>
      <c r="E18" s="38" t="s">
        <v>1863</v>
      </c>
    </row>
    <row r="19" spans="1:16" ht="12.75">
      <c r="A19" s="24" t="s">
        <v>49</v>
      </c>
      <c s="29" t="s">
        <v>37</v>
      </c>
      <c s="29" t="s">
        <v>1666</v>
      </c>
      <c s="24" t="s">
        <v>161</v>
      </c>
      <c s="30" t="s">
        <v>1667</v>
      </c>
      <c s="31" t="s">
        <v>134</v>
      </c>
      <c s="32">
        <v>80.847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178.5">
      <c r="A21" s="39" t="s">
        <v>56</v>
      </c>
      <c r="E21" s="38" t="s">
        <v>1864</v>
      </c>
    </row>
    <row r="22" spans="1:16" ht="12.75">
      <c r="A22" s="24" t="s">
        <v>49</v>
      </c>
      <c s="29" t="s">
        <v>39</v>
      </c>
      <c s="29" t="s">
        <v>304</v>
      </c>
      <c s="24" t="s">
        <v>161</v>
      </c>
      <c s="30" t="s">
        <v>305</v>
      </c>
      <c s="31" t="s">
        <v>134</v>
      </c>
      <c s="32">
        <v>404.237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306</v>
      </c>
    </row>
    <row r="24" spans="1:5" ht="51">
      <c r="A24" s="39" t="s">
        <v>56</v>
      </c>
      <c r="E24" s="38" t="s">
        <v>1865</v>
      </c>
    </row>
    <row r="25" spans="1:16" ht="12.75">
      <c r="A25" s="24" t="s">
        <v>49</v>
      </c>
      <c s="29" t="s">
        <v>41</v>
      </c>
      <c s="29" t="s">
        <v>318</v>
      </c>
      <c s="24" t="s">
        <v>51</v>
      </c>
      <c s="30" t="s">
        <v>319</v>
      </c>
      <c s="31" t="s">
        <v>134</v>
      </c>
      <c s="32">
        <v>259.144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153">
      <c r="A27" s="39" t="s">
        <v>56</v>
      </c>
      <c r="E27" s="38" t="s">
        <v>1866</v>
      </c>
    </row>
    <row r="28" spans="1:16" ht="12.75">
      <c r="A28" s="24" t="s">
        <v>49</v>
      </c>
      <c s="29" t="s">
        <v>70</v>
      </c>
      <c s="29" t="s">
        <v>1063</v>
      </c>
      <c s="24" t="s">
        <v>51</v>
      </c>
      <c s="30" t="s">
        <v>1064</v>
      </c>
      <c s="31" t="s">
        <v>134</v>
      </c>
      <c s="32">
        <v>115.251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1793</v>
      </c>
    </row>
    <row r="30" spans="1:5" ht="153">
      <c r="A30" s="37" t="s">
        <v>56</v>
      </c>
      <c r="E30" s="38" t="s">
        <v>1867</v>
      </c>
    </row>
    <row r="31" spans="1:18" ht="12.75" customHeight="1">
      <c r="A31" s="6" t="s">
        <v>47</v>
      </c>
      <c s="6"/>
      <c s="42" t="s">
        <v>37</v>
      </c>
      <c s="6"/>
      <c s="27" t="s">
        <v>353</v>
      </c>
      <c s="6"/>
      <c s="6"/>
      <c s="6"/>
      <c s="43">
        <f>0+Q31</f>
      </c>
      <c r="O31">
        <f>0+R31</f>
      </c>
      <c r="Q31">
        <f>0+I32</f>
      </c>
      <c>
        <f>0+O32</f>
      </c>
    </row>
    <row r="32" spans="1:16" ht="12.75">
      <c r="A32" s="24" t="s">
        <v>49</v>
      </c>
      <c s="29" t="s">
        <v>73</v>
      </c>
      <c s="29" t="s">
        <v>873</v>
      </c>
      <c s="24" t="s">
        <v>51</v>
      </c>
      <c s="30" t="s">
        <v>874</v>
      </c>
      <c s="31" t="s">
        <v>134</v>
      </c>
      <c s="32">
        <v>29.762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1795</v>
      </c>
    </row>
    <row r="34" spans="1:5" ht="153">
      <c r="A34" s="37" t="s">
        <v>56</v>
      </c>
      <c r="E34" s="38" t="s">
        <v>1868</v>
      </c>
    </row>
    <row r="35" spans="1:18" ht="12.75" customHeight="1">
      <c r="A35" s="6" t="s">
        <v>47</v>
      </c>
      <c s="6"/>
      <c s="42" t="s">
        <v>73</v>
      </c>
      <c s="6"/>
      <c s="27" t="s">
        <v>252</v>
      </c>
      <c s="6"/>
      <c s="6"/>
      <c s="6"/>
      <c s="43">
        <f>0+Q35</f>
      </c>
      <c r="O35">
        <f>0+R35</f>
      </c>
      <c r="Q35">
        <f>0+I36+I39+I42+I45+I48+I51+I54+I57+I60+I63+I66+I69+I72+I75+I78+I81+I84+I87+I90+I93+I96+I99+I102+I105+I108+I111+I114+I117</f>
      </c>
      <c>
        <f>0+O36+O39+O42+O45+O48+O51+O54+O57+O60+O63+O66+O69+O72+O75+O78+O81+O84+O87+O90+O93+O96+O99+O102+O105+O108+O111+O114+O117</f>
      </c>
    </row>
    <row r="36" spans="1:16" ht="12.75">
      <c r="A36" s="24" t="s">
        <v>49</v>
      </c>
      <c s="29" t="s">
        <v>44</v>
      </c>
      <c s="29" t="s">
        <v>1869</v>
      </c>
      <c s="24" t="s">
        <v>51</v>
      </c>
      <c s="30" t="s">
        <v>1870</v>
      </c>
      <c s="31" t="s">
        <v>187</v>
      </c>
      <c s="32">
        <v>17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1871</v>
      </c>
    </row>
    <row r="38" spans="1:5" ht="12.75">
      <c r="A38" s="39" t="s">
        <v>56</v>
      </c>
      <c r="E38" s="38" t="s">
        <v>1872</v>
      </c>
    </row>
    <row r="39" spans="1:16" ht="12.75">
      <c r="A39" s="24" t="s">
        <v>49</v>
      </c>
      <c s="29" t="s">
        <v>46</v>
      </c>
      <c s="29" t="s">
        <v>1797</v>
      </c>
      <c s="24" t="s">
        <v>360</v>
      </c>
      <c s="30" t="s">
        <v>1798</v>
      </c>
      <c s="31" t="s">
        <v>187</v>
      </c>
      <c s="32">
        <v>8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1799</v>
      </c>
    </row>
    <row r="41" spans="1:5" ht="12.75">
      <c r="A41" s="39" t="s">
        <v>56</v>
      </c>
      <c r="E41" s="38" t="s">
        <v>1800</v>
      </c>
    </row>
    <row r="42" spans="1:16" ht="12.75">
      <c r="A42" s="24" t="s">
        <v>49</v>
      </c>
      <c s="29" t="s">
        <v>84</v>
      </c>
      <c s="29" t="s">
        <v>1797</v>
      </c>
      <c s="24" t="s">
        <v>365</v>
      </c>
      <c s="30" t="s">
        <v>1798</v>
      </c>
      <c s="31" t="s">
        <v>187</v>
      </c>
      <c s="32">
        <v>8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1873</v>
      </c>
    </row>
    <row r="44" spans="1:5" ht="12.75">
      <c r="A44" s="39" t="s">
        <v>56</v>
      </c>
      <c r="E44" s="38" t="s">
        <v>1800</v>
      </c>
    </row>
    <row r="45" spans="1:16" ht="12.75">
      <c r="A45" s="24" t="s">
        <v>49</v>
      </c>
      <c s="29" t="s">
        <v>88</v>
      </c>
      <c s="29" t="s">
        <v>1801</v>
      </c>
      <c s="24" t="s">
        <v>51</v>
      </c>
      <c s="30" t="s">
        <v>1802</v>
      </c>
      <c s="31" t="s">
        <v>187</v>
      </c>
      <c s="32">
        <v>89.31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1803</v>
      </c>
    </row>
    <row r="47" spans="1:5" ht="12.75">
      <c r="A47" s="39" t="s">
        <v>56</v>
      </c>
      <c r="E47" s="38" t="s">
        <v>1874</v>
      </c>
    </row>
    <row r="48" spans="1:16" ht="12.75">
      <c r="A48" s="24" t="s">
        <v>49</v>
      </c>
      <c s="29" t="s">
        <v>91</v>
      </c>
      <c s="29" t="s">
        <v>1805</v>
      </c>
      <c s="24" t="s">
        <v>51</v>
      </c>
      <c s="30" t="s">
        <v>1806</v>
      </c>
      <c s="31" t="s">
        <v>187</v>
      </c>
      <c s="32">
        <v>32.7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1807</v>
      </c>
    </row>
    <row r="50" spans="1:5" ht="12.75">
      <c r="A50" s="39" t="s">
        <v>56</v>
      </c>
      <c r="E50" s="38" t="s">
        <v>1875</v>
      </c>
    </row>
    <row r="51" spans="1:16" ht="12.75">
      <c r="A51" s="24" t="s">
        <v>49</v>
      </c>
      <c s="29" t="s">
        <v>96</v>
      </c>
      <c s="29" t="s">
        <v>1876</v>
      </c>
      <c s="24" t="s">
        <v>51</v>
      </c>
      <c s="30" t="s">
        <v>1877</v>
      </c>
      <c s="31" t="s">
        <v>187</v>
      </c>
      <c s="32">
        <v>189.31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1878</v>
      </c>
    </row>
    <row r="53" spans="1:5" ht="12.75">
      <c r="A53" s="39" t="s">
        <v>56</v>
      </c>
      <c r="E53" s="38" t="s">
        <v>1879</v>
      </c>
    </row>
    <row r="54" spans="1:16" ht="12.75">
      <c r="A54" s="24" t="s">
        <v>49</v>
      </c>
      <c s="29" t="s">
        <v>99</v>
      </c>
      <c s="29" t="s">
        <v>1880</v>
      </c>
      <c s="24" t="s">
        <v>51</v>
      </c>
      <c s="30" t="s">
        <v>1881</v>
      </c>
      <c s="31" t="s">
        <v>187</v>
      </c>
      <c s="32">
        <v>17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25.5">
      <c r="A55" s="35" t="s">
        <v>54</v>
      </c>
      <c r="E55" s="36" t="s">
        <v>1882</v>
      </c>
    </row>
    <row r="56" spans="1:5" ht="12.75">
      <c r="A56" s="39" t="s">
        <v>56</v>
      </c>
      <c r="E56" s="38" t="s">
        <v>1872</v>
      </c>
    </row>
    <row r="57" spans="1:16" ht="12.75">
      <c r="A57" s="24" t="s">
        <v>49</v>
      </c>
      <c s="29" t="s">
        <v>102</v>
      </c>
      <c s="29" t="s">
        <v>1883</v>
      </c>
      <c s="24" t="s">
        <v>51</v>
      </c>
      <c s="30" t="s">
        <v>1884</v>
      </c>
      <c s="31" t="s">
        <v>187</v>
      </c>
      <c s="32">
        <v>8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25.5">
      <c r="A58" s="35" t="s">
        <v>54</v>
      </c>
      <c r="E58" s="36" t="s">
        <v>1885</v>
      </c>
    </row>
    <row r="59" spans="1:5" ht="12.75">
      <c r="A59" s="39" t="s">
        <v>56</v>
      </c>
      <c r="E59" s="38" t="s">
        <v>1800</v>
      </c>
    </row>
    <row r="60" spans="1:16" ht="12.75">
      <c r="A60" s="24" t="s">
        <v>49</v>
      </c>
      <c s="29" t="s">
        <v>105</v>
      </c>
      <c s="29" t="s">
        <v>1886</v>
      </c>
      <c s="24" t="s">
        <v>51</v>
      </c>
      <c s="30" t="s">
        <v>1887</v>
      </c>
      <c s="31" t="s">
        <v>187</v>
      </c>
      <c s="32">
        <v>8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25.5">
      <c r="A61" s="35" t="s">
        <v>54</v>
      </c>
      <c r="E61" s="36" t="s">
        <v>1888</v>
      </c>
    </row>
    <row r="62" spans="1:5" ht="12.75">
      <c r="A62" s="39" t="s">
        <v>56</v>
      </c>
      <c r="E62" s="38" t="s">
        <v>1800</v>
      </c>
    </row>
    <row r="63" spans="1:16" ht="12.75">
      <c r="A63" s="24" t="s">
        <v>49</v>
      </c>
      <c s="29" t="s">
        <v>108</v>
      </c>
      <c s="29" t="s">
        <v>1816</v>
      </c>
      <c s="24" t="s">
        <v>51</v>
      </c>
      <c s="30" t="s">
        <v>1817</v>
      </c>
      <c s="31" t="s">
        <v>82</v>
      </c>
      <c s="32">
        <v>1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1818</v>
      </c>
    </row>
    <row r="65" spans="1:5" ht="12.75">
      <c r="A65" s="39" t="s">
        <v>56</v>
      </c>
      <c r="E65" s="38" t="s">
        <v>83</v>
      </c>
    </row>
    <row r="66" spans="1:16" ht="12.75">
      <c r="A66" s="24" t="s">
        <v>49</v>
      </c>
      <c s="29" t="s">
        <v>114</v>
      </c>
      <c s="29" t="s">
        <v>1889</v>
      </c>
      <c s="24" t="s">
        <v>51</v>
      </c>
      <c s="30" t="s">
        <v>1890</v>
      </c>
      <c s="31" t="s">
        <v>82</v>
      </c>
      <c s="32">
        <v>2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1891</v>
      </c>
    </row>
    <row r="68" spans="1:5" ht="12.75">
      <c r="A68" s="39" t="s">
        <v>56</v>
      </c>
      <c r="E68" s="38" t="s">
        <v>95</v>
      </c>
    </row>
    <row r="69" spans="1:16" ht="12.75">
      <c r="A69" s="24" t="s">
        <v>49</v>
      </c>
      <c s="29" t="s">
        <v>118</v>
      </c>
      <c s="29" t="s">
        <v>1892</v>
      </c>
      <c s="24" t="s">
        <v>51</v>
      </c>
      <c s="30" t="s">
        <v>1893</v>
      </c>
      <c s="31" t="s">
        <v>82</v>
      </c>
      <c s="32">
        <v>2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1894</v>
      </c>
    </row>
    <row r="71" spans="1:5" ht="12.75">
      <c r="A71" s="39" t="s">
        <v>56</v>
      </c>
      <c r="E71" s="38" t="s">
        <v>95</v>
      </c>
    </row>
    <row r="72" spans="1:16" ht="12.75">
      <c r="A72" s="24" t="s">
        <v>49</v>
      </c>
      <c s="29" t="s">
        <v>121</v>
      </c>
      <c s="29" t="s">
        <v>1821</v>
      </c>
      <c s="24" t="s">
        <v>51</v>
      </c>
      <c s="30" t="s">
        <v>1822</v>
      </c>
      <c s="31" t="s">
        <v>82</v>
      </c>
      <c s="32">
        <v>1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1895</v>
      </c>
    </row>
    <row r="74" spans="1:5" ht="12.75">
      <c r="A74" s="39" t="s">
        <v>56</v>
      </c>
      <c r="E74" s="38" t="s">
        <v>83</v>
      </c>
    </row>
    <row r="75" spans="1:16" ht="12.75">
      <c r="A75" s="24" t="s">
        <v>49</v>
      </c>
      <c s="29" t="s">
        <v>209</v>
      </c>
      <c s="29" t="s">
        <v>1824</v>
      </c>
      <c s="24" t="s">
        <v>360</v>
      </c>
      <c s="30" t="s">
        <v>1825</v>
      </c>
      <c s="31" t="s">
        <v>82</v>
      </c>
      <c s="32">
        <v>11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1826</v>
      </c>
    </row>
    <row r="77" spans="1:5" ht="12.75">
      <c r="A77" s="39" t="s">
        <v>56</v>
      </c>
      <c r="E77" s="38" t="s">
        <v>1896</v>
      </c>
    </row>
    <row r="78" spans="1:16" ht="12.75">
      <c r="A78" s="24" t="s">
        <v>49</v>
      </c>
      <c s="29" t="s">
        <v>259</v>
      </c>
      <c s="29" t="s">
        <v>1824</v>
      </c>
      <c s="24" t="s">
        <v>365</v>
      </c>
      <c s="30" t="s">
        <v>1825</v>
      </c>
      <c s="31" t="s">
        <v>82</v>
      </c>
      <c s="32">
        <v>4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1827</v>
      </c>
    </row>
    <row r="80" spans="1:5" ht="12.75">
      <c r="A80" s="39" t="s">
        <v>56</v>
      </c>
      <c r="E80" s="38" t="s">
        <v>164</v>
      </c>
    </row>
    <row r="81" spans="1:16" ht="12.75">
      <c r="A81" s="24" t="s">
        <v>49</v>
      </c>
      <c s="29" t="s">
        <v>260</v>
      </c>
      <c s="29" t="s">
        <v>1828</v>
      </c>
      <c s="24" t="s">
        <v>51</v>
      </c>
      <c s="30" t="s">
        <v>1829</v>
      </c>
      <c s="31" t="s">
        <v>82</v>
      </c>
      <c s="32">
        <v>1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1830</v>
      </c>
    </row>
    <row r="83" spans="1:5" ht="12.75">
      <c r="A83" s="39" t="s">
        <v>56</v>
      </c>
      <c r="E83" s="38" t="s">
        <v>83</v>
      </c>
    </row>
    <row r="84" spans="1:16" ht="12.75">
      <c r="A84" s="24" t="s">
        <v>49</v>
      </c>
      <c s="29" t="s">
        <v>263</v>
      </c>
      <c s="29" t="s">
        <v>1897</v>
      </c>
      <c s="24" t="s">
        <v>51</v>
      </c>
      <c s="30" t="s">
        <v>1898</v>
      </c>
      <c s="31" t="s">
        <v>82</v>
      </c>
      <c s="32">
        <v>2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1899</v>
      </c>
    </row>
    <row r="86" spans="1:5" ht="12.75">
      <c r="A86" s="39" t="s">
        <v>56</v>
      </c>
      <c r="E86" s="38" t="s">
        <v>95</v>
      </c>
    </row>
    <row r="87" spans="1:16" ht="12.75">
      <c r="A87" s="24" t="s">
        <v>49</v>
      </c>
      <c s="29" t="s">
        <v>358</v>
      </c>
      <c s="29" t="s">
        <v>1900</v>
      </c>
      <c s="24" t="s">
        <v>51</v>
      </c>
      <c s="30" t="s">
        <v>1901</v>
      </c>
      <c s="31" t="s">
        <v>82</v>
      </c>
      <c s="32">
        <v>2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1902</v>
      </c>
    </row>
    <row r="89" spans="1:5" ht="12.75">
      <c r="A89" s="39" t="s">
        <v>56</v>
      </c>
      <c r="E89" s="38" t="s">
        <v>95</v>
      </c>
    </row>
    <row r="90" spans="1:16" ht="12.75">
      <c r="A90" s="24" t="s">
        <v>49</v>
      </c>
      <c s="29" t="s">
        <v>364</v>
      </c>
      <c s="29" t="s">
        <v>1831</v>
      </c>
      <c s="24" t="s">
        <v>51</v>
      </c>
      <c s="30" t="s">
        <v>1832</v>
      </c>
      <c s="31" t="s">
        <v>187</v>
      </c>
      <c s="32">
        <v>311.32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51</v>
      </c>
    </row>
    <row r="92" spans="1:5" ht="12.75">
      <c r="A92" s="39" t="s">
        <v>56</v>
      </c>
      <c r="E92" s="38" t="s">
        <v>1903</v>
      </c>
    </row>
    <row r="93" spans="1:16" ht="12.75">
      <c r="A93" s="24" t="s">
        <v>49</v>
      </c>
      <c s="29" t="s">
        <v>368</v>
      </c>
      <c s="29" t="s">
        <v>1834</v>
      </c>
      <c s="24" t="s">
        <v>51</v>
      </c>
      <c s="30" t="s">
        <v>1835</v>
      </c>
      <c s="31" t="s">
        <v>187</v>
      </c>
      <c s="32">
        <v>311.32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12.75">
      <c r="A94" s="35" t="s">
        <v>54</v>
      </c>
      <c r="E94" s="36" t="s">
        <v>1836</v>
      </c>
    </row>
    <row r="95" spans="1:5" ht="12.75">
      <c r="A95" s="39" t="s">
        <v>56</v>
      </c>
      <c r="E95" s="38" t="s">
        <v>1903</v>
      </c>
    </row>
    <row r="96" spans="1:16" ht="12.75">
      <c r="A96" s="24" t="s">
        <v>49</v>
      </c>
      <c s="29" t="s">
        <v>373</v>
      </c>
      <c s="29" t="s">
        <v>1837</v>
      </c>
      <c s="24" t="s">
        <v>51</v>
      </c>
      <c s="30" t="s">
        <v>1838</v>
      </c>
      <c s="31" t="s">
        <v>82</v>
      </c>
      <c s="32">
        <v>2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1904</v>
      </c>
    </row>
    <row r="98" spans="1:5" ht="12.75">
      <c r="A98" s="39" t="s">
        <v>56</v>
      </c>
      <c r="E98" s="38" t="s">
        <v>1423</v>
      </c>
    </row>
    <row r="99" spans="1:16" ht="12.75">
      <c r="A99" s="24" t="s">
        <v>49</v>
      </c>
      <c s="29" t="s">
        <v>378</v>
      </c>
      <c s="29" t="s">
        <v>1905</v>
      </c>
      <c s="24" t="s">
        <v>51</v>
      </c>
      <c s="30" t="s">
        <v>1906</v>
      </c>
      <c s="31" t="s">
        <v>82</v>
      </c>
      <c s="32">
        <v>4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1907</v>
      </c>
    </row>
    <row r="101" spans="1:5" ht="12.75">
      <c r="A101" s="39" t="s">
        <v>56</v>
      </c>
      <c r="E101" s="38" t="s">
        <v>1908</v>
      </c>
    </row>
    <row r="102" spans="1:16" ht="12.75">
      <c r="A102" s="24" t="s">
        <v>49</v>
      </c>
      <c s="29" t="s">
        <v>384</v>
      </c>
      <c s="29" t="s">
        <v>1909</v>
      </c>
      <c s="24" t="s">
        <v>51</v>
      </c>
      <c s="30" t="s">
        <v>1910</v>
      </c>
      <c s="31" t="s">
        <v>82</v>
      </c>
      <c s="32">
        <v>2</v>
      </c>
      <c s="33">
        <v>0</v>
      </c>
      <c s="34">
        <f>ROUND(ROUND(H102,2)*ROUND(G102,3),2)</f>
      </c>
      <c r="O102">
        <f>(I102*21)/100</f>
      </c>
      <c t="s">
        <v>27</v>
      </c>
    </row>
    <row r="103" spans="1:5" ht="12.75">
      <c r="A103" s="35" t="s">
        <v>54</v>
      </c>
      <c r="E103" s="36" t="s">
        <v>1911</v>
      </c>
    </row>
    <row r="104" spans="1:5" ht="12.75">
      <c r="A104" s="39" t="s">
        <v>56</v>
      </c>
      <c r="E104" s="38" t="s">
        <v>1423</v>
      </c>
    </row>
    <row r="105" spans="1:16" ht="12.75">
      <c r="A105" s="24" t="s">
        <v>49</v>
      </c>
      <c s="29" t="s">
        <v>389</v>
      </c>
      <c s="29" t="s">
        <v>1841</v>
      </c>
      <c s="24" t="s">
        <v>51</v>
      </c>
      <c s="30" t="s">
        <v>1842</v>
      </c>
      <c s="31" t="s">
        <v>187</v>
      </c>
      <c s="32">
        <v>122.01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12.75">
      <c r="A106" s="35" t="s">
        <v>54</v>
      </c>
      <c r="E106" s="36" t="s">
        <v>51</v>
      </c>
    </row>
    <row r="107" spans="1:5" ht="12.75">
      <c r="A107" s="39" t="s">
        <v>56</v>
      </c>
      <c r="E107" s="38" t="s">
        <v>1912</v>
      </c>
    </row>
    <row r="108" spans="1:16" ht="12.75">
      <c r="A108" s="24" t="s">
        <v>49</v>
      </c>
      <c s="29" t="s">
        <v>394</v>
      </c>
      <c s="29" t="s">
        <v>1913</v>
      </c>
      <c s="24" t="s">
        <v>51</v>
      </c>
      <c s="30" t="s">
        <v>1914</v>
      </c>
      <c s="31" t="s">
        <v>187</v>
      </c>
      <c s="32">
        <v>189.31</v>
      </c>
      <c s="33">
        <v>0</v>
      </c>
      <c s="34">
        <f>ROUND(ROUND(H108,2)*ROUND(G108,3),2)</f>
      </c>
      <c r="O108">
        <f>(I108*21)/100</f>
      </c>
      <c t="s">
        <v>27</v>
      </c>
    </row>
    <row r="109" spans="1:5" ht="12.75">
      <c r="A109" s="35" t="s">
        <v>54</v>
      </c>
      <c r="E109" s="36" t="s">
        <v>51</v>
      </c>
    </row>
    <row r="110" spans="1:5" ht="12.75">
      <c r="A110" s="39" t="s">
        <v>56</v>
      </c>
      <c r="E110" s="38" t="s">
        <v>1879</v>
      </c>
    </row>
    <row r="111" spans="1:16" ht="12.75">
      <c r="A111" s="24" t="s">
        <v>49</v>
      </c>
      <c s="29" t="s">
        <v>399</v>
      </c>
      <c s="29" t="s">
        <v>1846</v>
      </c>
      <c s="24" t="s">
        <v>51</v>
      </c>
      <c s="30" t="s">
        <v>1847</v>
      </c>
      <c s="31" t="s">
        <v>187</v>
      </c>
      <c s="32">
        <v>122.01</v>
      </c>
      <c s="33">
        <v>0</v>
      </c>
      <c s="34">
        <f>ROUND(ROUND(H111,2)*ROUND(G111,3),2)</f>
      </c>
      <c r="O111">
        <f>(I111*21)/100</f>
      </c>
      <c t="s">
        <v>27</v>
      </c>
    </row>
    <row r="112" spans="1:5" ht="12.75">
      <c r="A112" s="35" t="s">
        <v>54</v>
      </c>
      <c r="E112" s="36" t="s">
        <v>51</v>
      </c>
    </row>
    <row r="113" spans="1:5" ht="12.75">
      <c r="A113" s="39" t="s">
        <v>56</v>
      </c>
      <c r="E113" s="38" t="s">
        <v>1912</v>
      </c>
    </row>
    <row r="114" spans="1:16" ht="12.75">
      <c r="A114" s="24" t="s">
        <v>49</v>
      </c>
      <c s="29" t="s">
        <v>404</v>
      </c>
      <c s="29" t="s">
        <v>1915</v>
      </c>
      <c s="24" t="s">
        <v>51</v>
      </c>
      <c s="30" t="s">
        <v>1916</v>
      </c>
      <c s="31" t="s">
        <v>187</v>
      </c>
      <c s="32">
        <v>189.31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12.75">
      <c r="A115" s="35" t="s">
        <v>54</v>
      </c>
      <c r="E115" s="36" t="s">
        <v>51</v>
      </c>
    </row>
    <row r="116" spans="1:5" ht="12.75">
      <c r="A116" s="39" t="s">
        <v>56</v>
      </c>
      <c r="E116" s="38" t="s">
        <v>1879</v>
      </c>
    </row>
    <row r="117" spans="1:16" ht="12.75">
      <c r="A117" s="24" t="s">
        <v>49</v>
      </c>
      <c s="29" t="s">
        <v>407</v>
      </c>
      <c s="29" t="s">
        <v>1850</v>
      </c>
      <c s="24" t="s">
        <v>51</v>
      </c>
      <c s="30" t="s">
        <v>1851</v>
      </c>
      <c s="31" t="s">
        <v>82</v>
      </c>
      <c s="32">
        <v>15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1852</v>
      </c>
    </row>
    <row r="119" spans="1:5" ht="12.75">
      <c r="A119" s="37" t="s">
        <v>56</v>
      </c>
      <c r="E119" s="38" t="s">
        <v>1858</v>
      </c>
    </row>
    <row r="120" spans="1:18" ht="12.75" customHeight="1">
      <c r="A120" s="6" t="s">
        <v>47</v>
      </c>
      <c s="6"/>
      <c s="42" t="s">
        <v>44</v>
      </c>
      <c s="6"/>
      <c s="27" t="s">
        <v>184</v>
      </c>
      <c s="6"/>
      <c s="6"/>
      <c s="6"/>
      <c s="43">
        <f>0+Q120</f>
      </c>
      <c r="O120">
        <f>0+R120</f>
      </c>
      <c r="Q120">
        <f>0+I121+I124</f>
      </c>
      <c>
        <f>0+O121+O124</f>
      </c>
    </row>
    <row r="121" spans="1:16" ht="12.75">
      <c r="A121" s="24" t="s">
        <v>49</v>
      </c>
      <c s="29" t="s">
        <v>412</v>
      </c>
      <c s="29" t="s">
        <v>1917</v>
      </c>
      <c s="24" t="s">
        <v>51</v>
      </c>
      <c s="30" t="s">
        <v>1918</v>
      </c>
      <c s="31" t="s">
        <v>187</v>
      </c>
      <c s="32">
        <v>10.7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25.5">
      <c r="A122" s="35" t="s">
        <v>54</v>
      </c>
      <c r="E122" s="36" t="s">
        <v>1919</v>
      </c>
    </row>
    <row r="123" spans="1:5" ht="12.75">
      <c r="A123" s="39" t="s">
        <v>56</v>
      </c>
      <c r="E123" s="38" t="s">
        <v>1920</v>
      </c>
    </row>
    <row r="124" spans="1:16" ht="12.75">
      <c r="A124" s="24" t="s">
        <v>49</v>
      </c>
      <c s="29" t="s">
        <v>417</v>
      </c>
      <c s="29" t="s">
        <v>1853</v>
      </c>
      <c s="24" t="s">
        <v>51</v>
      </c>
      <c s="30" t="s">
        <v>1854</v>
      </c>
      <c s="31" t="s">
        <v>187</v>
      </c>
      <c s="32">
        <v>189.31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25.5">
      <c r="A125" s="35" t="s">
        <v>54</v>
      </c>
      <c r="E125" s="36" t="s">
        <v>1921</v>
      </c>
    </row>
    <row r="126" spans="1:5" ht="12.75">
      <c r="A126" s="37" t="s">
        <v>56</v>
      </c>
      <c r="E126" s="38" t="s">
        <v>1879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1922</v>
      </c>
      <c s="40">
        <f>0+I8+I12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1922</v>
      </c>
      <c s="6"/>
      <c s="18" t="s">
        <v>1923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39</v>
      </c>
      <c s="25"/>
      <c s="27" t="s">
        <v>383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476</v>
      </c>
      <c s="24" t="s">
        <v>51</v>
      </c>
      <c s="30" t="s">
        <v>477</v>
      </c>
      <c s="31" t="s">
        <v>148</v>
      </c>
      <c s="32">
        <v>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7" t="s">
        <v>56</v>
      </c>
      <c r="E11" s="38" t="s">
        <v>1924</v>
      </c>
    </row>
    <row r="12" spans="1:18" ht="12.75" customHeight="1">
      <c r="A12" s="6" t="s">
        <v>47</v>
      </c>
      <c s="6"/>
      <c s="42" t="s">
        <v>73</v>
      </c>
      <c s="6"/>
      <c s="27" t="s">
        <v>252</v>
      </c>
      <c s="6"/>
      <c s="6"/>
      <c s="6"/>
      <c s="43">
        <f>0+Q12</f>
      </c>
      <c r="O12">
        <f>0+R12</f>
      </c>
      <c r="Q12">
        <f>0+I13</f>
      </c>
      <c>
        <f>0+O13</f>
      </c>
    </row>
    <row r="13" spans="1:16" ht="12.75">
      <c r="A13" s="24" t="s">
        <v>49</v>
      </c>
      <c s="29" t="s">
        <v>27</v>
      </c>
      <c s="29" t="s">
        <v>1925</v>
      </c>
      <c s="24" t="s">
        <v>51</v>
      </c>
      <c s="30" t="s">
        <v>1926</v>
      </c>
      <c s="31" t="s">
        <v>82</v>
      </c>
      <c s="32">
        <v>2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1927</v>
      </c>
    </row>
    <row r="15" spans="1:5" ht="12.75">
      <c r="A15" s="37" t="s">
        <v>56</v>
      </c>
      <c r="E15" s="38" t="s">
        <v>95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0+O8+O21+O34+O38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1928</v>
      </c>
      <c s="40">
        <f>0+I8+I21+I34+I38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1928</v>
      </c>
      <c s="6"/>
      <c s="18" t="s">
        <v>1929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1930</v>
      </c>
      <c s="24" t="s">
        <v>51</v>
      </c>
      <c s="30" t="s">
        <v>1931</v>
      </c>
      <c s="31" t="s">
        <v>134</v>
      </c>
      <c s="32">
        <v>11.781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1932</v>
      </c>
    </row>
    <row r="11" spans="1:5" ht="63.75">
      <c r="A11" s="39" t="s">
        <v>56</v>
      </c>
      <c r="E11" s="38" t="s">
        <v>1933</v>
      </c>
    </row>
    <row r="12" spans="1:16" ht="12.75">
      <c r="A12" s="24" t="s">
        <v>49</v>
      </c>
      <c s="29" t="s">
        <v>27</v>
      </c>
      <c s="29" t="s">
        <v>1934</v>
      </c>
      <c s="24" t="s">
        <v>51</v>
      </c>
      <c s="30" t="s">
        <v>1935</v>
      </c>
      <c s="31" t="s">
        <v>82</v>
      </c>
      <c s="32">
        <v>1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1936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1934</v>
      </c>
      <c s="24" t="s">
        <v>33</v>
      </c>
      <c s="30" t="s">
        <v>1935</v>
      </c>
      <c s="31" t="s">
        <v>82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1937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37</v>
      </c>
      <c s="29" t="s">
        <v>1036</v>
      </c>
      <c s="24" t="s">
        <v>51</v>
      </c>
      <c s="30" t="s">
        <v>1037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1938</v>
      </c>
    </row>
    <row r="20" spans="1:5" ht="12.75">
      <c r="A20" s="37" t="s">
        <v>56</v>
      </c>
      <c r="E20" s="38" t="s">
        <v>51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</f>
      </c>
      <c>
        <f>0+O22+O25+O28+O31</f>
      </c>
    </row>
    <row r="22" spans="1:16" ht="12.75">
      <c r="A22" s="24" t="s">
        <v>49</v>
      </c>
      <c s="29" t="s">
        <v>39</v>
      </c>
      <c s="29" t="s">
        <v>1939</v>
      </c>
      <c s="24" t="s">
        <v>51</v>
      </c>
      <c s="30" t="s">
        <v>1940</v>
      </c>
      <c s="31" t="s">
        <v>134</v>
      </c>
      <c s="32">
        <v>21.262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63.75">
      <c r="A24" s="39" t="s">
        <v>56</v>
      </c>
      <c r="E24" s="38" t="s">
        <v>1941</v>
      </c>
    </row>
    <row r="25" spans="1:16" ht="12.75">
      <c r="A25" s="24" t="s">
        <v>49</v>
      </c>
      <c s="29" t="s">
        <v>41</v>
      </c>
      <c s="29" t="s">
        <v>1348</v>
      </c>
      <c s="24" t="s">
        <v>51</v>
      </c>
      <c s="30" t="s">
        <v>1349</v>
      </c>
      <c s="31" t="s">
        <v>134</v>
      </c>
      <c s="32">
        <v>9.738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63.75">
      <c r="A27" s="39" t="s">
        <v>56</v>
      </c>
      <c r="E27" s="38" t="s">
        <v>1942</v>
      </c>
    </row>
    <row r="28" spans="1:16" ht="12.75">
      <c r="A28" s="24" t="s">
        <v>49</v>
      </c>
      <c s="29" t="s">
        <v>70</v>
      </c>
      <c s="29" t="s">
        <v>318</v>
      </c>
      <c s="24" t="s">
        <v>51</v>
      </c>
      <c s="30" t="s">
        <v>319</v>
      </c>
      <c s="31" t="s">
        <v>134</v>
      </c>
      <c s="32">
        <v>6.775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1943</v>
      </c>
    </row>
    <row r="30" spans="1:5" ht="38.25">
      <c r="A30" s="39" t="s">
        <v>56</v>
      </c>
      <c r="E30" s="38" t="s">
        <v>1944</v>
      </c>
    </row>
    <row r="31" spans="1:16" ht="12.75">
      <c r="A31" s="24" t="s">
        <v>49</v>
      </c>
      <c s="29" t="s">
        <v>73</v>
      </c>
      <c s="29" t="s">
        <v>1063</v>
      </c>
      <c s="24" t="s">
        <v>51</v>
      </c>
      <c s="30" t="s">
        <v>1064</v>
      </c>
      <c s="31" t="s">
        <v>134</v>
      </c>
      <c s="32">
        <v>2.345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1945</v>
      </c>
    </row>
    <row r="33" spans="1:5" ht="51">
      <c r="A33" s="37" t="s">
        <v>56</v>
      </c>
      <c r="E33" s="38" t="s">
        <v>1946</v>
      </c>
    </row>
    <row r="34" spans="1:18" ht="12.75" customHeight="1">
      <c r="A34" s="6" t="s">
        <v>47</v>
      </c>
      <c s="6"/>
      <c s="42" t="s">
        <v>27</v>
      </c>
      <c s="6"/>
      <c s="27" t="s">
        <v>332</v>
      </c>
      <c s="6"/>
      <c s="6"/>
      <c s="6"/>
      <c s="43">
        <f>0+Q34</f>
      </c>
      <c r="O34">
        <f>0+R34</f>
      </c>
      <c r="Q34">
        <f>0+I35</f>
      </c>
      <c>
        <f>0+O35</f>
      </c>
    </row>
    <row r="35" spans="1:16" ht="12.75">
      <c r="A35" s="24" t="s">
        <v>49</v>
      </c>
      <c s="29" t="s">
        <v>44</v>
      </c>
      <c s="29" t="s">
        <v>1947</v>
      </c>
      <c s="24" t="s">
        <v>51</v>
      </c>
      <c s="30" t="s">
        <v>1948</v>
      </c>
      <c s="31" t="s">
        <v>134</v>
      </c>
      <c s="32">
        <v>1.602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1949</v>
      </c>
    </row>
    <row r="37" spans="1:5" ht="51">
      <c r="A37" s="37" t="s">
        <v>56</v>
      </c>
      <c r="E37" s="38" t="s">
        <v>1950</v>
      </c>
    </row>
    <row r="38" spans="1:18" ht="12.75" customHeight="1">
      <c r="A38" s="6" t="s">
        <v>47</v>
      </c>
      <c s="6"/>
      <c s="42" t="s">
        <v>70</v>
      </c>
      <c s="6"/>
      <c s="27" t="s">
        <v>1194</v>
      </c>
      <c s="6"/>
      <c s="6"/>
      <c s="6"/>
      <c s="43">
        <f>0+Q38</f>
      </c>
      <c r="O38">
        <f>0+R38</f>
      </c>
      <c r="Q38">
        <f>0+I39+I42+I45+I48+I51+I54</f>
      </c>
      <c>
        <f>0+O39+O42+O45+O48+O51+O54</f>
      </c>
    </row>
    <row r="39" spans="1:16" ht="12.75">
      <c r="A39" s="24" t="s">
        <v>49</v>
      </c>
      <c s="29" t="s">
        <v>46</v>
      </c>
      <c s="29" t="s">
        <v>1951</v>
      </c>
      <c s="24" t="s">
        <v>51</v>
      </c>
      <c s="30" t="s">
        <v>1952</v>
      </c>
      <c s="31" t="s">
        <v>187</v>
      </c>
      <c s="32">
        <v>30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1953</v>
      </c>
    </row>
    <row r="41" spans="1:5" ht="25.5">
      <c r="A41" s="39" t="s">
        <v>56</v>
      </c>
      <c r="E41" s="38" t="s">
        <v>1954</v>
      </c>
    </row>
    <row r="42" spans="1:16" ht="12.75">
      <c r="A42" s="24" t="s">
        <v>49</v>
      </c>
      <c s="29" t="s">
        <v>84</v>
      </c>
      <c s="29" t="s">
        <v>1955</v>
      </c>
      <c s="24" t="s">
        <v>51</v>
      </c>
      <c s="30" t="s">
        <v>1956</v>
      </c>
      <c s="31" t="s">
        <v>187</v>
      </c>
      <c s="32">
        <v>57.645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1957</v>
      </c>
    </row>
    <row r="44" spans="1:5" ht="25.5">
      <c r="A44" s="39" t="s">
        <v>56</v>
      </c>
      <c r="E44" s="38" t="s">
        <v>1958</v>
      </c>
    </row>
    <row r="45" spans="1:16" ht="12.75">
      <c r="A45" s="24" t="s">
        <v>49</v>
      </c>
      <c s="29" t="s">
        <v>88</v>
      </c>
      <c s="29" t="s">
        <v>1959</v>
      </c>
      <c s="24" t="s">
        <v>51</v>
      </c>
      <c s="30" t="s">
        <v>1960</v>
      </c>
      <c s="31" t="s">
        <v>187</v>
      </c>
      <c s="32">
        <v>42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1961</v>
      </c>
    </row>
    <row r="47" spans="1:5" ht="38.25">
      <c r="A47" s="39" t="s">
        <v>56</v>
      </c>
      <c r="E47" s="38" t="s">
        <v>1962</v>
      </c>
    </row>
    <row r="48" spans="1:16" ht="12.75">
      <c r="A48" s="24" t="s">
        <v>49</v>
      </c>
      <c s="29" t="s">
        <v>91</v>
      </c>
      <c s="29" t="s">
        <v>1963</v>
      </c>
      <c s="24" t="s">
        <v>51</v>
      </c>
      <c s="30" t="s">
        <v>1964</v>
      </c>
      <c s="31" t="s">
        <v>187</v>
      </c>
      <c s="32">
        <v>63.645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1965</v>
      </c>
    </row>
    <row r="50" spans="1:5" ht="51">
      <c r="A50" s="39" t="s">
        <v>56</v>
      </c>
      <c r="E50" s="38" t="s">
        <v>1966</v>
      </c>
    </row>
    <row r="51" spans="1:16" ht="12.75">
      <c r="A51" s="24" t="s">
        <v>49</v>
      </c>
      <c s="29" t="s">
        <v>96</v>
      </c>
      <c s="29" t="s">
        <v>1967</v>
      </c>
      <c s="24" t="s">
        <v>51</v>
      </c>
      <c s="30" t="s">
        <v>1968</v>
      </c>
      <c s="31" t="s">
        <v>187</v>
      </c>
      <c s="32">
        <v>63.645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1969</v>
      </c>
    </row>
    <row r="53" spans="1:5" ht="51">
      <c r="A53" s="39" t="s">
        <v>56</v>
      </c>
      <c r="E53" s="38" t="s">
        <v>1966</v>
      </c>
    </row>
    <row r="54" spans="1:16" ht="25.5">
      <c r="A54" s="24" t="s">
        <v>49</v>
      </c>
      <c s="29" t="s">
        <v>99</v>
      </c>
      <c s="29" t="s">
        <v>1970</v>
      </c>
      <c s="24" t="s">
        <v>51</v>
      </c>
      <c s="30" t="s">
        <v>1971</v>
      </c>
      <c s="31" t="s">
        <v>82</v>
      </c>
      <c s="32">
        <v>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1969</v>
      </c>
    </row>
    <row r="56" spans="1:5" ht="12.75">
      <c r="A56" s="37" t="s">
        <v>56</v>
      </c>
      <c r="E56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124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124</v>
      </c>
      <c s="6"/>
      <c s="18" t="s">
        <v>125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0+I10+I13+I16+I19</f>
      </c>
      <c>
        <f>0+O10+O13+O16+O19</f>
      </c>
    </row>
    <row r="10" spans="1:16" ht="12.75">
      <c r="A10" s="24" t="s">
        <v>49</v>
      </c>
      <c s="29" t="s">
        <v>41</v>
      </c>
      <c s="29" t="s">
        <v>68</v>
      </c>
      <c s="24" t="s">
        <v>51</v>
      </c>
      <c s="30" t="s">
        <v>66</v>
      </c>
      <c s="31" t="s">
        <v>53</v>
      </c>
      <c s="32">
        <v>0.1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69</v>
      </c>
    </row>
    <row r="12" spans="1:5" ht="25.5">
      <c r="A12" s="39" t="s">
        <v>56</v>
      </c>
      <c r="E12" s="38" t="s">
        <v>126</v>
      </c>
    </row>
    <row r="13" spans="1:16" ht="12.75">
      <c r="A13" s="24" t="s">
        <v>49</v>
      </c>
      <c s="29" t="s">
        <v>96</v>
      </c>
      <c s="29" t="s">
        <v>100</v>
      </c>
      <c s="24" t="s">
        <v>51</v>
      </c>
      <c s="30" t="s">
        <v>101</v>
      </c>
      <c s="31" t="s">
        <v>53</v>
      </c>
      <c s="32">
        <v>0.1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25.5">
      <c r="A15" s="39" t="s">
        <v>56</v>
      </c>
      <c r="E15" s="38" t="s">
        <v>126</v>
      </c>
    </row>
    <row r="16" spans="1:16" ht="12.75">
      <c r="A16" s="24" t="s">
        <v>49</v>
      </c>
      <c s="29" t="s">
        <v>99</v>
      </c>
      <c s="29" t="s">
        <v>103</v>
      </c>
      <c s="24" t="s">
        <v>51</v>
      </c>
      <c s="30" t="s">
        <v>104</v>
      </c>
      <c s="31" t="s">
        <v>53</v>
      </c>
      <c s="32">
        <v>0.1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51</v>
      </c>
    </row>
    <row r="18" spans="1:5" ht="25.5">
      <c r="A18" s="39" t="s">
        <v>56</v>
      </c>
      <c r="E18" s="38" t="s">
        <v>126</v>
      </c>
    </row>
    <row r="19" spans="1:16" ht="12.75">
      <c r="A19" s="24" t="s">
        <v>49</v>
      </c>
      <c s="29" t="s">
        <v>102</v>
      </c>
      <c s="29" t="s">
        <v>106</v>
      </c>
      <c s="24" t="s">
        <v>51</v>
      </c>
      <c s="30" t="s">
        <v>107</v>
      </c>
      <c s="31" t="s">
        <v>53</v>
      </c>
      <c s="32">
        <v>0.1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51</v>
      </c>
    </row>
    <row r="21" spans="1:5" ht="25.5">
      <c r="A21" s="37" t="s">
        <v>56</v>
      </c>
      <c r="E21" s="38" t="s">
        <v>126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0+O8+O21+O34+O38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1972</v>
      </c>
      <c s="40">
        <f>0+I8+I21+I34+I38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1972</v>
      </c>
      <c s="6"/>
      <c s="18" t="s">
        <v>1973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1930</v>
      </c>
      <c s="24" t="s">
        <v>51</v>
      </c>
      <c s="30" t="s">
        <v>1931</v>
      </c>
      <c s="31" t="s">
        <v>134</v>
      </c>
      <c s="32">
        <v>15.372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1932</v>
      </c>
    </row>
    <row r="11" spans="1:5" ht="63.75">
      <c r="A11" s="39" t="s">
        <v>56</v>
      </c>
      <c r="E11" s="38" t="s">
        <v>1974</v>
      </c>
    </row>
    <row r="12" spans="1:16" ht="12.75">
      <c r="A12" s="24" t="s">
        <v>49</v>
      </c>
      <c s="29" t="s">
        <v>27</v>
      </c>
      <c s="29" t="s">
        <v>1934</v>
      </c>
      <c s="24" t="s">
        <v>51</v>
      </c>
      <c s="30" t="s">
        <v>1935</v>
      </c>
      <c s="31" t="s">
        <v>82</v>
      </c>
      <c s="32">
        <v>1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1936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1934</v>
      </c>
      <c s="24" t="s">
        <v>33</v>
      </c>
      <c s="30" t="s">
        <v>1935</v>
      </c>
      <c s="31" t="s">
        <v>82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1937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37</v>
      </c>
      <c s="29" t="s">
        <v>1036</v>
      </c>
      <c s="24" t="s">
        <v>51</v>
      </c>
      <c s="30" t="s">
        <v>1037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1938</v>
      </c>
    </row>
    <row r="20" spans="1:5" ht="12.75">
      <c r="A20" s="37" t="s">
        <v>56</v>
      </c>
      <c r="E20" s="38" t="s">
        <v>51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</f>
      </c>
      <c>
        <f>0+O22+O25+O28+O31</f>
      </c>
    </row>
    <row r="22" spans="1:16" ht="12.75">
      <c r="A22" s="24" t="s">
        <v>49</v>
      </c>
      <c s="29" t="s">
        <v>39</v>
      </c>
      <c s="29" t="s">
        <v>1939</v>
      </c>
      <c s="24" t="s">
        <v>51</v>
      </c>
      <c s="30" t="s">
        <v>1940</v>
      </c>
      <c s="31" t="s">
        <v>134</v>
      </c>
      <c s="32">
        <v>22.663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63.75">
      <c r="A24" s="39" t="s">
        <v>56</v>
      </c>
      <c r="E24" s="38" t="s">
        <v>1975</v>
      </c>
    </row>
    <row r="25" spans="1:16" ht="12.75">
      <c r="A25" s="24" t="s">
        <v>49</v>
      </c>
      <c s="29" t="s">
        <v>41</v>
      </c>
      <c s="29" t="s">
        <v>1348</v>
      </c>
      <c s="24" t="s">
        <v>51</v>
      </c>
      <c s="30" t="s">
        <v>1349</v>
      </c>
      <c s="31" t="s">
        <v>134</v>
      </c>
      <c s="32">
        <v>7.584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63.75">
      <c r="A27" s="39" t="s">
        <v>56</v>
      </c>
      <c r="E27" s="38" t="s">
        <v>1976</v>
      </c>
    </row>
    <row r="28" spans="1:16" ht="12.75">
      <c r="A28" s="24" t="s">
        <v>49</v>
      </c>
      <c s="29" t="s">
        <v>70</v>
      </c>
      <c s="29" t="s">
        <v>318</v>
      </c>
      <c s="24" t="s">
        <v>51</v>
      </c>
      <c s="30" t="s">
        <v>319</v>
      </c>
      <c s="31" t="s">
        <v>134</v>
      </c>
      <c s="32">
        <v>10.108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1943</v>
      </c>
    </row>
    <row r="30" spans="1:5" ht="38.25">
      <c r="A30" s="39" t="s">
        <v>56</v>
      </c>
      <c r="E30" s="38" t="s">
        <v>1977</v>
      </c>
    </row>
    <row r="31" spans="1:16" ht="12.75">
      <c r="A31" s="24" t="s">
        <v>49</v>
      </c>
      <c s="29" t="s">
        <v>73</v>
      </c>
      <c s="29" t="s">
        <v>1063</v>
      </c>
      <c s="24" t="s">
        <v>51</v>
      </c>
      <c s="30" t="s">
        <v>1064</v>
      </c>
      <c s="31" t="s">
        <v>134</v>
      </c>
      <c s="32">
        <v>2.345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1945</v>
      </c>
    </row>
    <row r="33" spans="1:5" ht="51">
      <c r="A33" s="37" t="s">
        <v>56</v>
      </c>
      <c r="E33" s="38" t="s">
        <v>1946</v>
      </c>
    </row>
    <row r="34" spans="1:18" ht="12.75" customHeight="1">
      <c r="A34" s="6" t="s">
        <v>47</v>
      </c>
      <c s="6"/>
      <c s="42" t="s">
        <v>27</v>
      </c>
      <c s="6"/>
      <c s="27" t="s">
        <v>332</v>
      </c>
      <c s="6"/>
      <c s="6"/>
      <c s="6"/>
      <c s="43">
        <f>0+Q34</f>
      </c>
      <c r="O34">
        <f>0+R34</f>
      </c>
      <c r="Q34">
        <f>0+I35</f>
      </c>
      <c>
        <f>0+O35</f>
      </c>
    </row>
    <row r="35" spans="1:16" ht="12.75">
      <c r="A35" s="24" t="s">
        <v>49</v>
      </c>
      <c s="29" t="s">
        <v>44</v>
      </c>
      <c s="29" t="s">
        <v>1947</v>
      </c>
      <c s="24" t="s">
        <v>51</v>
      </c>
      <c s="30" t="s">
        <v>1948</v>
      </c>
      <c s="31" t="s">
        <v>134</v>
      </c>
      <c s="32">
        <v>2.39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1949</v>
      </c>
    </row>
    <row r="37" spans="1:5" ht="51">
      <c r="A37" s="37" t="s">
        <v>56</v>
      </c>
      <c r="E37" s="38" t="s">
        <v>1978</v>
      </c>
    </row>
    <row r="38" spans="1:18" ht="12.75" customHeight="1">
      <c r="A38" s="6" t="s">
        <v>47</v>
      </c>
      <c s="6"/>
      <c s="42" t="s">
        <v>70</v>
      </c>
      <c s="6"/>
      <c s="27" t="s">
        <v>1194</v>
      </c>
      <c s="6"/>
      <c s="6"/>
      <c s="6"/>
      <c s="43">
        <f>0+Q38</f>
      </c>
      <c r="O38">
        <f>0+R38</f>
      </c>
      <c r="Q38">
        <f>0+I39+I42+I45+I48+I51+I54+I57+I60</f>
      </c>
      <c>
        <f>0+O39+O42+O45+O48+O51+O54+O57+O60</f>
      </c>
    </row>
    <row r="39" spans="1:16" ht="12.75">
      <c r="A39" s="24" t="s">
        <v>49</v>
      </c>
      <c s="29" t="s">
        <v>46</v>
      </c>
      <c s="29" t="s">
        <v>1951</v>
      </c>
      <c s="24" t="s">
        <v>51</v>
      </c>
      <c s="30" t="s">
        <v>1952</v>
      </c>
      <c s="31" t="s">
        <v>187</v>
      </c>
      <c s="32">
        <v>42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1953</v>
      </c>
    </row>
    <row r="41" spans="1:5" ht="38.25">
      <c r="A41" s="39" t="s">
        <v>56</v>
      </c>
      <c r="E41" s="38" t="s">
        <v>1979</v>
      </c>
    </row>
    <row r="42" spans="1:16" ht="12.75">
      <c r="A42" s="24" t="s">
        <v>49</v>
      </c>
      <c s="29" t="s">
        <v>84</v>
      </c>
      <c s="29" t="s">
        <v>1955</v>
      </c>
      <c s="24" t="s">
        <v>51</v>
      </c>
      <c s="30" t="s">
        <v>1956</v>
      </c>
      <c s="31" t="s">
        <v>187</v>
      </c>
      <c s="32">
        <v>54.296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1957</v>
      </c>
    </row>
    <row r="44" spans="1:5" ht="25.5">
      <c r="A44" s="39" t="s">
        <v>56</v>
      </c>
      <c r="E44" s="38" t="s">
        <v>1980</v>
      </c>
    </row>
    <row r="45" spans="1:16" ht="12.75">
      <c r="A45" s="24" t="s">
        <v>49</v>
      </c>
      <c s="29" t="s">
        <v>88</v>
      </c>
      <c s="29" t="s">
        <v>1959</v>
      </c>
      <c s="24" t="s">
        <v>51</v>
      </c>
      <c s="30" t="s">
        <v>1960</v>
      </c>
      <c s="31" t="s">
        <v>187</v>
      </c>
      <c s="32">
        <v>33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1961</v>
      </c>
    </row>
    <row r="47" spans="1:5" ht="38.25">
      <c r="A47" s="39" t="s">
        <v>56</v>
      </c>
      <c r="E47" s="38" t="s">
        <v>1981</v>
      </c>
    </row>
    <row r="48" spans="1:16" ht="12.75">
      <c r="A48" s="24" t="s">
        <v>49</v>
      </c>
      <c s="29" t="s">
        <v>91</v>
      </c>
      <c s="29" t="s">
        <v>1963</v>
      </c>
      <c s="24" t="s">
        <v>51</v>
      </c>
      <c s="30" t="s">
        <v>1964</v>
      </c>
      <c s="31" t="s">
        <v>187</v>
      </c>
      <c s="32">
        <v>57.296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1965</v>
      </c>
    </row>
    <row r="50" spans="1:5" ht="51">
      <c r="A50" s="39" t="s">
        <v>56</v>
      </c>
      <c r="E50" s="38" t="s">
        <v>1982</v>
      </c>
    </row>
    <row r="51" spans="1:16" ht="12.75">
      <c r="A51" s="24" t="s">
        <v>49</v>
      </c>
      <c s="29" t="s">
        <v>96</v>
      </c>
      <c s="29" t="s">
        <v>1983</v>
      </c>
      <c s="24" t="s">
        <v>51</v>
      </c>
      <c s="30" t="s">
        <v>1984</v>
      </c>
      <c s="31" t="s">
        <v>82</v>
      </c>
      <c s="32">
        <v>1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38.25">
      <c r="A52" s="35" t="s">
        <v>54</v>
      </c>
      <c r="E52" s="36" t="s">
        <v>1985</v>
      </c>
    </row>
    <row r="53" spans="1:5" ht="12.75">
      <c r="A53" s="39" t="s">
        <v>56</v>
      </c>
      <c r="E53" s="38" t="s">
        <v>51</v>
      </c>
    </row>
    <row r="54" spans="1:16" ht="12.75">
      <c r="A54" s="24" t="s">
        <v>49</v>
      </c>
      <c s="29" t="s">
        <v>99</v>
      </c>
      <c s="29" t="s">
        <v>1967</v>
      </c>
      <c s="24" t="s">
        <v>51</v>
      </c>
      <c s="30" t="s">
        <v>1968</v>
      </c>
      <c s="31" t="s">
        <v>187</v>
      </c>
      <c s="32">
        <v>57.296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1969</v>
      </c>
    </row>
    <row r="56" spans="1:5" ht="51">
      <c r="A56" s="39" t="s">
        <v>56</v>
      </c>
      <c r="E56" s="38" t="s">
        <v>1982</v>
      </c>
    </row>
    <row r="57" spans="1:16" ht="25.5">
      <c r="A57" s="24" t="s">
        <v>49</v>
      </c>
      <c s="29" t="s">
        <v>102</v>
      </c>
      <c s="29" t="s">
        <v>1970</v>
      </c>
      <c s="24" t="s">
        <v>51</v>
      </c>
      <c s="30" t="s">
        <v>1971</v>
      </c>
      <c s="31" t="s">
        <v>82</v>
      </c>
      <c s="32">
        <v>1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1969</v>
      </c>
    </row>
    <row r="59" spans="1:5" ht="12.75">
      <c r="A59" s="39" t="s">
        <v>56</v>
      </c>
      <c r="E59" s="38" t="s">
        <v>51</v>
      </c>
    </row>
    <row r="60" spans="1:16" ht="25.5">
      <c r="A60" s="24" t="s">
        <v>49</v>
      </c>
      <c s="29" t="s">
        <v>105</v>
      </c>
      <c s="29" t="s">
        <v>1986</v>
      </c>
      <c s="24" t="s">
        <v>51</v>
      </c>
      <c s="30" t="s">
        <v>1987</v>
      </c>
      <c s="31" t="s">
        <v>82</v>
      </c>
      <c s="32">
        <v>1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1988</v>
      </c>
    </row>
    <row r="62" spans="1:5" ht="12.75">
      <c r="A62" s="37" t="s">
        <v>56</v>
      </c>
      <c r="E62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0+O8+O24+O49+O53+O60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1989</v>
      </c>
      <c s="40">
        <f>0+I8+I24+I49+I53+I60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1989</v>
      </c>
      <c s="6"/>
      <c s="18" t="s">
        <v>1990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4" t="s">
        <v>49</v>
      </c>
      <c s="29" t="s">
        <v>33</v>
      </c>
      <c s="29" t="s">
        <v>1930</v>
      </c>
      <c s="24" t="s">
        <v>51</v>
      </c>
      <c s="30" t="s">
        <v>1931</v>
      </c>
      <c s="31" t="s">
        <v>134</v>
      </c>
      <c s="32">
        <v>405.578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1932</v>
      </c>
    </row>
    <row r="11" spans="1:5" ht="409.5">
      <c r="A11" s="39" t="s">
        <v>56</v>
      </c>
      <c r="E11" s="38" t="s">
        <v>1991</v>
      </c>
    </row>
    <row r="12" spans="1:16" ht="12.75">
      <c r="A12" s="24" t="s">
        <v>49</v>
      </c>
      <c s="29" t="s">
        <v>27</v>
      </c>
      <c s="29" t="s">
        <v>1992</v>
      </c>
      <c s="24" t="s">
        <v>51</v>
      </c>
      <c s="30" t="s">
        <v>1993</v>
      </c>
      <c s="31" t="s">
        <v>134</v>
      </c>
      <c s="32">
        <v>15.882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25.5">
      <c r="A13" s="35" t="s">
        <v>54</v>
      </c>
      <c r="E13" s="36" t="s">
        <v>1994</v>
      </c>
    </row>
    <row r="14" spans="1:5" ht="51">
      <c r="A14" s="39" t="s">
        <v>56</v>
      </c>
      <c r="E14" s="38" t="s">
        <v>1995</v>
      </c>
    </row>
    <row r="15" spans="1:16" ht="12.75">
      <c r="A15" s="24" t="s">
        <v>49</v>
      </c>
      <c s="29" t="s">
        <v>26</v>
      </c>
      <c s="29" t="s">
        <v>1934</v>
      </c>
      <c s="24" t="s">
        <v>51</v>
      </c>
      <c s="30" t="s">
        <v>1935</v>
      </c>
      <c s="31" t="s">
        <v>82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1936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37</v>
      </c>
      <c s="29" t="s">
        <v>1934</v>
      </c>
      <c s="24" t="s">
        <v>33</v>
      </c>
      <c s="30" t="s">
        <v>1935</v>
      </c>
      <c s="31" t="s">
        <v>82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38.25">
      <c r="A19" s="35" t="s">
        <v>54</v>
      </c>
      <c r="E19" s="36" t="s">
        <v>1996</v>
      </c>
    </row>
    <row r="20" spans="1:5" ht="12.75">
      <c r="A20" s="39" t="s">
        <v>56</v>
      </c>
      <c r="E20" s="38" t="s">
        <v>51</v>
      </c>
    </row>
    <row r="21" spans="1:16" ht="12.75">
      <c r="A21" s="24" t="s">
        <v>49</v>
      </c>
      <c s="29" t="s">
        <v>39</v>
      </c>
      <c s="29" t="s">
        <v>1036</v>
      </c>
      <c s="24" t="s">
        <v>51</v>
      </c>
      <c s="30" t="s">
        <v>1037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1938</v>
      </c>
    </row>
    <row r="23" spans="1:5" ht="12.75">
      <c r="A23" s="37" t="s">
        <v>56</v>
      </c>
      <c r="E23" s="38" t="s">
        <v>51</v>
      </c>
    </row>
    <row r="24" spans="1:18" ht="12.75" customHeight="1">
      <c r="A24" s="6" t="s">
        <v>47</v>
      </c>
      <c s="6"/>
      <c s="42" t="s">
        <v>33</v>
      </c>
      <c s="6"/>
      <c s="27" t="s">
        <v>145</v>
      </c>
      <c s="6"/>
      <c s="6"/>
      <c s="6"/>
      <c s="43">
        <f>0+Q24</f>
      </c>
      <c r="O24">
        <f>0+R24</f>
      </c>
      <c r="Q24">
        <f>0+I25+I28+I31+I34+I37+I40+I43+I46</f>
      </c>
      <c>
        <f>0+O25+O28+O31+O34+O37+O40+O43+O46</f>
      </c>
    </row>
    <row r="25" spans="1:16" ht="12.75">
      <c r="A25" s="24" t="s">
        <v>49</v>
      </c>
      <c s="29" t="s">
        <v>41</v>
      </c>
      <c s="29" t="s">
        <v>1997</v>
      </c>
      <c s="24" t="s">
        <v>51</v>
      </c>
      <c s="30" t="s">
        <v>1998</v>
      </c>
      <c s="31" t="s">
        <v>134</v>
      </c>
      <c s="32">
        <v>23.823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38.25">
      <c r="A27" s="39" t="s">
        <v>56</v>
      </c>
      <c r="E27" s="38" t="s">
        <v>1999</v>
      </c>
    </row>
    <row r="28" spans="1:16" ht="12.75">
      <c r="A28" s="24" t="s">
        <v>49</v>
      </c>
      <c s="29" t="s">
        <v>70</v>
      </c>
      <c s="29" t="s">
        <v>2000</v>
      </c>
      <c s="24" t="s">
        <v>51</v>
      </c>
      <c s="30" t="s">
        <v>2001</v>
      </c>
      <c s="31" t="s">
        <v>134</v>
      </c>
      <c s="32">
        <v>19.242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51</v>
      </c>
    </row>
    <row r="30" spans="1:5" ht="25.5">
      <c r="A30" s="39" t="s">
        <v>56</v>
      </c>
      <c r="E30" s="38" t="s">
        <v>2002</v>
      </c>
    </row>
    <row r="31" spans="1:16" ht="12.75">
      <c r="A31" s="24" t="s">
        <v>49</v>
      </c>
      <c s="29" t="s">
        <v>73</v>
      </c>
      <c s="29" t="s">
        <v>2003</v>
      </c>
      <c s="24" t="s">
        <v>51</v>
      </c>
      <c s="30" t="s">
        <v>2004</v>
      </c>
      <c s="31" t="s">
        <v>134</v>
      </c>
      <c s="32">
        <v>23.823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51</v>
      </c>
    </row>
    <row r="33" spans="1:5" ht="38.25">
      <c r="A33" s="39" t="s">
        <v>56</v>
      </c>
      <c r="E33" s="38" t="s">
        <v>1999</v>
      </c>
    </row>
    <row r="34" spans="1:16" ht="12.75">
      <c r="A34" s="24" t="s">
        <v>49</v>
      </c>
      <c s="29" t="s">
        <v>44</v>
      </c>
      <c s="29" t="s">
        <v>2005</v>
      </c>
      <c s="24" t="s">
        <v>51</v>
      </c>
      <c s="30" t="s">
        <v>2006</v>
      </c>
      <c s="31" t="s">
        <v>134</v>
      </c>
      <c s="32">
        <v>69.279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63.75">
      <c r="A36" s="39" t="s">
        <v>56</v>
      </c>
      <c r="E36" s="38" t="s">
        <v>2007</v>
      </c>
    </row>
    <row r="37" spans="1:16" ht="12.75">
      <c r="A37" s="24" t="s">
        <v>49</v>
      </c>
      <c s="29" t="s">
        <v>46</v>
      </c>
      <c s="29" t="s">
        <v>1939</v>
      </c>
      <c s="24" t="s">
        <v>51</v>
      </c>
      <c s="30" t="s">
        <v>1940</v>
      </c>
      <c s="31" t="s">
        <v>134</v>
      </c>
      <c s="32">
        <v>684.905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51</v>
      </c>
    </row>
    <row r="39" spans="1:5" ht="369.75">
      <c r="A39" s="39" t="s">
        <v>56</v>
      </c>
      <c r="E39" s="38" t="s">
        <v>2008</v>
      </c>
    </row>
    <row r="40" spans="1:16" ht="12.75">
      <c r="A40" s="24" t="s">
        <v>49</v>
      </c>
      <c s="29" t="s">
        <v>84</v>
      </c>
      <c s="29" t="s">
        <v>1348</v>
      </c>
      <c s="24" t="s">
        <v>51</v>
      </c>
      <c s="30" t="s">
        <v>1349</v>
      </c>
      <c s="31" t="s">
        <v>134</v>
      </c>
      <c s="32">
        <v>353.117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51</v>
      </c>
    </row>
    <row r="42" spans="1:5" ht="357">
      <c r="A42" s="39" t="s">
        <v>56</v>
      </c>
      <c r="E42" s="38" t="s">
        <v>2009</v>
      </c>
    </row>
    <row r="43" spans="1:16" ht="12.75">
      <c r="A43" s="24" t="s">
        <v>49</v>
      </c>
      <c s="29" t="s">
        <v>88</v>
      </c>
      <c s="29" t="s">
        <v>318</v>
      </c>
      <c s="24" t="s">
        <v>51</v>
      </c>
      <c s="30" t="s">
        <v>319</v>
      </c>
      <c s="31" t="s">
        <v>134</v>
      </c>
      <c s="32">
        <v>179.035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1943</v>
      </c>
    </row>
    <row r="45" spans="1:5" ht="267.75">
      <c r="A45" s="39" t="s">
        <v>56</v>
      </c>
      <c r="E45" s="38" t="s">
        <v>2010</v>
      </c>
    </row>
    <row r="46" spans="1:16" ht="12.75">
      <c r="A46" s="24" t="s">
        <v>49</v>
      </c>
      <c s="29" t="s">
        <v>91</v>
      </c>
      <c s="29" t="s">
        <v>1063</v>
      </c>
      <c s="24" t="s">
        <v>51</v>
      </c>
      <c s="30" t="s">
        <v>1064</v>
      </c>
      <c s="31" t="s">
        <v>134</v>
      </c>
      <c s="32">
        <v>121.222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1945</v>
      </c>
    </row>
    <row r="48" spans="1:5" ht="357">
      <c r="A48" s="37" t="s">
        <v>56</v>
      </c>
      <c r="E48" s="38" t="s">
        <v>2011</v>
      </c>
    </row>
    <row r="49" spans="1:18" ht="12.75" customHeight="1">
      <c r="A49" s="6" t="s">
        <v>47</v>
      </c>
      <c s="6"/>
      <c s="42" t="s">
        <v>27</v>
      </c>
      <c s="6"/>
      <c s="27" t="s">
        <v>332</v>
      </c>
      <c s="6"/>
      <c s="6"/>
      <c s="6"/>
      <c s="43">
        <f>0+Q49</f>
      </c>
      <c r="O49">
        <f>0+R49</f>
      </c>
      <c r="Q49">
        <f>0+I50</f>
      </c>
      <c>
        <f>0+O50</f>
      </c>
    </row>
    <row r="50" spans="1:16" ht="12.75">
      <c r="A50" s="24" t="s">
        <v>49</v>
      </c>
      <c s="29" t="s">
        <v>96</v>
      </c>
      <c s="29" t="s">
        <v>1947</v>
      </c>
      <c s="24" t="s">
        <v>51</v>
      </c>
      <c s="30" t="s">
        <v>1948</v>
      </c>
      <c s="31" t="s">
        <v>134</v>
      </c>
      <c s="32">
        <v>102.087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1949</v>
      </c>
    </row>
    <row r="52" spans="1:5" ht="344.25">
      <c r="A52" s="37" t="s">
        <v>56</v>
      </c>
      <c r="E52" s="38" t="s">
        <v>2012</v>
      </c>
    </row>
    <row r="53" spans="1:18" ht="12.75" customHeight="1">
      <c r="A53" s="6" t="s">
        <v>47</v>
      </c>
      <c s="6"/>
      <c s="42" t="s">
        <v>39</v>
      </c>
      <c s="6"/>
      <c s="27" t="s">
        <v>383</v>
      </c>
      <c s="6"/>
      <c s="6"/>
      <c s="6"/>
      <c s="43">
        <f>0+Q53</f>
      </c>
      <c r="O53">
        <f>0+R53</f>
      </c>
      <c r="Q53">
        <f>0+I54+I57</f>
      </c>
      <c>
        <f>0+O54+O57</f>
      </c>
    </row>
    <row r="54" spans="1:16" ht="12.75">
      <c r="A54" s="24" t="s">
        <v>49</v>
      </c>
      <c s="29" t="s">
        <v>99</v>
      </c>
      <c s="29" t="s">
        <v>2013</v>
      </c>
      <c s="24" t="s">
        <v>51</v>
      </c>
      <c s="30" t="s">
        <v>2014</v>
      </c>
      <c s="31" t="s">
        <v>134</v>
      </c>
      <c s="32">
        <v>23.823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2015</v>
      </c>
    </row>
    <row r="56" spans="1:5" ht="38.25">
      <c r="A56" s="39" t="s">
        <v>56</v>
      </c>
      <c r="E56" s="38" t="s">
        <v>1999</v>
      </c>
    </row>
    <row r="57" spans="1:16" ht="12.75">
      <c r="A57" s="24" t="s">
        <v>49</v>
      </c>
      <c s="29" t="s">
        <v>102</v>
      </c>
      <c s="29" t="s">
        <v>2016</v>
      </c>
      <c s="24" t="s">
        <v>51</v>
      </c>
      <c s="30" t="s">
        <v>2017</v>
      </c>
      <c s="31" t="s">
        <v>134</v>
      </c>
      <c s="32">
        <v>19.242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2018</v>
      </c>
    </row>
    <row r="59" spans="1:5" ht="25.5">
      <c r="A59" s="37" t="s">
        <v>56</v>
      </c>
      <c r="E59" s="38" t="s">
        <v>2002</v>
      </c>
    </row>
    <row r="60" spans="1:18" ht="12.75" customHeight="1">
      <c r="A60" s="6" t="s">
        <v>47</v>
      </c>
      <c s="6"/>
      <c s="42" t="s">
        <v>70</v>
      </c>
      <c s="6"/>
      <c s="27" t="s">
        <v>1194</v>
      </c>
      <c s="6"/>
      <c s="6"/>
      <c s="6"/>
      <c s="43">
        <f>0+Q60</f>
      </c>
      <c r="O60">
        <f>0+R60</f>
      </c>
      <c r="Q60">
        <f>0+I61+I64+I67+I70+I73+I76+I79+I82+I85+I88+I91+I94+I97+I100+I103+I106+I109+I112+I115+I118+I121+I124+I127+I130+I133+I136+I139+I142+I145+I148+I151+I154+I157</f>
      </c>
      <c>
        <f>0+O61+O64+O67+O70+O73+O76+O79+O82+O85+O88+O91+O94+O97+O100+O103+O106+O109+O112+O115+O118+O121+O124+O127+O130+O133+O136+O139+O142+O145+O148+O151+O154+O157</f>
      </c>
    </row>
    <row r="61" spans="1:16" ht="12.75">
      <c r="A61" s="24" t="s">
        <v>49</v>
      </c>
      <c s="29" t="s">
        <v>105</v>
      </c>
      <c s="29" t="s">
        <v>1951</v>
      </c>
      <c s="24" t="s">
        <v>51</v>
      </c>
      <c s="30" t="s">
        <v>1952</v>
      </c>
      <c s="31" t="s">
        <v>187</v>
      </c>
      <c s="32">
        <v>846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1953</v>
      </c>
    </row>
    <row r="63" spans="1:5" ht="191.25">
      <c r="A63" s="39" t="s">
        <v>56</v>
      </c>
      <c r="E63" s="38" t="s">
        <v>2019</v>
      </c>
    </row>
    <row r="64" spans="1:16" ht="12.75">
      <c r="A64" s="24" t="s">
        <v>49</v>
      </c>
      <c s="29" t="s">
        <v>108</v>
      </c>
      <c s="29" t="s">
        <v>1955</v>
      </c>
      <c s="24" t="s">
        <v>51</v>
      </c>
      <c s="30" t="s">
        <v>1956</v>
      </c>
      <c s="31" t="s">
        <v>187</v>
      </c>
      <c s="32">
        <v>1984.269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1957</v>
      </c>
    </row>
    <row r="66" spans="1:5" ht="127.5">
      <c r="A66" s="39" t="s">
        <v>56</v>
      </c>
      <c r="E66" s="38" t="s">
        <v>2020</v>
      </c>
    </row>
    <row r="67" spans="1:16" ht="12.75">
      <c r="A67" s="24" t="s">
        <v>49</v>
      </c>
      <c s="29" t="s">
        <v>114</v>
      </c>
      <c s="29" t="s">
        <v>1959</v>
      </c>
      <c s="24" t="s">
        <v>51</v>
      </c>
      <c s="30" t="s">
        <v>1960</v>
      </c>
      <c s="31" t="s">
        <v>187</v>
      </c>
      <c s="32">
        <v>1504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1961</v>
      </c>
    </row>
    <row r="69" spans="1:5" ht="293.25">
      <c r="A69" s="39" t="s">
        <v>56</v>
      </c>
      <c r="E69" s="38" t="s">
        <v>2021</v>
      </c>
    </row>
    <row r="70" spans="1:16" ht="12.75">
      <c r="A70" s="24" t="s">
        <v>49</v>
      </c>
      <c s="29" t="s">
        <v>118</v>
      </c>
      <c s="29" t="s">
        <v>1963</v>
      </c>
      <c s="24" t="s">
        <v>51</v>
      </c>
      <c s="30" t="s">
        <v>1964</v>
      </c>
      <c s="31" t="s">
        <v>187</v>
      </c>
      <c s="32">
        <v>2263.295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1965</v>
      </c>
    </row>
    <row r="72" spans="1:5" ht="140.25">
      <c r="A72" s="39" t="s">
        <v>56</v>
      </c>
      <c r="E72" s="38" t="s">
        <v>2022</v>
      </c>
    </row>
    <row r="73" spans="1:16" ht="12.75">
      <c r="A73" s="24" t="s">
        <v>49</v>
      </c>
      <c s="29" t="s">
        <v>121</v>
      </c>
      <c s="29" t="s">
        <v>2023</v>
      </c>
      <c s="24" t="s">
        <v>51</v>
      </c>
      <c s="30" t="s">
        <v>2024</v>
      </c>
      <c s="31" t="s">
        <v>82</v>
      </c>
      <c s="32">
        <v>1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2025</v>
      </c>
    </row>
    <row r="75" spans="1:5" ht="12.75">
      <c r="A75" s="39" t="s">
        <v>56</v>
      </c>
      <c r="E75" s="38" t="s">
        <v>51</v>
      </c>
    </row>
    <row r="76" spans="1:16" ht="12.75">
      <c r="A76" s="24" t="s">
        <v>49</v>
      </c>
      <c s="29" t="s">
        <v>209</v>
      </c>
      <c s="29" t="s">
        <v>2026</v>
      </c>
      <c s="24" t="s">
        <v>51</v>
      </c>
      <c s="30" t="s">
        <v>2027</v>
      </c>
      <c s="31" t="s">
        <v>82</v>
      </c>
      <c s="32">
        <v>1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51</v>
      </c>
    </row>
    <row r="78" spans="1:5" ht="12.75">
      <c r="A78" s="39" t="s">
        <v>56</v>
      </c>
      <c r="E78" s="38" t="s">
        <v>51</v>
      </c>
    </row>
    <row r="79" spans="1:16" ht="12.75">
      <c r="A79" s="24" t="s">
        <v>49</v>
      </c>
      <c s="29" t="s">
        <v>259</v>
      </c>
      <c s="29" t="s">
        <v>1967</v>
      </c>
      <c s="24" t="s">
        <v>51</v>
      </c>
      <c s="30" t="s">
        <v>1968</v>
      </c>
      <c s="31" t="s">
        <v>187</v>
      </c>
      <c s="32">
        <v>2342.99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1969</v>
      </c>
    </row>
    <row r="81" spans="1:5" ht="140.25">
      <c r="A81" s="39" t="s">
        <v>56</v>
      </c>
      <c r="E81" s="38" t="s">
        <v>2028</v>
      </c>
    </row>
    <row r="82" spans="1:16" ht="12.75">
      <c r="A82" s="24" t="s">
        <v>49</v>
      </c>
      <c s="29" t="s">
        <v>260</v>
      </c>
      <c s="29" t="s">
        <v>2029</v>
      </c>
      <c s="24" t="s">
        <v>51</v>
      </c>
      <c s="30" t="s">
        <v>2030</v>
      </c>
      <c s="31" t="s">
        <v>187</v>
      </c>
      <c s="32">
        <v>14.515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2031</v>
      </c>
    </row>
    <row r="84" spans="1:5" ht="51">
      <c r="A84" s="39" t="s">
        <v>56</v>
      </c>
      <c r="E84" s="38" t="s">
        <v>2032</v>
      </c>
    </row>
    <row r="85" spans="1:16" ht="25.5">
      <c r="A85" s="24" t="s">
        <v>49</v>
      </c>
      <c s="29" t="s">
        <v>263</v>
      </c>
      <c s="29" t="s">
        <v>1970</v>
      </c>
      <c s="24" t="s">
        <v>51</v>
      </c>
      <c s="30" t="s">
        <v>1971</v>
      </c>
      <c s="31" t="s">
        <v>82</v>
      </c>
      <c s="32">
        <v>102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1969</v>
      </c>
    </row>
    <row r="87" spans="1:5" ht="38.25">
      <c r="A87" s="39" t="s">
        <v>56</v>
      </c>
      <c r="E87" s="38" t="s">
        <v>2033</v>
      </c>
    </row>
    <row r="88" spans="1:16" ht="25.5">
      <c r="A88" s="24" t="s">
        <v>49</v>
      </c>
      <c s="29" t="s">
        <v>358</v>
      </c>
      <c s="29" t="s">
        <v>2034</v>
      </c>
      <c s="24" t="s">
        <v>51</v>
      </c>
      <c s="30" t="s">
        <v>2035</v>
      </c>
      <c s="31" t="s">
        <v>82</v>
      </c>
      <c s="32">
        <v>2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12.75">
      <c r="A89" s="35" t="s">
        <v>54</v>
      </c>
      <c r="E89" s="36" t="s">
        <v>2031</v>
      </c>
    </row>
    <row r="90" spans="1:5" ht="12.75">
      <c r="A90" s="39" t="s">
        <v>56</v>
      </c>
      <c r="E90" s="38" t="s">
        <v>51</v>
      </c>
    </row>
    <row r="91" spans="1:16" ht="12.75">
      <c r="A91" s="24" t="s">
        <v>49</v>
      </c>
      <c s="29" t="s">
        <v>364</v>
      </c>
      <c s="29" t="s">
        <v>2036</v>
      </c>
      <c s="24" t="s">
        <v>51</v>
      </c>
      <c s="30" t="s">
        <v>2037</v>
      </c>
      <c s="31" t="s">
        <v>187</v>
      </c>
      <c s="32">
        <v>1500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25.5">
      <c r="A92" s="35" t="s">
        <v>54</v>
      </c>
      <c r="E92" s="36" t="s">
        <v>2038</v>
      </c>
    </row>
    <row r="93" spans="1:5" ht="12.75">
      <c r="A93" s="39" t="s">
        <v>56</v>
      </c>
      <c r="E93" s="38" t="s">
        <v>51</v>
      </c>
    </row>
    <row r="94" spans="1:16" ht="12.75">
      <c r="A94" s="24" t="s">
        <v>49</v>
      </c>
      <c s="29" t="s">
        <v>368</v>
      </c>
      <c s="29" t="s">
        <v>2039</v>
      </c>
      <c s="24" t="s">
        <v>51</v>
      </c>
      <c s="30" t="s">
        <v>2040</v>
      </c>
      <c s="31" t="s">
        <v>82</v>
      </c>
      <c s="32">
        <v>2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2041</v>
      </c>
    </row>
    <row r="96" spans="1:5" ht="12.75">
      <c r="A96" s="39" t="s">
        <v>56</v>
      </c>
      <c r="E96" s="38" t="s">
        <v>51</v>
      </c>
    </row>
    <row r="97" spans="1:16" ht="25.5">
      <c r="A97" s="24" t="s">
        <v>49</v>
      </c>
      <c s="29" t="s">
        <v>373</v>
      </c>
      <c s="29" t="s">
        <v>2042</v>
      </c>
      <c s="24" t="s">
        <v>51</v>
      </c>
      <c s="30" t="s">
        <v>2043</v>
      </c>
      <c s="31" t="s">
        <v>82</v>
      </c>
      <c s="32">
        <v>1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2044</v>
      </c>
    </row>
    <row r="99" spans="1:5" ht="12.75">
      <c r="A99" s="39" t="s">
        <v>56</v>
      </c>
      <c r="E99" s="38" t="s">
        <v>51</v>
      </c>
    </row>
    <row r="100" spans="1:16" ht="25.5">
      <c r="A100" s="24" t="s">
        <v>49</v>
      </c>
      <c s="29" t="s">
        <v>378</v>
      </c>
      <c s="29" t="s">
        <v>2042</v>
      </c>
      <c s="24" t="s">
        <v>33</v>
      </c>
      <c s="30" t="s">
        <v>2043</v>
      </c>
      <c s="31" t="s">
        <v>82</v>
      </c>
      <c s="32">
        <v>9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2045</v>
      </c>
    </row>
    <row r="102" spans="1:5" ht="12.75">
      <c r="A102" s="39" t="s">
        <v>56</v>
      </c>
      <c r="E102" s="38" t="s">
        <v>51</v>
      </c>
    </row>
    <row r="103" spans="1:16" ht="25.5">
      <c r="A103" s="24" t="s">
        <v>49</v>
      </c>
      <c s="29" t="s">
        <v>384</v>
      </c>
      <c s="29" t="s">
        <v>2042</v>
      </c>
      <c s="24" t="s">
        <v>27</v>
      </c>
      <c s="30" t="s">
        <v>2043</v>
      </c>
      <c s="31" t="s">
        <v>82</v>
      </c>
      <c s="32">
        <v>23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2046</v>
      </c>
    </row>
    <row r="105" spans="1:5" ht="12.75">
      <c r="A105" s="39" t="s">
        <v>56</v>
      </c>
      <c r="E105" s="38" t="s">
        <v>51</v>
      </c>
    </row>
    <row r="106" spans="1:16" ht="25.5">
      <c r="A106" s="24" t="s">
        <v>49</v>
      </c>
      <c s="29" t="s">
        <v>389</v>
      </c>
      <c s="29" t="s">
        <v>2042</v>
      </c>
      <c s="24" t="s">
        <v>26</v>
      </c>
      <c s="30" t="s">
        <v>2043</v>
      </c>
      <c s="31" t="s">
        <v>82</v>
      </c>
      <c s="32">
        <v>8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2047</v>
      </c>
    </row>
    <row r="108" spans="1:5" ht="12.75">
      <c r="A108" s="39" t="s">
        <v>56</v>
      </c>
      <c r="E108" s="38" t="s">
        <v>51</v>
      </c>
    </row>
    <row r="109" spans="1:16" ht="25.5">
      <c r="A109" s="24" t="s">
        <v>49</v>
      </c>
      <c s="29" t="s">
        <v>394</v>
      </c>
      <c s="29" t="s">
        <v>2048</v>
      </c>
      <c s="24" t="s">
        <v>51</v>
      </c>
      <c s="30" t="s">
        <v>2049</v>
      </c>
      <c s="31" t="s">
        <v>82</v>
      </c>
      <c s="32">
        <v>2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2050</v>
      </c>
    </row>
    <row r="111" spans="1:5" ht="12.75">
      <c r="A111" s="39" t="s">
        <v>56</v>
      </c>
      <c r="E111" s="38" t="s">
        <v>51</v>
      </c>
    </row>
    <row r="112" spans="1:16" ht="12.75">
      <c r="A112" s="24" t="s">
        <v>49</v>
      </c>
      <c s="29" t="s">
        <v>399</v>
      </c>
      <c s="29" t="s">
        <v>2051</v>
      </c>
      <c s="24" t="s">
        <v>51</v>
      </c>
      <c s="30" t="s">
        <v>2052</v>
      </c>
      <c s="31" t="s">
        <v>82</v>
      </c>
      <c s="32">
        <v>45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51</v>
      </c>
    </row>
    <row r="114" spans="1:5" ht="12.75">
      <c r="A114" s="39" t="s">
        <v>56</v>
      </c>
      <c r="E114" s="38" t="s">
        <v>51</v>
      </c>
    </row>
    <row r="115" spans="1:16" ht="25.5">
      <c r="A115" s="24" t="s">
        <v>49</v>
      </c>
      <c s="29" t="s">
        <v>404</v>
      </c>
      <c s="29" t="s">
        <v>2053</v>
      </c>
      <c s="24" t="s">
        <v>51</v>
      </c>
      <c s="30" t="s">
        <v>2054</v>
      </c>
      <c s="31" t="s">
        <v>82</v>
      </c>
      <c s="32">
        <v>43</v>
      </c>
      <c s="33">
        <v>0</v>
      </c>
      <c s="34">
        <f>ROUND(ROUND(H115,2)*ROUND(G115,3),2)</f>
      </c>
      <c r="O115">
        <f>(I115*21)/100</f>
      </c>
      <c t="s">
        <v>27</v>
      </c>
    </row>
    <row r="116" spans="1:5" ht="12.75">
      <c r="A116" s="35" t="s">
        <v>54</v>
      </c>
      <c r="E116" s="36" t="s">
        <v>2055</v>
      </c>
    </row>
    <row r="117" spans="1:5" ht="12.75">
      <c r="A117" s="39" t="s">
        <v>56</v>
      </c>
      <c r="E117" s="38" t="s">
        <v>51</v>
      </c>
    </row>
    <row r="118" spans="1:16" ht="25.5">
      <c r="A118" s="24" t="s">
        <v>49</v>
      </c>
      <c s="29" t="s">
        <v>407</v>
      </c>
      <c s="29" t="s">
        <v>2053</v>
      </c>
      <c s="24" t="s">
        <v>33</v>
      </c>
      <c s="30" t="s">
        <v>2054</v>
      </c>
      <c s="31" t="s">
        <v>82</v>
      </c>
      <c s="32">
        <v>15</v>
      </c>
      <c s="33">
        <v>0</v>
      </c>
      <c s="34">
        <f>ROUND(ROUND(H118,2)*ROUND(G118,3),2)</f>
      </c>
      <c r="O118">
        <f>(I118*21)/100</f>
      </c>
      <c t="s">
        <v>27</v>
      </c>
    </row>
    <row r="119" spans="1:5" ht="12.75">
      <c r="A119" s="35" t="s">
        <v>54</v>
      </c>
      <c r="E119" s="36" t="s">
        <v>2056</v>
      </c>
    </row>
    <row r="120" spans="1:5" ht="12.75">
      <c r="A120" s="39" t="s">
        <v>56</v>
      </c>
      <c r="E120" s="38" t="s">
        <v>51</v>
      </c>
    </row>
    <row r="121" spans="1:16" ht="25.5">
      <c r="A121" s="24" t="s">
        <v>49</v>
      </c>
      <c s="29" t="s">
        <v>412</v>
      </c>
      <c s="29" t="s">
        <v>2057</v>
      </c>
      <c s="24" t="s">
        <v>51</v>
      </c>
      <c s="30" t="s">
        <v>2058</v>
      </c>
      <c s="31" t="s">
        <v>82</v>
      </c>
      <c s="32">
        <v>1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2059</v>
      </c>
    </row>
    <row r="123" spans="1:5" ht="12.75">
      <c r="A123" s="39" t="s">
        <v>56</v>
      </c>
      <c r="E123" s="38" t="s">
        <v>51</v>
      </c>
    </row>
    <row r="124" spans="1:16" ht="25.5">
      <c r="A124" s="24" t="s">
        <v>49</v>
      </c>
      <c s="29" t="s">
        <v>417</v>
      </c>
      <c s="29" t="s">
        <v>2057</v>
      </c>
      <c s="24" t="s">
        <v>33</v>
      </c>
      <c s="30" t="s">
        <v>2058</v>
      </c>
      <c s="31" t="s">
        <v>82</v>
      </c>
      <c s="32">
        <v>1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2060</v>
      </c>
    </row>
    <row r="126" spans="1:5" ht="12.75">
      <c r="A126" s="39" t="s">
        <v>56</v>
      </c>
      <c r="E126" s="38" t="s">
        <v>51</v>
      </c>
    </row>
    <row r="127" spans="1:16" ht="25.5">
      <c r="A127" s="24" t="s">
        <v>49</v>
      </c>
      <c s="29" t="s">
        <v>421</v>
      </c>
      <c s="29" t="s">
        <v>2057</v>
      </c>
      <c s="24" t="s">
        <v>27</v>
      </c>
      <c s="30" t="s">
        <v>2058</v>
      </c>
      <c s="31" t="s">
        <v>82</v>
      </c>
      <c s="32">
        <v>1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12.75">
      <c r="A128" s="35" t="s">
        <v>54</v>
      </c>
      <c r="E128" s="36" t="s">
        <v>2061</v>
      </c>
    </row>
    <row r="129" spans="1:5" ht="12.75">
      <c r="A129" s="39" t="s">
        <v>56</v>
      </c>
      <c r="E129" s="38" t="s">
        <v>51</v>
      </c>
    </row>
    <row r="130" spans="1:16" ht="12.75">
      <c r="A130" s="24" t="s">
        <v>49</v>
      </c>
      <c s="29" t="s">
        <v>426</v>
      </c>
      <c s="29" t="s">
        <v>2062</v>
      </c>
      <c s="24" t="s">
        <v>51</v>
      </c>
      <c s="30" t="s">
        <v>2063</v>
      </c>
      <c s="31" t="s">
        <v>82</v>
      </c>
      <c s="32">
        <v>2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2064</v>
      </c>
    </row>
    <row r="132" spans="1:5" ht="12.75">
      <c r="A132" s="39" t="s">
        <v>56</v>
      </c>
      <c r="E132" s="38" t="s">
        <v>51</v>
      </c>
    </row>
    <row r="133" spans="1:16" ht="12.75">
      <c r="A133" s="24" t="s">
        <v>49</v>
      </c>
      <c s="29" t="s">
        <v>430</v>
      </c>
      <c s="29" t="s">
        <v>2065</v>
      </c>
      <c s="24" t="s">
        <v>51</v>
      </c>
      <c s="30" t="s">
        <v>2066</v>
      </c>
      <c s="31" t="s">
        <v>82</v>
      </c>
      <c s="32">
        <v>12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2067</v>
      </c>
    </row>
    <row r="135" spans="1:5" ht="12.75">
      <c r="A135" s="39" t="s">
        <v>56</v>
      </c>
      <c r="E135" s="38" t="s">
        <v>51</v>
      </c>
    </row>
    <row r="136" spans="1:16" ht="12.75">
      <c r="A136" s="24" t="s">
        <v>49</v>
      </c>
      <c s="29" t="s">
        <v>434</v>
      </c>
      <c s="29" t="s">
        <v>2068</v>
      </c>
      <c s="24" t="s">
        <v>51</v>
      </c>
      <c s="30" t="s">
        <v>2069</v>
      </c>
      <c s="31" t="s">
        <v>82</v>
      </c>
      <c s="32">
        <v>1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12.75">
      <c r="A137" s="35" t="s">
        <v>54</v>
      </c>
      <c r="E137" s="36" t="s">
        <v>2070</v>
      </c>
    </row>
    <row r="138" spans="1:5" ht="12.75">
      <c r="A138" s="39" t="s">
        <v>56</v>
      </c>
      <c r="E138" s="38" t="s">
        <v>51</v>
      </c>
    </row>
    <row r="139" spans="1:16" ht="12.75">
      <c r="A139" s="24" t="s">
        <v>49</v>
      </c>
      <c s="29" t="s">
        <v>439</v>
      </c>
      <c s="29" t="s">
        <v>2068</v>
      </c>
      <c s="24" t="s">
        <v>33</v>
      </c>
      <c s="30" t="s">
        <v>2069</v>
      </c>
      <c s="31" t="s">
        <v>82</v>
      </c>
      <c s="32">
        <v>5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12.75">
      <c r="A140" s="35" t="s">
        <v>54</v>
      </c>
      <c r="E140" s="36" t="s">
        <v>2071</v>
      </c>
    </row>
    <row r="141" spans="1:5" ht="12.75">
      <c r="A141" s="39" t="s">
        <v>56</v>
      </c>
      <c r="E141" s="38" t="s">
        <v>51</v>
      </c>
    </row>
    <row r="142" spans="1:16" ht="12.75">
      <c r="A142" s="24" t="s">
        <v>49</v>
      </c>
      <c s="29" t="s">
        <v>443</v>
      </c>
      <c s="29" t="s">
        <v>2068</v>
      </c>
      <c s="24" t="s">
        <v>27</v>
      </c>
      <c s="30" t="s">
        <v>2069</v>
      </c>
      <c s="31" t="s">
        <v>82</v>
      </c>
      <c s="32">
        <v>26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12.75">
      <c r="A143" s="35" t="s">
        <v>54</v>
      </c>
      <c r="E143" s="36" t="s">
        <v>2072</v>
      </c>
    </row>
    <row r="144" spans="1:5" ht="12.75">
      <c r="A144" s="39" t="s">
        <v>56</v>
      </c>
      <c r="E144" s="38" t="s">
        <v>51</v>
      </c>
    </row>
    <row r="145" spans="1:16" ht="12.75">
      <c r="A145" s="24" t="s">
        <v>49</v>
      </c>
      <c s="29" t="s">
        <v>448</v>
      </c>
      <c s="29" t="s">
        <v>2068</v>
      </c>
      <c s="24" t="s">
        <v>26</v>
      </c>
      <c s="30" t="s">
        <v>2069</v>
      </c>
      <c s="31" t="s">
        <v>82</v>
      </c>
      <c s="32">
        <v>1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2073</v>
      </c>
    </row>
    <row r="147" spans="1:5" ht="12.75">
      <c r="A147" s="39" t="s">
        <v>56</v>
      </c>
      <c r="E147" s="38" t="s">
        <v>51</v>
      </c>
    </row>
    <row r="148" spans="1:16" ht="12.75">
      <c r="A148" s="24" t="s">
        <v>49</v>
      </c>
      <c s="29" t="s">
        <v>453</v>
      </c>
      <c s="29" t="s">
        <v>2068</v>
      </c>
      <c s="24" t="s">
        <v>37</v>
      </c>
      <c s="30" t="s">
        <v>2069</v>
      </c>
      <c s="31" t="s">
        <v>82</v>
      </c>
      <c s="32">
        <v>14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12.75">
      <c r="A149" s="35" t="s">
        <v>54</v>
      </c>
      <c r="E149" s="36" t="s">
        <v>2074</v>
      </c>
    </row>
    <row r="150" spans="1:5" ht="12.75">
      <c r="A150" s="39" t="s">
        <v>56</v>
      </c>
      <c r="E150" s="38" t="s">
        <v>51</v>
      </c>
    </row>
    <row r="151" spans="1:16" ht="25.5">
      <c r="A151" s="24" t="s">
        <v>49</v>
      </c>
      <c s="29" t="s">
        <v>458</v>
      </c>
      <c s="29" t="s">
        <v>2075</v>
      </c>
      <c s="24" t="s">
        <v>51</v>
      </c>
      <c s="30" t="s">
        <v>2076</v>
      </c>
      <c s="31" t="s">
        <v>82</v>
      </c>
      <c s="32">
        <v>1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2077</v>
      </c>
    </row>
    <row r="153" spans="1:5" ht="12.75">
      <c r="A153" s="39" t="s">
        <v>56</v>
      </c>
      <c r="E153" s="38" t="s">
        <v>51</v>
      </c>
    </row>
    <row r="154" spans="1:16" ht="12.75">
      <c r="A154" s="24" t="s">
        <v>49</v>
      </c>
      <c s="29" t="s">
        <v>462</v>
      </c>
      <c s="29" t="s">
        <v>2078</v>
      </c>
      <c s="24" t="s">
        <v>51</v>
      </c>
      <c s="30" t="s">
        <v>2079</v>
      </c>
      <c s="31" t="s">
        <v>82</v>
      </c>
      <c s="32">
        <v>17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12.75">
      <c r="A155" s="35" t="s">
        <v>54</v>
      </c>
      <c r="E155" s="36" t="s">
        <v>51</v>
      </c>
    </row>
    <row r="156" spans="1:5" ht="12.75">
      <c r="A156" s="39" t="s">
        <v>56</v>
      </c>
      <c r="E156" s="38" t="s">
        <v>51</v>
      </c>
    </row>
    <row r="157" spans="1:16" ht="12.75">
      <c r="A157" s="24" t="s">
        <v>49</v>
      </c>
      <c s="29" t="s">
        <v>466</v>
      </c>
      <c s="29" t="s">
        <v>2080</v>
      </c>
      <c s="24" t="s">
        <v>51</v>
      </c>
      <c s="30" t="s">
        <v>2081</v>
      </c>
      <c s="31" t="s">
        <v>82</v>
      </c>
      <c s="32">
        <v>23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12.75">
      <c r="A158" s="35" t="s">
        <v>54</v>
      </c>
      <c r="E158" s="36" t="s">
        <v>2082</v>
      </c>
    </row>
    <row r="159" spans="1:5" ht="12.75">
      <c r="A159" s="37" t="s">
        <v>56</v>
      </c>
      <c r="E159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0+O8+O60+O109+O113+O120+O130+O134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2083</v>
      </c>
      <c s="40">
        <f>0+I8+I60+I109+I113+I120+I130+I134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2083</v>
      </c>
      <c s="6"/>
      <c s="18" t="s">
        <v>2084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145</v>
      </c>
      <c s="25"/>
      <c s="25"/>
      <c s="25"/>
      <c s="28">
        <f>0+Q8</f>
      </c>
      <c r="O8">
        <f>0+R8</f>
      </c>
      <c r="Q8">
        <f>0+I9+I12+I15+I18+I21+I24+I27+I30+I33+I36+I39+I42+I45+I48+I51+I54+I57</f>
      </c>
      <c>
        <f>0+O9+O12+O15+O18+O21+O24+O27+O30+O33+O36+O39+O42+O45+O48+O51+O54+O57</f>
      </c>
    </row>
    <row r="9" spans="1:16" ht="12.75">
      <c r="A9" s="24" t="s">
        <v>49</v>
      </c>
      <c s="29" t="s">
        <v>102</v>
      </c>
      <c s="29" t="s">
        <v>558</v>
      </c>
      <c s="24" t="s">
        <v>51</v>
      </c>
      <c s="30" t="s">
        <v>559</v>
      </c>
      <c s="31" t="s">
        <v>560</v>
      </c>
      <c s="32">
        <v>0.918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25.5">
      <c r="A11" s="39" t="s">
        <v>56</v>
      </c>
      <c r="E11" s="38" t="s">
        <v>2085</v>
      </c>
    </row>
    <row r="12" spans="1:16" ht="12.75">
      <c r="A12" s="24" t="s">
        <v>49</v>
      </c>
      <c s="29" t="s">
        <v>33</v>
      </c>
      <c s="29" t="s">
        <v>2086</v>
      </c>
      <c s="24" t="s">
        <v>51</v>
      </c>
      <c s="30" t="s">
        <v>2087</v>
      </c>
      <c s="31" t="s">
        <v>148</v>
      </c>
      <c s="32">
        <v>309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25.5">
      <c r="A14" s="39" t="s">
        <v>56</v>
      </c>
      <c r="E14" s="38" t="s">
        <v>2088</v>
      </c>
    </row>
    <row r="15" spans="1:16" ht="25.5">
      <c r="A15" s="24" t="s">
        <v>49</v>
      </c>
      <c s="29" t="s">
        <v>27</v>
      </c>
      <c s="29" t="s">
        <v>2089</v>
      </c>
      <c s="24" t="s">
        <v>51</v>
      </c>
      <c s="30" t="s">
        <v>2090</v>
      </c>
      <c s="31" t="s">
        <v>187</v>
      </c>
      <c s="32">
        <v>515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25.5">
      <c r="A17" s="39" t="s">
        <v>56</v>
      </c>
      <c r="E17" s="38" t="s">
        <v>2091</v>
      </c>
    </row>
    <row r="18" spans="1:16" ht="25.5">
      <c r="A18" s="24" t="s">
        <v>49</v>
      </c>
      <c s="29" t="s">
        <v>26</v>
      </c>
      <c s="29" t="s">
        <v>2092</v>
      </c>
      <c s="24" t="s">
        <v>51</v>
      </c>
      <c s="30" t="s">
        <v>2093</v>
      </c>
      <c s="31" t="s">
        <v>187</v>
      </c>
      <c s="32">
        <v>515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9" t="s">
        <v>56</v>
      </c>
      <c r="E20" s="38" t="s">
        <v>51</v>
      </c>
    </row>
    <row r="21" spans="1:16" ht="12.75">
      <c r="A21" s="24" t="s">
        <v>49</v>
      </c>
      <c s="29" t="s">
        <v>37</v>
      </c>
      <c s="29" t="s">
        <v>2094</v>
      </c>
      <c s="24" t="s">
        <v>51</v>
      </c>
      <c s="30" t="s">
        <v>2095</v>
      </c>
      <c s="31" t="s">
        <v>148</v>
      </c>
      <c s="32">
        <v>61.2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51</v>
      </c>
    </row>
    <row r="23" spans="1:5" ht="25.5">
      <c r="A23" s="39" t="s">
        <v>56</v>
      </c>
      <c r="E23" s="38" t="s">
        <v>2096</v>
      </c>
    </row>
    <row r="24" spans="1:16" ht="12.75">
      <c r="A24" s="24" t="s">
        <v>49</v>
      </c>
      <c s="29" t="s">
        <v>39</v>
      </c>
      <c s="29" t="s">
        <v>2097</v>
      </c>
      <c s="24" t="s">
        <v>51</v>
      </c>
      <c s="30" t="s">
        <v>2098</v>
      </c>
      <c s="31" t="s">
        <v>134</v>
      </c>
      <c s="32">
        <v>241.2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12.75">
      <c r="A25" s="35" t="s">
        <v>54</v>
      </c>
      <c r="E25" s="36" t="s">
        <v>51</v>
      </c>
    </row>
    <row r="26" spans="1:5" ht="38.25">
      <c r="A26" s="39" t="s">
        <v>56</v>
      </c>
      <c r="E26" s="38" t="s">
        <v>2099</v>
      </c>
    </row>
    <row r="27" spans="1:16" ht="25.5">
      <c r="A27" s="24" t="s">
        <v>49</v>
      </c>
      <c s="29" t="s">
        <v>41</v>
      </c>
      <c s="29" t="s">
        <v>2100</v>
      </c>
      <c s="24" t="s">
        <v>51</v>
      </c>
      <c s="30" t="s">
        <v>2101</v>
      </c>
      <c s="31" t="s">
        <v>134</v>
      </c>
      <c s="32">
        <v>414.93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38.25">
      <c r="A29" s="39" t="s">
        <v>56</v>
      </c>
      <c r="E29" s="38" t="s">
        <v>2102</v>
      </c>
    </row>
    <row r="30" spans="1:16" ht="25.5">
      <c r="A30" s="24" t="s">
        <v>49</v>
      </c>
      <c s="29" t="s">
        <v>70</v>
      </c>
      <c s="29" t="s">
        <v>2103</v>
      </c>
      <c s="24" t="s">
        <v>51</v>
      </c>
      <c s="30" t="s">
        <v>2104</v>
      </c>
      <c s="31" t="s">
        <v>134</v>
      </c>
      <c s="32">
        <v>1182.69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38.25">
      <c r="A32" s="39" t="s">
        <v>56</v>
      </c>
      <c r="E32" s="38" t="s">
        <v>2105</v>
      </c>
    </row>
    <row r="33" spans="1:16" ht="25.5">
      <c r="A33" s="24" t="s">
        <v>49</v>
      </c>
      <c s="29" t="s">
        <v>73</v>
      </c>
      <c s="29" t="s">
        <v>2106</v>
      </c>
      <c s="24" t="s">
        <v>51</v>
      </c>
      <c s="30" t="s">
        <v>2107</v>
      </c>
      <c s="31" t="s">
        <v>134</v>
      </c>
      <c s="32">
        <v>1295.7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51</v>
      </c>
    </row>
    <row r="35" spans="1:5" ht="12.75">
      <c r="A35" s="39" t="s">
        <v>56</v>
      </c>
      <c r="E35" s="38" t="s">
        <v>51</v>
      </c>
    </row>
    <row r="36" spans="1:16" ht="12.75">
      <c r="A36" s="24" t="s">
        <v>49</v>
      </c>
      <c s="29" t="s">
        <v>44</v>
      </c>
      <c s="29" t="s">
        <v>2108</v>
      </c>
      <c s="24" t="s">
        <v>51</v>
      </c>
      <c s="30" t="s">
        <v>2109</v>
      </c>
      <c s="31" t="s">
        <v>134</v>
      </c>
      <c s="32">
        <v>526.56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51</v>
      </c>
    </row>
    <row r="38" spans="1:5" ht="12.75">
      <c r="A38" s="39" t="s">
        <v>56</v>
      </c>
      <c r="E38" s="38" t="s">
        <v>51</v>
      </c>
    </row>
    <row r="39" spans="1:16" ht="12.75">
      <c r="A39" s="24" t="s">
        <v>49</v>
      </c>
      <c s="29" t="s">
        <v>46</v>
      </c>
      <c s="29" t="s">
        <v>2110</v>
      </c>
      <c s="24" t="s">
        <v>51</v>
      </c>
      <c s="30" t="s">
        <v>2111</v>
      </c>
      <c s="31" t="s">
        <v>577</v>
      </c>
      <c s="32">
        <v>194.355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51</v>
      </c>
    </row>
    <row r="41" spans="1:5" ht="25.5">
      <c r="A41" s="39" t="s">
        <v>56</v>
      </c>
      <c r="E41" s="38" t="s">
        <v>2112</v>
      </c>
    </row>
    <row r="42" spans="1:16" ht="12.75">
      <c r="A42" s="24" t="s">
        <v>49</v>
      </c>
      <c s="29" t="s">
        <v>84</v>
      </c>
      <c s="29" t="s">
        <v>801</v>
      </c>
      <c s="24" t="s">
        <v>51</v>
      </c>
      <c s="30" t="s">
        <v>802</v>
      </c>
      <c s="31" t="s">
        <v>134</v>
      </c>
      <c s="32">
        <v>526.56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38.25">
      <c r="A44" s="39" t="s">
        <v>56</v>
      </c>
      <c r="E44" s="38" t="s">
        <v>2113</v>
      </c>
    </row>
    <row r="45" spans="1:16" ht="12.75">
      <c r="A45" s="24" t="s">
        <v>49</v>
      </c>
      <c s="29" t="s">
        <v>88</v>
      </c>
      <c s="29" t="s">
        <v>2114</v>
      </c>
      <c s="24" t="s">
        <v>51</v>
      </c>
      <c s="30" t="s">
        <v>2115</v>
      </c>
      <c s="31" t="s">
        <v>134</v>
      </c>
      <c s="32">
        <v>92.55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51</v>
      </c>
    </row>
    <row r="47" spans="1:5" ht="38.25">
      <c r="A47" s="39" t="s">
        <v>56</v>
      </c>
      <c r="E47" s="38" t="s">
        <v>2116</v>
      </c>
    </row>
    <row r="48" spans="1:16" ht="25.5">
      <c r="A48" s="24" t="s">
        <v>49</v>
      </c>
      <c s="29" t="s">
        <v>96</v>
      </c>
      <c s="29" t="s">
        <v>2117</v>
      </c>
      <c s="24" t="s">
        <v>51</v>
      </c>
      <c s="30" t="s">
        <v>2118</v>
      </c>
      <c s="31" t="s">
        <v>148</v>
      </c>
      <c s="32">
        <v>61.2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51</v>
      </c>
    </row>
    <row r="50" spans="1:5" ht="12.75">
      <c r="A50" s="39" t="s">
        <v>56</v>
      </c>
      <c r="E50" s="38" t="s">
        <v>51</v>
      </c>
    </row>
    <row r="51" spans="1:16" ht="12.75">
      <c r="A51" s="24" t="s">
        <v>49</v>
      </c>
      <c s="29" t="s">
        <v>99</v>
      </c>
      <c s="29" t="s">
        <v>583</v>
      </c>
      <c s="24" t="s">
        <v>51</v>
      </c>
      <c s="30" t="s">
        <v>584</v>
      </c>
      <c s="31" t="s">
        <v>148</v>
      </c>
      <c s="32">
        <v>61.2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51</v>
      </c>
    </row>
    <row r="53" spans="1:5" ht="12.75">
      <c r="A53" s="39" t="s">
        <v>56</v>
      </c>
      <c r="E53" s="38" t="s">
        <v>51</v>
      </c>
    </row>
    <row r="54" spans="1:16" ht="12.75">
      <c r="A54" s="24" t="s">
        <v>49</v>
      </c>
      <c s="29" t="s">
        <v>105</v>
      </c>
      <c s="29" t="s">
        <v>2119</v>
      </c>
      <c s="24" t="s">
        <v>51</v>
      </c>
      <c s="30" t="s">
        <v>2120</v>
      </c>
      <c s="31" t="s">
        <v>148</v>
      </c>
      <c s="32">
        <v>61.2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9" t="s">
        <v>56</v>
      </c>
      <c r="E56" s="38" t="s">
        <v>51</v>
      </c>
    </row>
    <row r="57" spans="1:16" ht="12.75">
      <c r="A57" s="24" t="s">
        <v>49</v>
      </c>
      <c s="29" t="s">
        <v>91</v>
      </c>
      <c s="29" t="s">
        <v>2121</v>
      </c>
      <c s="24" t="s">
        <v>51</v>
      </c>
      <c s="30" t="s">
        <v>2122</v>
      </c>
      <c s="31" t="s">
        <v>577</v>
      </c>
      <c s="32">
        <v>194.355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2122</v>
      </c>
    </row>
    <row r="59" spans="1:5" ht="25.5">
      <c r="A59" s="37" t="s">
        <v>56</v>
      </c>
      <c r="E59" s="38" t="s">
        <v>2123</v>
      </c>
    </row>
    <row r="60" spans="1:18" ht="12.75" customHeight="1">
      <c r="A60" s="6" t="s">
        <v>47</v>
      </c>
      <c s="6"/>
      <c s="42" t="s">
        <v>2124</v>
      </c>
      <c s="6"/>
      <c s="27" t="s">
        <v>2125</v>
      </c>
      <c s="6"/>
      <c s="6"/>
      <c s="6"/>
      <c s="43">
        <f>0+Q60</f>
      </c>
      <c r="O60">
        <f>0+R60</f>
      </c>
      <c r="Q60">
        <f>0+I61+I64+I67+I70+I73+I76+I79+I82+I85+I88+I91+I94+I97+I100+I103+I106</f>
      </c>
      <c>
        <f>0+O61+O64+O67+O70+O73+O76+O79+O82+O85+O88+O91+O94+O97+O100+O103+O106</f>
      </c>
    </row>
    <row r="61" spans="1:16" ht="12.75">
      <c r="A61" s="24" t="s">
        <v>49</v>
      </c>
      <c s="29" t="s">
        <v>260</v>
      </c>
      <c s="29" t="s">
        <v>2126</v>
      </c>
      <c s="24" t="s">
        <v>51</v>
      </c>
      <c s="30" t="s">
        <v>2127</v>
      </c>
      <c s="31" t="s">
        <v>53</v>
      </c>
      <c s="32">
        <v>1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51</v>
      </c>
    </row>
    <row r="63" spans="1:5" ht="12.75">
      <c r="A63" s="39" t="s">
        <v>56</v>
      </c>
      <c r="E63" s="38" t="s">
        <v>51</v>
      </c>
    </row>
    <row r="64" spans="1:16" ht="12.75">
      <c r="A64" s="24" t="s">
        <v>49</v>
      </c>
      <c s="29" t="s">
        <v>263</v>
      </c>
      <c s="29" t="s">
        <v>2128</v>
      </c>
      <c s="24" t="s">
        <v>51</v>
      </c>
      <c s="30" t="s">
        <v>2129</v>
      </c>
      <c s="31" t="s">
        <v>187</v>
      </c>
      <c s="32">
        <v>617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51</v>
      </c>
    </row>
    <row r="66" spans="1:5" ht="25.5">
      <c r="A66" s="39" t="s">
        <v>56</v>
      </c>
      <c r="E66" s="38" t="s">
        <v>2130</v>
      </c>
    </row>
    <row r="67" spans="1:16" ht="12.75">
      <c r="A67" s="24" t="s">
        <v>49</v>
      </c>
      <c s="29" t="s">
        <v>358</v>
      </c>
      <c s="29" t="s">
        <v>2131</v>
      </c>
      <c s="24" t="s">
        <v>51</v>
      </c>
      <c s="30" t="s">
        <v>2132</v>
      </c>
      <c s="31" t="s">
        <v>187</v>
      </c>
      <c s="32">
        <v>102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51</v>
      </c>
    </row>
    <row r="69" spans="1:5" ht="25.5">
      <c r="A69" s="39" t="s">
        <v>56</v>
      </c>
      <c r="E69" s="38" t="s">
        <v>2133</v>
      </c>
    </row>
    <row r="70" spans="1:16" ht="12.75">
      <c r="A70" s="24" t="s">
        <v>49</v>
      </c>
      <c s="29" t="s">
        <v>364</v>
      </c>
      <c s="29" t="s">
        <v>2134</v>
      </c>
      <c s="24" t="s">
        <v>51</v>
      </c>
      <c s="30" t="s">
        <v>2135</v>
      </c>
      <c s="31" t="s">
        <v>187</v>
      </c>
      <c s="32">
        <v>515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51</v>
      </c>
    </row>
    <row r="72" spans="1:5" ht="25.5">
      <c r="A72" s="39" t="s">
        <v>56</v>
      </c>
      <c r="E72" s="38" t="s">
        <v>2091</v>
      </c>
    </row>
    <row r="73" spans="1:16" ht="25.5">
      <c r="A73" s="24" t="s">
        <v>49</v>
      </c>
      <c s="29" t="s">
        <v>384</v>
      </c>
      <c s="29" t="s">
        <v>2136</v>
      </c>
      <c s="24" t="s">
        <v>51</v>
      </c>
      <c s="30" t="s">
        <v>2137</v>
      </c>
      <c s="31" t="s">
        <v>187</v>
      </c>
      <c s="32">
        <v>102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51</v>
      </c>
    </row>
    <row r="75" spans="1:5" ht="25.5">
      <c r="A75" s="39" t="s">
        <v>56</v>
      </c>
      <c r="E75" s="38" t="s">
        <v>2133</v>
      </c>
    </row>
    <row r="76" spans="1:16" ht="25.5">
      <c r="A76" s="24" t="s">
        <v>49</v>
      </c>
      <c s="29" t="s">
        <v>394</v>
      </c>
      <c s="29" t="s">
        <v>2138</v>
      </c>
      <c s="24" t="s">
        <v>51</v>
      </c>
      <c s="30" t="s">
        <v>2139</v>
      </c>
      <c s="31" t="s">
        <v>187</v>
      </c>
      <c s="32">
        <v>515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51</v>
      </c>
    </row>
    <row r="78" spans="1:5" ht="25.5">
      <c r="A78" s="39" t="s">
        <v>56</v>
      </c>
      <c r="E78" s="38" t="s">
        <v>2091</v>
      </c>
    </row>
    <row r="79" spans="1:16" ht="25.5">
      <c r="A79" s="24" t="s">
        <v>49</v>
      </c>
      <c s="29" t="s">
        <v>404</v>
      </c>
      <c s="29" t="s">
        <v>2140</v>
      </c>
      <c s="24" t="s">
        <v>51</v>
      </c>
      <c s="30" t="s">
        <v>2141</v>
      </c>
      <c s="31" t="s">
        <v>82</v>
      </c>
      <c s="32">
        <v>17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51</v>
      </c>
    </row>
    <row r="81" spans="1:5" ht="12.75">
      <c r="A81" s="39" t="s">
        <v>56</v>
      </c>
      <c r="E81" s="38" t="s">
        <v>51</v>
      </c>
    </row>
    <row r="82" spans="1:16" ht="12.75">
      <c r="A82" s="24" t="s">
        <v>49</v>
      </c>
      <c s="29" t="s">
        <v>368</v>
      </c>
      <c s="29" t="s">
        <v>2142</v>
      </c>
      <c s="24" t="s">
        <v>51</v>
      </c>
      <c s="30" t="s">
        <v>2143</v>
      </c>
      <c s="31" t="s">
        <v>187</v>
      </c>
      <c s="32">
        <v>617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51</v>
      </c>
    </row>
    <row r="84" spans="1:5" ht="25.5">
      <c r="A84" s="39" t="s">
        <v>56</v>
      </c>
      <c r="E84" s="38" t="s">
        <v>2130</v>
      </c>
    </row>
    <row r="85" spans="1:16" ht="12.75">
      <c r="A85" s="24" t="s">
        <v>49</v>
      </c>
      <c s="29" t="s">
        <v>373</v>
      </c>
      <c s="29" t="s">
        <v>2144</v>
      </c>
      <c s="24" t="s">
        <v>51</v>
      </c>
      <c s="30" t="s">
        <v>2145</v>
      </c>
      <c s="31" t="s">
        <v>187</v>
      </c>
      <c s="32">
        <v>617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51</v>
      </c>
    </row>
    <row r="87" spans="1:5" ht="12.75">
      <c r="A87" s="39" t="s">
        <v>56</v>
      </c>
      <c r="E87" s="38" t="s">
        <v>51</v>
      </c>
    </row>
    <row r="88" spans="1:16" ht="12.75">
      <c r="A88" s="24" t="s">
        <v>49</v>
      </c>
      <c s="29" t="s">
        <v>417</v>
      </c>
      <c s="29" t="s">
        <v>2146</v>
      </c>
      <c s="24" t="s">
        <v>51</v>
      </c>
      <c s="30" t="s">
        <v>2147</v>
      </c>
      <c s="31" t="s">
        <v>53</v>
      </c>
      <c s="32">
        <v>1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12.75">
      <c r="A89" s="35" t="s">
        <v>54</v>
      </c>
      <c r="E89" s="36" t="s">
        <v>51</v>
      </c>
    </row>
    <row r="90" spans="1:5" ht="12.75">
      <c r="A90" s="39" t="s">
        <v>56</v>
      </c>
      <c r="E90" s="38" t="s">
        <v>51</v>
      </c>
    </row>
    <row r="91" spans="1:16" ht="12.75">
      <c r="A91" s="24" t="s">
        <v>49</v>
      </c>
      <c s="29" t="s">
        <v>421</v>
      </c>
      <c s="29" t="s">
        <v>2148</v>
      </c>
      <c s="24" t="s">
        <v>51</v>
      </c>
      <c s="30" t="s">
        <v>2149</v>
      </c>
      <c s="31" t="s">
        <v>53</v>
      </c>
      <c s="32">
        <v>1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51</v>
      </c>
    </row>
    <row r="93" spans="1:5" ht="12.75">
      <c r="A93" s="39" t="s">
        <v>56</v>
      </c>
      <c r="E93" s="38" t="s">
        <v>51</v>
      </c>
    </row>
    <row r="94" spans="1:16" ht="12.75">
      <c r="A94" s="24" t="s">
        <v>49</v>
      </c>
      <c s="29" t="s">
        <v>378</v>
      </c>
      <c s="29" t="s">
        <v>2150</v>
      </c>
      <c s="24" t="s">
        <v>51</v>
      </c>
      <c s="30" t="s">
        <v>2151</v>
      </c>
      <c s="31" t="s">
        <v>1045</v>
      </c>
      <c s="32">
        <v>10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51</v>
      </c>
    </row>
    <row r="96" spans="1:5" ht="12.75">
      <c r="A96" s="39" t="s">
        <v>56</v>
      </c>
      <c r="E96" s="38" t="s">
        <v>51</v>
      </c>
    </row>
    <row r="97" spans="1:16" ht="12.75">
      <c r="A97" s="24" t="s">
        <v>49</v>
      </c>
      <c s="29" t="s">
        <v>412</v>
      </c>
      <c s="29" t="s">
        <v>2152</v>
      </c>
      <c s="24" t="s">
        <v>51</v>
      </c>
      <c s="30" t="s">
        <v>2153</v>
      </c>
      <c s="31" t="s">
        <v>53</v>
      </c>
      <c s="32">
        <v>17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51</v>
      </c>
    </row>
    <row r="99" spans="1:5" ht="12.75">
      <c r="A99" s="39" t="s">
        <v>56</v>
      </c>
      <c r="E99" s="38" t="s">
        <v>51</v>
      </c>
    </row>
    <row r="100" spans="1:16" ht="12.75">
      <c r="A100" s="24" t="s">
        <v>49</v>
      </c>
      <c s="29" t="s">
        <v>407</v>
      </c>
      <c s="29" t="s">
        <v>2154</v>
      </c>
      <c s="24" t="s">
        <v>51</v>
      </c>
      <c s="30" t="s">
        <v>2155</v>
      </c>
      <c s="31" t="s">
        <v>684</v>
      </c>
      <c s="32">
        <v>17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51</v>
      </c>
    </row>
    <row r="102" spans="1:5" ht="12.75">
      <c r="A102" s="39" t="s">
        <v>56</v>
      </c>
      <c r="E102" s="38" t="s">
        <v>51</v>
      </c>
    </row>
    <row r="103" spans="1:16" ht="12.75">
      <c r="A103" s="24" t="s">
        <v>49</v>
      </c>
      <c s="29" t="s">
        <v>389</v>
      </c>
      <c s="29" t="s">
        <v>2156</v>
      </c>
      <c s="24" t="s">
        <v>51</v>
      </c>
      <c s="30" t="s">
        <v>2157</v>
      </c>
      <c s="31" t="s">
        <v>187</v>
      </c>
      <c s="32">
        <v>107.1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51</v>
      </c>
    </row>
    <row r="105" spans="1:5" ht="25.5">
      <c r="A105" s="39" t="s">
        <v>56</v>
      </c>
      <c r="E105" s="38" t="s">
        <v>2158</v>
      </c>
    </row>
    <row r="106" spans="1:16" ht="12.75">
      <c r="A106" s="24" t="s">
        <v>49</v>
      </c>
      <c s="29" t="s">
        <v>399</v>
      </c>
      <c s="29" t="s">
        <v>2159</v>
      </c>
      <c s="24" t="s">
        <v>51</v>
      </c>
      <c s="30" t="s">
        <v>2160</v>
      </c>
      <c s="31" t="s">
        <v>187</v>
      </c>
      <c s="32">
        <v>540.75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51</v>
      </c>
    </row>
    <row r="108" spans="1:5" ht="25.5">
      <c r="A108" s="37" t="s">
        <v>56</v>
      </c>
      <c r="E108" s="38" t="s">
        <v>2161</v>
      </c>
    </row>
    <row r="109" spans="1:18" ht="12.75" customHeight="1">
      <c r="A109" s="6" t="s">
        <v>47</v>
      </c>
      <c s="6"/>
      <c s="42" t="s">
        <v>37</v>
      </c>
      <c s="6"/>
      <c s="27" t="s">
        <v>353</v>
      </c>
      <c s="6"/>
      <c s="6"/>
      <c s="6"/>
      <c s="43">
        <f>0+Q109</f>
      </c>
      <c r="O109">
        <f>0+R109</f>
      </c>
      <c r="Q109">
        <f>0+I110</f>
      </c>
      <c>
        <f>0+O110</f>
      </c>
    </row>
    <row r="110" spans="1:16" ht="12.75">
      <c r="A110" s="24" t="s">
        <v>49</v>
      </c>
      <c s="29" t="s">
        <v>108</v>
      </c>
      <c s="29" t="s">
        <v>2162</v>
      </c>
      <c s="24" t="s">
        <v>51</v>
      </c>
      <c s="30" t="s">
        <v>2163</v>
      </c>
      <c s="31" t="s">
        <v>134</v>
      </c>
      <c s="32">
        <v>37.02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51</v>
      </c>
    </row>
    <row r="112" spans="1:5" ht="38.25">
      <c r="A112" s="37" t="s">
        <v>56</v>
      </c>
      <c r="E112" s="38" t="s">
        <v>2164</v>
      </c>
    </row>
    <row r="113" spans="1:18" ht="12.75" customHeight="1">
      <c r="A113" s="6" t="s">
        <v>47</v>
      </c>
      <c s="6"/>
      <c s="42" t="s">
        <v>73</v>
      </c>
      <c s="6"/>
      <c s="27" t="s">
        <v>2165</v>
      </c>
      <c s="6"/>
      <c s="6"/>
      <c s="6"/>
      <c s="43">
        <f>0+Q113</f>
      </c>
      <c r="O113">
        <f>0+R113</f>
      </c>
      <c r="Q113">
        <f>0+I114+I117</f>
      </c>
      <c>
        <f>0+O114+O117</f>
      </c>
    </row>
    <row r="114" spans="1:16" ht="12.75">
      <c r="A114" s="24" t="s">
        <v>49</v>
      </c>
      <c s="29" t="s">
        <v>114</v>
      </c>
      <c s="29" t="s">
        <v>2166</v>
      </c>
      <c s="24" t="s">
        <v>51</v>
      </c>
      <c s="30" t="s">
        <v>2167</v>
      </c>
      <c s="31" t="s">
        <v>187</v>
      </c>
      <c s="32">
        <v>617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12.75">
      <c r="A115" s="35" t="s">
        <v>54</v>
      </c>
      <c r="E115" s="36" t="s">
        <v>51</v>
      </c>
    </row>
    <row r="116" spans="1:5" ht="12.75">
      <c r="A116" s="39" t="s">
        <v>56</v>
      </c>
      <c r="E116" s="38" t="s">
        <v>51</v>
      </c>
    </row>
    <row r="117" spans="1:16" ht="12.75">
      <c r="A117" s="24" t="s">
        <v>49</v>
      </c>
      <c s="29" t="s">
        <v>118</v>
      </c>
      <c s="29" t="s">
        <v>2168</v>
      </c>
      <c s="24" t="s">
        <v>51</v>
      </c>
      <c s="30" t="s">
        <v>2169</v>
      </c>
      <c s="31" t="s">
        <v>187</v>
      </c>
      <c s="32">
        <v>617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51</v>
      </c>
    </row>
    <row r="119" spans="1:5" ht="25.5">
      <c r="A119" s="37" t="s">
        <v>56</v>
      </c>
      <c r="E119" s="38" t="s">
        <v>2130</v>
      </c>
    </row>
    <row r="120" spans="1:18" ht="12.75" customHeight="1">
      <c r="A120" s="6" t="s">
        <v>47</v>
      </c>
      <c s="6"/>
      <c s="42" t="s">
        <v>646</v>
      </c>
      <c s="6"/>
      <c s="27" t="s">
        <v>647</v>
      </c>
      <c s="6"/>
      <c s="6"/>
      <c s="6"/>
      <c s="43">
        <f>0+Q120</f>
      </c>
      <c r="O120">
        <f>0+R120</f>
      </c>
      <c r="Q120">
        <f>0+I121+I124+I127</f>
      </c>
      <c>
        <f>0+O121+O124+O127</f>
      </c>
    </row>
    <row r="121" spans="1:16" ht="12.75">
      <c r="A121" s="24" t="s">
        <v>49</v>
      </c>
      <c s="29" t="s">
        <v>121</v>
      </c>
      <c s="29" t="s">
        <v>2170</v>
      </c>
      <c s="24" t="s">
        <v>51</v>
      </c>
      <c s="30" t="s">
        <v>2171</v>
      </c>
      <c s="31" t="s">
        <v>577</v>
      </c>
      <c s="32">
        <v>67.98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51</v>
      </c>
    </row>
    <row r="123" spans="1:5" ht="25.5">
      <c r="A123" s="39" t="s">
        <v>56</v>
      </c>
      <c r="E123" s="38" t="s">
        <v>2172</v>
      </c>
    </row>
    <row r="124" spans="1:16" ht="12.75">
      <c r="A124" s="24" t="s">
        <v>49</v>
      </c>
      <c s="29" t="s">
        <v>209</v>
      </c>
      <c s="29" t="s">
        <v>2173</v>
      </c>
      <c s="24" t="s">
        <v>51</v>
      </c>
      <c s="30" t="s">
        <v>2174</v>
      </c>
      <c s="31" t="s">
        <v>577</v>
      </c>
      <c s="32">
        <v>1291.62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51</v>
      </c>
    </row>
    <row r="126" spans="1:5" ht="25.5">
      <c r="A126" s="39" t="s">
        <v>56</v>
      </c>
      <c r="E126" s="38" t="s">
        <v>2175</v>
      </c>
    </row>
    <row r="127" spans="1:16" ht="25.5">
      <c r="A127" s="24" t="s">
        <v>49</v>
      </c>
      <c s="29" t="s">
        <v>259</v>
      </c>
      <c s="29" t="s">
        <v>2176</v>
      </c>
      <c s="24" t="s">
        <v>51</v>
      </c>
      <c s="30" t="s">
        <v>2177</v>
      </c>
      <c s="31" t="s">
        <v>577</v>
      </c>
      <c s="32">
        <v>67.98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12.75">
      <c r="A128" s="35" t="s">
        <v>54</v>
      </c>
      <c r="E128" s="36" t="s">
        <v>51</v>
      </c>
    </row>
    <row r="129" spans="1:5" ht="12.75">
      <c r="A129" s="37" t="s">
        <v>56</v>
      </c>
      <c r="E129" s="38" t="s">
        <v>51</v>
      </c>
    </row>
    <row r="130" spans="1:18" ht="12.75" customHeight="1">
      <c r="A130" s="6" t="s">
        <v>47</v>
      </c>
      <c s="6"/>
      <c s="42" t="s">
        <v>676</v>
      </c>
      <c s="6"/>
      <c s="27" t="s">
        <v>677</v>
      </c>
      <c s="6"/>
      <c s="6"/>
      <c s="6"/>
      <c s="43">
        <f>0+Q130</f>
      </c>
      <c r="O130">
        <f>0+R130</f>
      </c>
      <c r="Q130">
        <f>0+I131</f>
      </c>
      <c>
        <f>0+O131</f>
      </c>
    </row>
    <row r="131" spans="1:16" ht="12.75">
      <c r="A131" s="24" t="s">
        <v>49</v>
      </c>
      <c s="29" t="s">
        <v>426</v>
      </c>
      <c s="29" t="s">
        <v>2178</v>
      </c>
      <c s="24" t="s">
        <v>51</v>
      </c>
      <c s="30" t="s">
        <v>677</v>
      </c>
      <c s="31" t="s">
        <v>53</v>
      </c>
      <c s="32">
        <v>1</v>
      </c>
      <c s="33">
        <v>0</v>
      </c>
      <c s="34">
        <f>ROUND(ROUND(H131,2)*ROUND(G131,3),2)</f>
      </c>
      <c r="O131">
        <f>(I131*21)/100</f>
      </c>
      <c t="s">
        <v>27</v>
      </c>
    </row>
    <row r="132" spans="1:5" ht="12.75">
      <c r="A132" s="35" t="s">
        <v>54</v>
      </c>
      <c r="E132" s="36" t="s">
        <v>51</v>
      </c>
    </row>
    <row r="133" spans="1:5" ht="12.75">
      <c r="A133" s="37" t="s">
        <v>56</v>
      </c>
      <c r="E133" s="38" t="s">
        <v>51</v>
      </c>
    </row>
    <row r="134" spans="1:18" ht="12.75" customHeight="1">
      <c r="A134" s="6" t="s">
        <v>47</v>
      </c>
      <c s="6"/>
      <c s="42" t="s">
        <v>680</v>
      </c>
      <c s="6"/>
      <c s="27" t="s">
        <v>681</v>
      </c>
      <c s="6"/>
      <c s="6"/>
      <c s="6"/>
      <c s="43">
        <f>0+Q134</f>
      </c>
      <c r="O134">
        <f>0+R134</f>
      </c>
      <c r="Q134">
        <f>0+I135</f>
      </c>
      <c>
        <f>0+O135</f>
      </c>
    </row>
    <row r="135" spans="1:16" ht="12.75">
      <c r="A135" s="24" t="s">
        <v>49</v>
      </c>
      <c s="29" t="s">
        <v>430</v>
      </c>
      <c s="29" t="s">
        <v>2179</v>
      </c>
      <c s="24" t="s">
        <v>51</v>
      </c>
      <c s="30" t="s">
        <v>2180</v>
      </c>
      <c s="31" t="s">
        <v>53</v>
      </c>
      <c s="32">
        <v>1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12.75">
      <c r="A136" s="35" t="s">
        <v>54</v>
      </c>
      <c r="E136" s="36" t="s">
        <v>51</v>
      </c>
    </row>
    <row r="137" spans="1:5" ht="12.75">
      <c r="A137" s="37" t="s">
        <v>56</v>
      </c>
      <c r="E137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2183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2181</v>
      </c>
      <c s="1"/>
      <c s="14" t="s">
        <v>2182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2183</v>
      </c>
      <c s="6"/>
      <c s="18" t="s">
        <v>2184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1128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2185</v>
      </c>
      <c s="24" t="s">
        <v>51</v>
      </c>
      <c s="30" t="s">
        <v>2186</v>
      </c>
      <c s="31" t="s">
        <v>684</v>
      </c>
      <c s="32">
        <v>7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2187</v>
      </c>
      <c s="24" t="s">
        <v>51</v>
      </c>
      <c s="30" t="s">
        <v>2188</v>
      </c>
      <c s="31" t="s">
        <v>684</v>
      </c>
      <c s="32">
        <v>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1194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2189</v>
      </c>
      <c s="24" t="s">
        <v>51</v>
      </c>
      <c s="30" t="s">
        <v>2190</v>
      </c>
      <c s="31" t="s">
        <v>148</v>
      </c>
      <c s="32">
        <v>32.4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2191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2192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2181</v>
      </c>
      <c s="1"/>
      <c s="14" t="s">
        <v>2182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2192</v>
      </c>
      <c s="6"/>
      <c s="18" t="s">
        <v>2193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1128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2185</v>
      </c>
      <c s="24" t="s">
        <v>51</v>
      </c>
      <c s="30" t="s">
        <v>2186</v>
      </c>
      <c s="31" t="s">
        <v>684</v>
      </c>
      <c s="32">
        <v>12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2187</v>
      </c>
      <c s="24" t="s">
        <v>51</v>
      </c>
      <c s="30" t="s">
        <v>2188</v>
      </c>
      <c s="31" t="s">
        <v>684</v>
      </c>
      <c s="32">
        <v>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1194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2189</v>
      </c>
      <c s="24" t="s">
        <v>51</v>
      </c>
      <c s="30" t="s">
        <v>2190</v>
      </c>
      <c s="31" t="s">
        <v>148</v>
      </c>
      <c s="32">
        <v>61.2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2194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2195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2181</v>
      </c>
      <c s="1"/>
      <c s="14" t="s">
        <v>2182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2195</v>
      </c>
      <c s="6"/>
      <c s="18" t="s">
        <v>2196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1128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2185</v>
      </c>
      <c s="24" t="s">
        <v>51</v>
      </c>
      <c s="30" t="s">
        <v>2186</v>
      </c>
      <c s="31" t="s">
        <v>684</v>
      </c>
      <c s="32">
        <v>32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2187</v>
      </c>
      <c s="24" t="s">
        <v>51</v>
      </c>
      <c s="30" t="s">
        <v>2188</v>
      </c>
      <c s="31" t="s">
        <v>684</v>
      </c>
      <c s="32">
        <v>8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1194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2189</v>
      </c>
      <c s="24" t="s">
        <v>51</v>
      </c>
      <c s="30" t="s">
        <v>2190</v>
      </c>
      <c s="31" t="s">
        <v>148</v>
      </c>
      <c s="32">
        <v>172.8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2197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2198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2181</v>
      </c>
      <c s="1"/>
      <c s="14" t="s">
        <v>2182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2198</v>
      </c>
      <c s="6"/>
      <c s="18" t="s">
        <v>2199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1128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2185</v>
      </c>
      <c s="24" t="s">
        <v>51</v>
      </c>
      <c s="30" t="s">
        <v>2186</v>
      </c>
      <c s="31" t="s">
        <v>684</v>
      </c>
      <c s="32">
        <v>14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2187</v>
      </c>
      <c s="24" t="s">
        <v>51</v>
      </c>
      <c s="30" t="s">
        <v>2188</v>
      </c>
      <c s="31" t="s">
        <v>684</v>
      </c>
      <c s="32">
        <v>6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1194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2189</v>
      </c>
      <c s="24" t="s">
        <v>51</v>
      </c>
      <c s="30" t="s">
        <v>2190</v>
      </c>
      <c s="31" t="s">
        <v>148</v>
      </c>
      <c s="32">
        <v>66.6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2200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2201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2181</v>
      </c>
      <c s="1"/>
      <c s="14" t="s">
        <v>2182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2201</v>
      </c>
      <c s="6"/>
      <c s="18" t="s">
        <v>2202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1128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2185</v>
      </c>
      <c s="24" t="s">
        <v>51</v>
      </c>
      <c s="30" t="s">
        <v>2186</v>
      </c>
      <c s="31" t="s">
        <v>684</v>
      </c>
      <c s="32">
        <v>4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2187</v>
      </c>
      <c s="24" t="s">
        <v>51</v>
      </c>
      <c s="30" t="s">
        <v>2188</v>
      </c>
      <c s="31" t="s">
        <v>684</v>
      </c>
      <c s="32">
        <v>2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1194</v>
      </c>
      <c s="6"/>
      <c s="6"/>
      <c s="6"/>
      <c s="43">
        <f>0+Q16</f>
      </c>
      <c r="O16">
        <f>0+R16</f>
      </c>
      <c r="Q16">
        <f>0+I17+I20</f>
      </c>
      <c>
        <f>0+O17+O20</f>
      </c>
    </row>
    <row r="17" spans="1:16" ht="12.75">
      <c r="A17" s="24" t="s">
        <v>49</v>
      </c>
      <c s="29" t="s">
        <v>26</v>
      </c>
      <c s="29" t="s">
        <v>2189</v>
      </c>
      <c s="24" t="s">
        <v>51</v>
      </c>
      <c s="30" t="s">
        <v>2190</v>
      </c>
      <c s="31" t="s">
        <v>148</v>
      </c>
      <c s="32">
        <v>9.9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9" t="s">
        <v>56</v>
      </c>
      <c r="E19" s="38" t="s">
        <v>2203</v>
      </c>
    </row>
    <row r="20" spans="1:16" ht="12.75">
      <c r="A20" s="24" t="s">
        <v>49</v>
      </c>
      <c s="29" t="s">
        <v>37</v>
      </c>
      <c s="29" t="s">
        <v>2204</v>
      </c>
      <c s="24" t="s">
        <v>51</v>
      </c>
      <c s="30" t="s">
        <v>2205</v>
      </c>
      <c s="31" t="s">
        <v>148</v>
      </c>
      <c s="32">
        <v>9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12.75">
      <c r="A21" s="35" t="s">
        <v>54</v>
      </c>
      <c r="E21" s="36" t="s">
        <v>51</v>
      </c>
    </row>
    <row r="22" spans="1:5" ht="12.75">
      <c r="A22" s="37" t="s">
        <v>56</v>
      </c>
      <c r="E22" s="38" t="s">
        <v>2206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2207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2181</v>
      </c>
      <c s="1"/>
      <c s="14" t="s">
        <v>2182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2207</v>
      </c>
      <c s="6"/>
      <c s="18" t="s">
        <v>2208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1128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2185</v>
      </c>
      <c s="24" t="s">
        <v>51</v>
      </c>
      <c s="30" t="s">
        <v>2186</v>
      </c>
      <c s="31" t="s">
        <v>684</v>
      </c>
      <c s="32">
        <v>10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2187</v>
      </c>
      <c s="24" t="s">
        <v>51</v>
      </c>
      <c s="30" t="s">
        <v>2188</v>
      </c>
      <c s="31" t="s">
        <v>684</v>
      </c>
      <c s="32">
        <v>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1194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2189</v>
      </c>
      <c s="24" t="s">
        <v>51</v>
      </c>
      <c s="30" t="s">
        <v>2190</v>
      </c>
      <c s="31" t="s">
        <v>148</v>
      </c>
      <c s="32">
        <v>48.6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2209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2210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2181</v>
      </c>
      <c s="1"/>
      <c s="14" t="s">
        <v>2182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2210</v>
      </c>
      <c s="6"/>
      <c s="18" t="s">
        <v>2211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1128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2185</v>
      </c>
      <c s="24" t="s">
        <v>51</v>
      </c>
      <c s="30" t="s">
        <v>2186</v>
      </c>
      <c s="31" t="s">
        <v>684</v>
      </c>
      <c s="32">
        <v>7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2187</v>
      </c>
      <c s="24" t="s">
        <v>51</v>
      </c>
      <c s="30" t="s">
        <v>2188</v>
      </c>
      <c s="31" t="s">
        <v>684</v>
      </c>
      <c s="32">
        <v>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1194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2189</v>
      </c>
      <c s="24" t="s">
        <v>51</v>
      </c>
      <c s="30" t="s">
        <v>2190</v>
      </c>
      <c s="31" t="s">
        <v>148</v>
      </c>
      <c s="32">
        <v>28.8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2212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127</v>
      </c>
      <c s="6"/>
      <c s="18" t="s">
        <v>128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0+I10+I13+I16+I19+I22+I25+I28+I31+I34+I37+I40+I43+I46+I49+I52+I55</f>
      </c>
      <c>
        <f>0+O10+O13+O16+O19+O22+O25+O28+O31+O34+O37+O40+O43+O46+O49+O52+O55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0.1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25.5">
      <c r="A11" s="35" t="s">
        <v>54</v>
      </c>
      <c r="E11" s="36" t="s">
        <v>55</v>
      </c>
    </row>
    <row r="12" spans="1:5" ht="25.5">
      <c r="A12" s="39" t="s">
        <v>56</v>
      </c>
      <c r="E12" s="38" t="s">
        <v>126</v>
      </c>
    </row>
    <row r="13" spans="1:16" ht="12.75">
      <c r="A13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0.1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25.5">
      <c r="A14" s="35" t="s">
        <v>54</v>
      </c>
      <c r="E14" s="36" t="s">
        <v>55</v>
      </c>
    </row>
    <row r="15" spans="1:5" ht="25.5">
      <c r="A15" s="39" t="s">
        <v>56</v>
      </c>
      <c r="E15" s="38" t="s">
        <v>126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0.1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62</v>
      </c>
    </row>
    <row r="18" spans="1:5" ht="25.5">
      <c r="A18" s="39" t="s">
        <v>56</v>
      </c>
      <c r="E18" s="38" t="s">
        <v>126</v>
      </c>
    </row>
    <row r="19" spans="1:16" ht="12.75">
      <c r="A19" s="24" t="s">
        <v>49</v>
      </c>
      <c s="29" t="s">
        <v>37</v>
      </c>
      <c s="29" t="s">
        <v>63</v>
      </c>
      <c s="24" t="s">
        <v>51</v>
      </c>
      <c s="30" t="s">
        <v>64</v>
      </c>
      <c s="31" t="s">
        <v>53</v>
      </c>
      <c s="32">
        <v>0.1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51</v>
      </c>
    </row>
    <row r="21" spans="1:5" ht="25.5">
      <c r="A21" s="39" t="s">
        <v>56</v>
      </c>
      <c r="E21" s="38" t="s">
        <v>126</v>
      </c>
    </row>
    <row r="22" spans="1:16" ht="12.75">
      <c r="A22" s="24" t="s">
        <v>49</v>
      </c>
      <c s="29" t="s">
        <v>39</v>
      </c>
      <c s="29" t="s">
        <v>65</v>
      </c>
      <c s="24" t="s">
        <v>51</v>
      </c>
      <c s="30" t="s">
        <v>66</v>
      </c>
      <c s="31" t="s">
        <v>53</v>
      </c>
      <c s="32">
        <v>0.1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67</v>
      </c>
    </row>
    <row r="24" spans="1:5" ht="25.5">
      <c r="A24" s="39" t="s">
        <v>56</v>
      </c>
      <c r="E24" s="38" t="s">
        <v>126</v>
      </c>
    </row>
    <row r="25" spans="1:16" ht="12.75">
      <c r="A25" s="24" t="s">
        <v>49</v>
      </c>
      <c s="29" t="s">
        <v>41</v>
      </c>
      <c s="29" t="s">
        <v>71</v>
      </c>
      <c s="24" t="s">
        <v>51</v>
      </c>
      <c s="30" t="s">
        <v>66</v>
      </c>
      <c s="31" t="s">
        <v>53</v>
      </c>
      <c s="32">
        <v>0.1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72</v>
      </c>
    </row>
    <row r="27" spans="1:5" ht="25.5">
      <c r="A27" s="39" t="s">
        <v>56</v>
      </c>
      <c r="E27" s="38" t="s">
        <v>126</v>
      </c>
    </row>
    <row r="28" spans="1:16" ht="12.75">
      <c r="A28" s="24" t="s">
        <v>49</v>
      </c>
      <c s="29" t="s">
        <v>70</v>
      </c>
      <c s="29" t="s">
        <v>74</v>
      </c>
      <c s="24" t="s">
        <v>51</v>
      </c>
      <c s="30" t="s">
        <v>75</v>
      </c>
      <c s="31" t="s">
        <v>53</v>
      </c>
      <c s="32">
        <v>0.1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63.75">
      <c r="A29" s="35" t="s">
        <v>54</v>
      </c>
      <c r="E29" s="36" t="s">
        <v>76</v>
      </c>
    </row>
    <row r="30" spans="1:5" ht="25.5">
      <c r="A30" s="39" t="s">
        <v>56</v>
      </c>
      <c r="E30" s="38" t="s">
        <v>126</v>
      </c>
    </row>
    <row r="31" spans="1:16" ht="12.75">
      <c r="A31" s="24" t="s">
        <v>49</v>
      </c>
      <c s="29" t="s">
        <v>73</v>
      </c>
      <c s="29" t="s">
        <v>77</v>
      </c>
      <c s="24" t="s">
        <v>51</v>
      </c>
      <c s="30" t="s">
        <v>78</v>
      </c>
      <c s="31" t="s">
        <v>53</v>
      </c>
      <c s="32">
        <v>0.1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79</v>
      </c>
    </row>
    <row r="33" spans="1:5" ht="25.5">
      <c r="A33" s="39" t="s">
        <v>56</v>
      </c>
      <c r="E33" s="38" t="s">
        <v>126</v>
      </c>
    </row>
    <row r="34" spans="1:16" ht="12.75">
      <c r="A34" s="24" t="s">
        <v>49</v>
      </c>
      <c s="29" t="s">
        <v>44</v>
      </c>
      <c s="29" t="s">
        <v>80</v>
      </c>
      <c s="24" t="s">
        <v>51</v>
      </c>
      <c s="30" t="s">
        <v>81</v>
      </c>
      <c s="31" t="s">
        <v>82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79</v>
      </c>
    </row>
    <row r="36" spans="1:5" ht="12.75">
      <c r="A36" s="39" t="s">
        <v>56</v>
      </c>
      <c r="E36" s="38" t="s">
        <v>83</v>
      </c>
    </row>
    <row r="37" spans="1:16" ht="12.75">
      <c r="A37" s="24" t="s">
        <v>49</v>
      </c>
      <c s="29" t="s">
        <v>46</v>
      </c>
      <c s="29" t="s">
        <v>85</v>
      </c>
      <c s="24" t="s">
        <v>51</v>
      </c>
      <c s="30" t="s">
        <v>86</v>
      </c>
      <c s="31" t="s">
        <v>53</v>
      </c>
      <c s="32">
        <v>0.1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87</v>
      </c>
    </row>
    <row r="39" spans="1:5" ht="25.5">
      <c r="A39" s="39" t="s">
        <v>56</v>
      </c>
      <c r="E39" s="38" t="s">
        <v>126</v>
      </c>
    </row>
    <row r="40" spans="1:16" ht="12.75">
      <c r="A40" s="24" t="s">
        <v>49</v>
      </c>
      <c s="29" t="s">
        <v>84</v>
      </c>
      <c s="29" t="s">
        <v>89</v>
      </c>
      <c s="24" t="s">
        <v>51</v>
      </c>
      <c s="30" t="s">
        <v>90</v>
      </c>
      <c s="31" t="s">
        <v>53</v>
      </c>
      <c s="32">
        <v>0.1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87</v>
      </c>
    </row>
    <row r="42" spans="1:5" ht="25.5">
      <c r="A42" s="39" t="s">
        <v>56</v>
      </c>
      <c r="E42" s="38" t="s">
        <v>126</v>
      </c>
    </row>
    <row r="43" spans="1:16" ht="12.75">
      <c r="A43" s="24" t="s">
        <v>49</v>
      </c>
      <c s="29" t="s">
        <v>88</v>
      </c>
      <c s="29" t="s">
        <v>92</v>
      </c>
      <c s="24" t="s">
        <v>51</v>
      </c>
      <c s="30" t="s">
        <v>93</v>
      </c>
      <c s="31" t="s">
        <v>82</v>
      </c>
      <c s="32">
        <v>2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94</v>
      </c>
    </row>
    <row r="45" spans="1:5" ht="12.75">
      <c r="A45" s="39" t="s">
        <v>56</v>
      </c>
      <c r="E45" s="38" t="s">
        <v>95</v>
      </c>
    </row>
    <row r="46" spans="1:16" ht="12.75">
      <c r="A46" s="24" t="s">
        <v>49</v>
      </c>
      <c s="29" t="s">
        <v>91</v>
      </c>
      <c s="29" t="s">
        <v>97</v>
      </c>
      <c s="24" t="s">
        <v>51</v>
      </c>
      <c s="30" t="s">
        <v>98</v>
      </c>
      <c s="31" t="s">
        <v>53</v>
      </c>
      <c s="32">
        <v>0.1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79</v>
      </c>
    </row>
    <row r="48" spans="1:5" ht="25.5">
      <c r="A48" s="39" t="s">
        <v>56</v>
      </c>
      <c r="E48" s="38" t="s">
        <v>126</v>
      </c>
    </row>
    <row r="49" spans="1:16" ht="12.75">
      <c r="A49" s="24" t="s">
        <v>49</v>
      </c>
      <c s="29" t="s">
        <v>96</v>
      </c>
      <c s="29" t="s">
        <v>115</v>
      </c>
      <c s="24" t="s">
        <v>51</v>
      </c>
      <c s="30" t="s">
        <v>116</v>
      </c>
      <c s="31" t="s">
        <v>53</v>
      </c>
      <c s="32">
        <v>0.1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25.5">
      <c r="A50" s="35" t="s">
        <v>54</v>
      </c>
      <c r="E50" s="36" t="s">
        <v>117</v>
      </c>
    </row>
    <row r="51" spans="1:5" ht="25.5">
      <c r="A51" s="39" t="s">
        <v>56</v>
      </c>
      <c r="E51" s="38" t="s">
        <v>126</v>
      </c>
    </row>
    <row r="52" spans="1:16" ht="12.75">
      <c r="A52" s="24" t="s">
        <v>49</v>
      </c>
      <c s="29" t="s">
        <v>99</v>
      </c>
      <c s="29" t="s">
        <v>119</v>
      </c>
      <c s="24" t="s">
        <v>51</v>
      </c>
      <c s="30" t="s">
        <v>120</v>
      </c>
      <c s="31" t="s">
        <v>53</v>
      </c>
      <c s="32">
        <v>0.1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79</v>
      </c>
    </row>
    <row r="54" spans="1:5" ht="25.5">
      <c r="A54" s="39" t="s">
        <v>56</v>
      </c>
      <c r="E54" s="38" t="s">
        <v>126</v>
      </c>
    </row>
    <row r="55" spans="1:16" ht="12.75">
      <c r="A55" s="24" t="s">
        <v>49</v>
      </c>
      <c s="29" t="s">
        <v>102</v>
      </c>
      <c s="29" t="s">
        <v>122</v>
      </c>
      <c s="24" t="s">
        <v>51</v>
      </c>
      <c s="30" t="s">
        <v>123</v>
      </c>
      <c s="31" t="s">
        <v>53</v>
      </c>
      <c s="32">
        <v>0.1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79</v>
      </c>
    </row>
    <row r="57" spans="1:5" ht="25.5">
      <c r="A57" s="37" t="s">
        <v>56</v>
      </c>
      <c r="E57" s="38" t="s">
        <v>126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0+O9+O13+O26+O33+O37+O41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2213</v>
      </c>
      <c s="40">
        <f>0+I9+I13+I26+I33+I37+I41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2181</v>
      </c>
      <c s="1"/>
      <c s="14" t="s">
        <v>2182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2213</v>
      </c>
      <c s="6"/>
      <c s="18" t="s">
        <v>2214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2.55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2215</v>
      </c>
    </row>
    <row r="13" spans="1:18" ht="12.75" customHeight="1">
      <c r="A13" s="6" t="s">
        <v>47</v>
      </c>
      <c s="6"/>
      <c s="42" t="s">
        <v>33</v>
      </c>
      <c s="6"/>
      <c s="27" t="s">
        <v>145</v>
      </c>
      <c s="6"/>
      <c s="6"/>
      <c s="6"/>
      <c s="43">
        <f>0+Q13</f>
      </c>
      <c r="O13">
        <f>0+R13</f>
      </c>
      <c r="Q13">
        <f>0+I14+I17+I20+I23</f>
      </c>
      <c>
        <f>0+O14+O17+O20+O23</f>
      </c>
    </row>
    <row r="14" spans="1:16" ht="12.75">
      <c r="A14" s="24" t="s">
        <v>49</v>
      </c>
      <c s="29" t="s">
        <v>27</v>
      </c>
      <c s="29" t="s">
        <v>1939</v>
      </c>
      <c s="24" t="s">
        <v>51</v>
      </c>
      <c s="30" t="s">
        <v>1940</v>
      </c>
      <c s="31" t="s">
        <v>134</v>
      </c>
      <c s="32">
        <v>10.2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38.25">
      <c r="A16" s="39" t="s">
        <v>56</v>
      </c>
      <c r="E16" s="38" t="s">
        <v>2216</v>
      </c>
    </row>
    <row r="17" spans="1:16" ht="12.75">
      <c r="A17" s="24" t="s">
        <v>49</v>
      </c>
      <c s="29" t="s">
        <v>26</v>
      </c>
      <c s="29" t="s">
        <v>301</v>
      </c>
      <c s="24" t="s">
        <v>51</v>
      </c>
      <c s="30" t="s">
        <v>302</v>
      </c>
      <c s="31" t="s">
        <v>134</v>
      </c>
      <c s="32">
        <v>2.55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288</v>
      </c>
    </row>
    <row r="19" spans="1:5" ht="25.5">
      <c r="A19" s="39" t="s">
        <v>56</v>
      </c>
      <c r="E19" s="38" t="s">
        <v>2217</v>
      </c>
    </row>
    <row r="20" spans="1:16" ht="12.75">
      <c r="A20" s="24" t="s">
        <v>49</v>
      </c>
      <c s="29" t="s">
        <v>37</v>
      </c>
      <c s="29" t="s">
        <v>304</v>
      </c>
      <c s="24" t="s">
        <v>51</v>
      </c>
      <c s="30" t="s">
        <v>305</v>
      </c>
      <c s="31" t="s">
        <v>134</v>
      </c>
      <c s="32">
        <v>2.55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12.75">
      <c r="A21" s="35" t="s">
        <v>54</v>
      </c>
      <c r="E21" s="36" t="s">
        <v>306</v>
      </c>
    </row>
    <row r="22" spans="1:5" ht="12.75">
      <c r="A22" s="39" t="s">
        <v>56</v>
      </c>
      <c r="E22" s="38" t="s">
        <v>2215</v>
      </c>
    </row>
    <row r="23" spans="1:16" ht="12.75">
      <c r="A23" s="24" t="s">
        <v>49</v>
      </c>
      <c s="29" t="s">
        <v>39</v>
      </c>
      <c s="29" t="s">
        <v>1348</v>
      </c>
      <c s="24" t="s">
        <v>51</v>
      </c>
      <c s="30" t="s">
        <v>1349</v>
      </c>
      <c s="31" t="s">
        <v>134</v>
      </c>
      <c s="32">
        <v>10.2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12.75">
      <c r="A24" s="35" t="s">
        <v>54</v>
      </c>
      <c r="E24" s="36" t="s">
        <v>51</v>
      </c>
    </row>
    <row r="25" spans="1:5" ht="12.75">
      <c r="A25" s="37" t="s">
        <v>56</v>
      </c>
      <c r="E25" s="38" t="s">
        <v>2218</v>
      </c>
    </row>
    <row r="26" spans="1:18" ht="12.75" customHeight="1">
      <c r="A26" s="6" t="s">
        <v>47</v>
      </c>
      <c s="6"/>
      <c s="42" t="s">
        <v>27</v>
      </c>
      <c s="6"/>
      <c s="27" t="s">
        <v>332</v>
      </c>
      <c s="6"/>
      <c s="6"/>
      <c s="6"/>
      <c s="43">
        <f>0+Q26</f>
      </c>
      <c r="O26">
        <f>0+R26</f>
      </c>
      <c r="Q26">
        <f>0+I27+I30</f>
      </c>
      <c>
        <f>0+O27+O30</f>
      </c>
    </row>
    <row r="27" spans="1:16" ht="12.75">
      <c r="A27" s="24" t="s">
        <v>49</v>
      </c>
      <c s="29" t="s">
        <v>41</v>
      </c>
      <c s="29" t="s">
        <v>2219</v>
      </c>
      <c s="24" t="s">
        <v>51</v>
      </c>
      <c s="30" t="s">
        <v>2220</v>
      </c>
      <c s="31" t="s">
        <v>134</v>
      </c>
      <c s="32">
        <v>0.383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12.75">
      <c r="A29" s="39" t="s">
        <v>56</v>
      </c>
      <c r="E29" s="38" t="s">
        <v>2221</v>
      </c>
    </row>
    <row r="30" spans="1:16" ht="12.75">
      <c r="A30" s="24" t="s">
        <v>49</v>
      </c>
      <c s="29" t="s">
        <v>70</v>
      </c>
      <c s="29" t="s">
        <v>2222</v>
      </c>
      <c s="24" t="s">
        <v>51</v>
      </c>
      <c s="30" t="s">
        <v>2223</v>
      </c>
      <c s="31" t="s">
        <v>134</v>
      </c>
      <c s="32">
        <v>4.25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38.25">
      <c r="A31" s="35" t="s">
        <v>54</v>
      </c>
      <c r="E31" s="36" t="s">
        <v>2224</v>
      </c>
    </row>
    <row r="32" spans="1:5" ht="12.75">
      <c r="A32" s="37" t="s">
        <v>56</v>
      </c>
      <c r="E32" s="38" t="s">
        <v>2225</v>
      </c>
    </row>
    <row r="33" spans="1:18" ht="12.75" customHeight="1">
      <c r="A33" s="6" t="s">
        <v>47</v>
      </c>
      <c s="6"/>
      <c s="42" t="s">
        <v>26</v>
      </c>
      <c s="6"/>
      <c s="27" t="s">
        <v>1128</v>
      </c>
      <c s="6"/>
      <c s="6"/>
      <c s="6"/>
      <c s="43">
        <f>0+Q33</f>
      </c>
      <c r="O33">
        <f>0+R33</f>
      </c>
      <c r="Q33">
        <f>0+I34</f>
      </c>
      <c>
        <f>0+O34</f>
      </c>
    </row>
    <row r="34" spans="1:16" ht="12.75">
      <c r="A34" s="24" t="s">
        <v>49</v>
      </c>
      <c s="29" t="s">
        <v>73</v>
      </c>
      <c s="29" t="s">
        <v>2185</v>
      </c>
      <c s="24" t="s">
        <v>51</v>
      </c>
      <c s="30" t="s">
        <v>2186</v>
      </c>
      <c s="31" t="s">
        <v>684</v>
      </c>
      <c s="32">
        <v>7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38.25">
      <c r="A35" s="35" t="s">
        <v>54</v>
      </c>
      <c r="E35" s="36" t="s">
        <v>2226</v>
      </c>
    </row>
    <row r="36" spans="1:5" ht="12.75">
      <c r="A36" s="37" t="s">
        <v>56</v>
      </c>
      <c r="E36" s="38" t="s">
        <v>51</v>
      </c>
    </row>
    <row r="37" spans="1:18" ht="12.75" customHeight="1">
      <c r="A37" s="6" t="s">
        <v>47</v>
      </c>
      <c s="6"/>
      <c s="42" t="s">
        <v>70</v>
      </c>
      <c s="6"/>
      <c s="27" t="s">
        <v>1194</v>
      </c>
      <c s="6"/>
      <c s="6"/>
      <c s="6"/>
      <c s="43">
        <f>0+Q37</f>
      </c>
      <c r="O37">
        <f>0+R37</f>
      </c>
      <c r="Q37">
        <f>0+I38</f>
      </c>
      <c>
        <f>0+O38</f>
      </c>
    </row>
    <row r="38" spans="1:16" ht="12.75">
      <c r="A38" s="24" t="s">
        <v>49</v>
      </c>
      <c s="29" t="s">
        <v>44</v>
      </c>
      <c s="29" t="s">
        <v>2227</v>
      </c>
      <c s="24" t="s">
        <v>51</v>
      </c>
      <c s="30" t="s">
        <v>2228</v>
      </c>
      <c s="31" t="s">
        <v>148</v>
      </c>
      <c s="32">
        <v>28.8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63.75">
      <c r="A39" s="35" t="s">
        <v>54</v>
      </c>
      <c r="E39" s="36" t="s">
        <v>2229</v>
      </c>
    </row>
    <row r="40" spans="1:5" ht="12.75">
      <c r="A40" s="37" t="s">
        <v>56</v>
      </c>
      <c r="E40" s="38" t="s">
        <v>2212</v>
      </c>
    </row>
    <row r="41" spans="1:18" ht="12.75" customHeight="1">
      <c r="A41" s="6" t="s">
        <v>47</v>
      </c>
      <c s="6"/>
      <c s="42" t="s">
        <v>44</v>
      </c>
      <c s="6"/>
      <c s="27" t="s">
        <v>184</v>
      </c>
      <c s="6"/>
      <c s="6"/>
      <c s="6"/>
      <c s="43">
        <f>0+Q41</f>
      </c>
      <c r="O41">
        <f>0+R41</f>
      </c>
      <c r="Q41">
        <f>0+I42</f>
      </c>
      <c>
        <f>0+O42</f>
      </c>
    </row>
    <row r="42" spans="1:16" ht="12.75">
      <c r="A42" s="24" t="s">
        <v>49</v>
      </c>
      <c s="29" t="s">
        <v>46</v>
      </c>
      <c s="29" t="s">
        <v>2230</v>
      </c>
      <c s="24" t="s">
        <v>51</v>
      </c>
      <c s="30" t="s">
        <v>2231</v>
      </c>
      <c s="31" t="s">
        <v>187</v>
      </c>
      <c s="32">
        <v>16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2232</v>
      </c>
    </row>
    <row r="44" spans="1:5" ht="12.75">
      <c r="A44" s="37" t="s">
        <v>56</v>
      </c>
      <c r="E44" s="38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2233</v>
      </c>
      <c s="40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2233</v>
      </c>
      <c s="6"/>
      <c s="18" t="s">
        <v>2234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145</v>
      </c>
      <c s="25"/>
      <c s="25"/>
      <c s="25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4" t="s">
        <v>49</v>
      </c>
      <c s="29" t="s">
        <v>33</v>
      </c>
      <c s="29" t="s">
        <v>1073</v>
      </c>
      <c s="24" t="s">
        <v>51</v>
      </c>
      <c s="30" t="s">
        <v>1074</v>
      </c>
      <c s="31" t="s">
        <v>148</v>
      </c>
      <c s="32">
        <v>1060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2235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27</v>
      </c>
      <c s="29" t="s">
        <v>2236</v>
      </c>
      <c s="24" t="s">
        <v>51</v>
      </c>
      <c s="30" t="s">
        <v>2237</v>
      </c>
      <c s="31" t="s">
        <v>148</v>
      </c>
      <c s="32">
        <v>4508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2238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1076</v>
      </c>
      <c s="24" t="s">
        <v>51</v>
      </c>
      <c s="30" t="s">
        <v>1077</v>
      </c>
      <c s="31" t="s">
        <v>148</v>
      </c>
      <c s="32">
        <v>22272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2239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37</v>
      </c>
      <c s="29" t="s">
        <v>1080</v>
      </c>
      <c s="24" t="s">
        <v>51</v>
      </c>
      <c s="30" t="s">
        <v>1081</v>
      </c>
      <c s="31" t="s">
        <v>148</v>
      </c>
      <c s="32">
        <v>5568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2240</v>
      </c>
    </row>
    <row r="20" spans="1:5" ht="12.75">
      <c r="A20" s="39" t="s">
        <v>56</v>
      </c>
      <c r="E20" s="38" t="s">
        <v>51</v>
      </c>
    </row>
    <row r="21" spans="1:16" ht="12.75">
      <c r="A21" s="24" t="s">
        <v>49</v>
      </c>
      <c s="29" t="s">
        <v>39</v>
      </c>
      <c s="29" t="s">
        <v>1082</v>
      </c>
      <c s="24" t="s">
        <v>51</v>
      </c>
      <c s="30" t="s">
        <v>1083</v>
      </c>
      <c s="31" t="s">
        <v>148</v>
      </c>
      <c s="32">
        <v>8352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2241</v>
      </c>
    </row>
    <row r="23" spans="1:5" ht="12.75">
      <c r="A23" s="37" t="s">
        <v>56</v>
      </c>
      <c r="E23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2244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2242</v>
      </c>
      <c s="1"/>
      <c s="14" t="s">
        <v>2243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2244</v>
      </c>
      <c s="6"/>
      <c s="18" t="s">
        <v>2245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145</v>
      </c>
      <c s="25"/>
      <c s="25"/>
      <c s="25"/>
      <c s="28">
        <f>0+Q9</f>
      </c>
      <c r="O9">
        <f>0+R9</f>
      </c>
      <c r="Q9">
        <f>0+I10+I13+I16+I19+I22</f>
      </c>
      <c>
        <f>0+O10+O13+O16+O19+O22</f>
      </c>
    </row>
    <row r="10" spans="1:16" ht="12.75">
      <c r="A10" s="24" t="s">
        <v>49</v>
      </c>
      <c s="29" t="s">
        <v>33</v>
      </c>
      <c s="29" t="s">
        <v>1073</v>
      </c>
      <c s="24" t="s">
        <v>51</v>
      </c>
      <c s="30" t="s">
        <v>1074</v>
      </c>
      <c s="31" t="s">
        <v>148</v>
      </c>
      <c s="32">
        <v>561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2235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2236</v>
      </c>
      <c s="24" t="s">
        <v>51</v>
      </c>
      <c s="30" t="s">
        <v>2237</v>
      </c>
      <c s="31" t="s">
        <v>148</v>
      </c>
      <c s="32">
        <v>789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2238</v>
      </c>
    </row>
    <row r="15" spans="1:5" ht="12.75">
      <c r="A15" s="39" t="s">
        <v>56</v>
      </c>
      <c r="E15" s="38" t="s">
        <v>51</v>
      </c>
    </row>
    <row r="16" spans="1:16" ht="12.75">
      <c r="A16" s="24" t="s">
        <v>49</v>
      </c>
      <c s="29" t="s">
        <v>26</v>
      </c>
      <c s="29" t="s">
        <v>1076</v>
      </c>
      <c s="24" t="s">
        <v>51</v>
      </c>
      <c s="30" t="s">
        <v>1077</v>
      </c>
      <c s="31" t="s">
        <v>148</v>
      </c>
      <c s="32">
        <v>5400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2239</v>
      </c>
    </row>
    <row r="18" spans="1:5" ht="12.75">
      <c r="A18" s="39" t="s">
        <v>56</v>
      </c>
      <c r="E18" s="38" t="s">
        <v>51</v>
      </c>
    </row>
    <row r="19" spans="1:16" ht="12.75">
      <c r="A19" s="24" t="s">
        <v>49</v>
      </c>
      <c s="29" t="s">
        <v>37</v>
      </c>
      <c s="29" t="s">
        <v>1080</v>
      </c>
      <c s="24" t="s">
        <v>51</v>
      </c>
      <c s="30" t="s">
        <v>1081</v>
      </c>
      <c s="31" t="s">
        <v>148</v>
      </c>
      <c s="32">
        <v>1350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2240</v>
      </c>
    </row>
    <row r="21" spans="1:5" ht="12.75">
      <c r="A21" s="39" t="s">
        <v>56</v>
      </c>
      <c r="E21" s="38" t="s">
        <v>51</v>
      </c>
    </row>
    <row r="22" spans="1:16" ht="12.75">
      <c r="A22" s="24" t="s">
        <v>49</v>
      </c>
      <c s="29" t="s">
        <v>39</v>
      </c>
      <c s="29" t="s">
        <v>1082</v>
      </c>
      <c s="24" t="s">
        <v>51</v>
      </c>
      <c s="30" t="s">
        <v>1083</v>
      </c>
      <c s="31" t="s">
        <v>148</v>
      </c>
      <c s="32">
        <v>2025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2241</v>
      </c>
    </row>
    <row r="24" spans="1:5" ht="12.75">
      <c r="A24" s="37" t="s">
        <v>56</v>
      </c>
      <c r="E24" s="38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2246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2242</v>
      </c>
      <c s="1"/>
      <c s="14" t="s">
        <v>2243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2246</v>
      </c>
      <c s="6"/>
      <c s="18" t="s">
        <v>2247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145</v>
      </c>
      <c s="25"/>
      <c s="25"/>
      <c s="25"/>
      <c s="28">
        <f>0+Q9</f>
      </c>
      <c r="O9">
        <f>0+R9</f>
      </c>
      <c r="Q9">
        <f>0+I10+I13+I16+I19</f>
      </c>
      <c>
        <f>0+O10+O13+O16+O19</f>
      </c>
    </row>
    <row r="10" spans="1:16" ht="12.75">
      <c r="A10" s="24" t="s">
        <v>49</v>
      </c>
      <c s="29" t="s">
        <v>33</v>
      </c>
      <c s="29" t="s">
        <v>1073</v>
      </c>
      <c s="24" t="s">
        <v>51</v>
      </c>
      <c s="30" t="s">
        <v>1074</v>
      </c>
      <c s="31" t="s">
        <v>148</v>
      </c>
      <c s="32">
        <v>48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2235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1076</v>
      </c>
      <c s="24" t="s">
        <v>51</v>
      </c>
      <c s="30" t="s">
        <v>1077</v>
      </c>
      <c s="31" t="s">
        <v>148</v>
      </c>
      <c s="32">
        <v>192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2239</v>
      </c>
    </row>
    <row r="15" spans="1:5" ht="12.75">
      <c r="A15" s="39" t="s">
        <v>56</v>
      </c>
      <c r="E15" s="38" t="s">
        <v>51</v>
      </c>
    </row>
    <row r="16" spans="1:16" ht="12.75">
      <c r="A16" s="24" t="s">
        <v>49</v>
      </c>
      <c s="29" t="s">
        <v>26</v>
      </c>
      <c s="29" t="s">
        <v>1080</v>
      </c>
      <c s="24" t="s">
        <v>51</v>
      </c>
      <c s="30" t="s">
        <v>1081</v>
      </c>
      <c s="31" t="s">
        <v>148</v>
      </c>
      <c s="32">
        <v>48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2240</v>
      </c>
    </row>
    <row r="18" spans="1:5" ht="12.75">
      <c r="A18" s="39" t="s">
        <v>56</v>
      </c>
      <c r="E18" s="38" t="s">
        <v>51</v>
      </c>
    </row>
    <row r="19" spans="1:16" ht="12.75">
      <c r="A19" s="24" t="s">
        <v>49</v>
      </c>
      <c s="29" t="s">
        <v>37</v>
      </c>
      <c s="29" t="s">
        <v>1082</v>
      </c>
      <c s="24" t="s">
        <v>51</v>
      </c>
      <c s="30" t="s">
        <v>1083</v>
      </c>
      <c s="31" t="s">
        <v>148</v>
      </c>
      <c s="32">
        <v>72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2241</v>
      </c>
    </row>
    <row r="21" spans="1:5" ht="12.75">
      <c r="A21" s="37" t="s">
        <v>56</v>
      </c>
      <c r="E21" s="38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129</v>
      </c>
      <c s="40">
        <f>0+I8+I21+I52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129</v>
      </c>
      <c s="6"/>
      <c s="18" t="s">
        <v>130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131</v>
      </c>
      <c s="24" t="s">
        <v>132</v>
      </c>
      <c s="30" t="s">
        <v>133</v>
      </c>
      <c s="31" t="s">
        <v>134</v>
      </c>
      <c s="32">
        <v>5515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135</v>
      </c>
    </row>
    <row r="12" spans="1:16" ht="12.75">
      <c r="A12" s="24" t="s">
        <v>49</v>
      </c>
      <c s="29" t="s">
        <v>27</v>
      </c>
      <c s="29" t="s">
        <v>131</v>
      </c>
      <c s="24" t="s">
        <v>136</v>
      </c>
      <c s="30" t="s">
        <v>137</v>
      </c>
      <c s="31" t="s">
        <v>134</v>
      </c>
      <c s="32">
        <v>39.342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76.5">
      <c r="A14" s="39" t="s">
        <v>56</v>
      </c>
      <c r="E14" s="38" t="s">
        <v>138</v>
      </c>
    </row>
    <row r="15" spans="1:16" ht="12.75">
      <c r="A15" s="24" t="s">
        <v>49</v>
      </c>
      <c s="29" t="s">
        <v>26</v>
      </c>
      <c s="29" t="s">
        <v>131</v>
      </c>
      <c s="24" t="s">
        <v>139</v>
      </c>
      <c s="30" t="s">
        <v>140</v>
      </c>
      <c s="31" t="s">
        <v>134</v>
      </c>
      <c s="32">
        <v>1069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9" t="s">
        <v>56</v>
      </c>
      <c r="E17" s="38" t="s">
        <v>141</v>
      </c>
    </row>
    <row r="18" spans="1:16" ht="12.75">
      <c r="A18" s="24" t="s">
        <v>49</v>
      </c>
      <c s="29" t="s">
        <v>37</v>
      </c>
      <c s="29" t="s">
        <v>131</v>
      </c>
      <c s="24" t="s">
        <v>142</v>
      </c>
      <c s="30" t="s">
        <v>143</v>
      </c>
      <c s="31" t="s">
        <v>134</v>
      </c>
      <c s="32">
        <v>264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144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0+I22+I25+I28+I31+I34+I37+I40+I43+I46+I49</f>
      </c>
      <c>
        <f>0+O22+O25+O28+O31+O34+O37+O40+O43+O46+O49</f>
      </c>
    </row>
    <row r="22" spans="1:16" ht="12.75">
      <c r="A22" s="24" t="s">
        <v>49</v>
      </c>
      <c s="29" t="s">
        <v>39</v>
      </c>
      <c s="29" t="s">
        <v>146</v>
      </c>
      <c s="24" t="s">
        <v>51</v>
      </c>
      <c s="30" t="s">
        <v>147</v>
      </c>
      <c s="31" t="s">
        <v>148</v>
      </c>
      <c s="32">
        <v>1017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149</v>
      </c>
    </row>
    <row r="24" spans="1:5" ht="12.75">
      <c r="A24" s="39" t="s">
        <v>56</v>
      </c>
      <c r="E24" s="38" t="s">
        <v>150</v>
      </c>
    </row>
    <row r="25" spans="1:16" ht="12.75">
      <c r="A25" s="24" t="s">
        <v>49</v>
      </c>
      <c s="29" t="s">
        <v>41</v>
      </c>
      <c s="29" t="s">
        <v>151</v>
      </c>
      <c s="24" t="s">
        <v>152</v>
      </c>
      <c s="30" t="s">
        <v>153</v>
      </c>
      <c s="31" t="s">
        <v>148</v>
      </c>
      <c s="32">
        <v>1760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154</v>
      </c>
    </row>
    <row r="27" spans="1:5" ht="25.5">
      <c r="A27" s="39" t="s">
        <v>56</v>
      </c>
      <c r="E27" s="38" t="s">
        <v>155</v>
      </c>
    </row>
    <row r="28" spans="1:16" ht="25.5">
      <c r="A28" s="24" t="s">
        <v>49</v>
      </c>
      <c s="29" t="s">
        <v>70</v>
      </c>
      <c s="29" t="s">
        <v>156</v>
      </c>
      <c s="24" t="s">
        <v>51</v>
      </c>
      <c s="30" t="s">
        <v>157</v>
      </c>
      <c s="31" t="s">
        <v>82</v>
      </c>
      <c s="32">
        <v>14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158</v>
      </c>
    </row>
    <row r="30" spans="1:5" ht="12.75">
      <c r="A30" s="39" t="s">
        <v>56</v>
      </c>
      <c r="E30" s="38" t="s">
        <v>159</v>
      </c>
    </row>
    <row r="31" spans="1:16" ht="12.75">
      <c r="A31" s="24" t="s">
        <v>49</v>
      </c>
      <c s="29" t="s">
        <v>73</v>
      </c>
      <c s="29" t="s">
        <v>160</v>
      </c>
      <c s="24" t="s">
        <v>161</v>
      </c>
      <c s="30" t="s">
        <v>162</v>
      </c>
      <c s="31" t="s">
        <v>134</v>
      </c>
      <c s="32">
        <v>4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163</v>
      </c>
    </row>
    <row r="33" spans="1:5" ht="12.75">
      <c r="A33" s="39" t="s">
        <v>56</v>
      </c>
      <c r="E33" s="38" t="s">
        <v>164</v>
      </c>
    </row>
    <row r="34" spans="1:16" ht="12.75">
      <c r="A34" s="24" t="s">
        <v>49</v>
      </c>
      <c s="29" t="s">
        <v>44</v>
      </c>
      <c s="29" t="s">
        <v>165</v>
      </c>
      <c s="24" t="s">
        <v>51</v>
      </c>
      <c s="30" t="s">
        <v>166</v>
      </c>
      <c s="31" t="s">
        <v>134</v>
      </c>
      <c s="32">
        <v>36.64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158</v>
      </c>
    </row>
    <row r="36" spans="1:5" ht="12.75">
      <c r="A36" s="39" t="s">
        <v>56</v>
      </c>
      <c r="E36" s="38" t="s">
        <v>167</v>
      </c>
    </row>
    <row r="37" spans="1:16" ht="12.75">
      <c r="A37" s="24" t="s">
        <v>49</v>
      </c>
      <c s="29" t="s">
        <v>46</v>
      </c>
      <c s="29" t="s">
        <v>168</v>
      </c>
      <c s="24" t="s">
        <v>161</v>
      </c>
      <c s="30" t="s">
        <v>169</v>
      </c>
      <c s="31" t="s">
        <v>148</v>
      </c>
      <c s="32">
        <v>77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163</v>
      </c>
    </row>
    <row r="39" spans="1:5" ht="12.75">
      <c r="A39" s="39" t="s">
        <v>56</v>
      </c>
      <c r="E39" s="38" t="s">
        <v>170</v>
      </c>
    </row>
    <row r="40" spans="1:16" ht="25.5">
      <c r="A40" s="24" t="s">
        <v>49</v>
      </c>
      <c s="29" t="s">
        <v>84</v>
      </c>
      <c s="29" t="s">
        <v>171</v>
      </c>
      <c s="24" t="s">
        <v>161</v>
      </c>
      <c s="30" t="s">
        <v>172</v>
      </c>
      <c s="31" t="s">
        <v>134</v>
      </c>
      <c s="32">
        <v>5515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163</v>
      </c>
    </row>
    <row r="42" spans="1:5" ht="12.75">
      <c r="A42" s="39" t="s">
        <v>56</v>
      </c>
      <c r="E42" s="38" t="s">
        <v>173</v>
      </c>
    </row>
    <row r="43" spans="1:16" ht="12.75">
      <c r="A43" s="24" t="s">
        <v>49</v>
      </c>
      <c s="29" t="s">
        <v>88</v>
      </c>
      <c s="29" t="s">
        <v>174</v>
      </c>
      <c s="24" t="s">
        <v>51</v>
      </c>
      <c s="30" t="s">
        <v>175</v>
      </c>
      <c s="31" t="s">
        <v>134</v>
      </c>
      <c s="32">
        <v>4274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158</v>
      </c>
    </row>
    <row r="45" spans="1:5" ht="12.75">
      <c r="A45" s="39" t="s">
        <v>56</v>
      </c>
      <c r="E45" s="38" t="s">
        <v>51</v>
      </c>
    </row>
    <row r="46" spans="1:16" ht="12.75">
      <c r="A46" s="24" t="s">
        <v>49</v>
      </c>
      <c s="29" t="s">
        <v>91</v>
      </c>
      <c s="29" t="s">
        <v>176</v>
      </c>
      <c s="24" t="s">
        <v>177</v>
      </c>
      <c s="30" t="s">
        <v>178</v>
      </c>
      <c s="31" t="s">
        <v>134</v>
      </c>
      <c s="32">
        <v>1069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163</v>
      </c>
    </row>
    <row r="48" spans="1:5" ht="12.75">
      <c r="A48" s="39" t="s">
        <v>56</v>
      </c>
      <c r="E48" s="38" t="s">
        <v>51</v>
      </c>
    </row>
    <row r="49" spans="1:16" ht="12.75">
      <c r="A49" s="24" t="s">
        <v>49</v>
      </c>
      <c s="29" t="s">
        <v>96</v>
      </c>
      <c s="29" t="s">
        <v>179</v>
      </c>
      <c s="24" t="s">
        <v>177</v>
      </c>
      <c s="30" t="s">
        <v>180</v>
      </c>
      <c s="31" t="s">
        <v>181</v>
      </c>
      <c s="32">
        <v>82099.2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182</v>
      </c>
    </row>
    <row r="51" spans="1:5" ht="25.5">
      <c r="A51" s="37" t="s">
        <v>56</v>
      </c>
      <c r="E51" s="38" t="s">
        <v>183</v>
      </c>
    </row>
    <row r="52" spans="1:18" ht="12.75" customHeight="1">
      <c r="A52" s="6" t="s">
        <v>47</v>
      </c>
      <c s="6"/>
      <c s="42" t="s">
        <v>44</v>
      </c>
      <c s="6"/>
      <c s="27" t="s">
        <v>184</v>
      </c>
      <c s="6"/>
      <c s="6"/>
      <c s="6"/>
      <c s="43">
        <f>0+Q52</f>
      </c>
      <c r="O52">
        <f>0+R52</f>
      </c>
      <c r="Q52">
        <f>0+I53+I56+I59+I62+I65+I68+I71+I74</f>
      </c>
      <c>
        <f>0+O53+O56+O59+O62+O65+O68+O71+O74</f>
      </c>
    </row>
    <row r="53" spans="1:16" ht="12.75">
      <c r="A53" s="24" t="s">
        <v>49</v>
      </c>
      <c s="29" t="s">
        <v>99</v>
      </c>
      <c s="29" t="s">
        <v>185</v>
      </c>
      <c s="24" t="s">
        <v>51</v>
      </c>
      <c s="30" t="s">
        <v>186</v>
      </c>
      <c s="31" t="s">
        <v>187</v>
      </c>
      <c s="32">
        <v>8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188</v>
      </c>
    </row>
    <row r="55" spans="1:5" ht="12.75">
      <c r="A55" s="39" t="s">
        <v>56</v>
      </c>
      <c r="E55" s="38" t="s">
        <v>189</v>
      </c>
    </row>
    <row r="56" spans="1:16" ht="12.75">
      <c r="A56" s="24" t="s">
        <v>49</v>
      </c>
      <c s="29" t="s">
        <v>102</v>
      </c>
      <c s="29" t="s">
        <v>190</v>
      </c>
      <c s="24" t="s">
        <v>51</v>
      </c>
      <c s="30" t="s">
        <v>191</v>
      </c>
      <c s="31" t="s">
        <v>187</v>
      </c>
      <c s="32">
        <v>87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158</v>
      </c>
    </row>
    <row r="58" spans="1:5" ht="12.75">
      <c r="A58" s="39" t="s">
        <v>56</v>
      </c>
      <c r="E58" s="38" t="s">
        <v>192</v>
      </c>
    </row>
    <row r="59" spans="1:16" ht="12.75">
      <c r="A59" s="24" t="s">
        <v>49</v>
      </c>
      <c s="29" t="s">
        <v>105</v>
      </c>
      <c s="29" t="s">
        <v>193</v>
      </c>
      <c s="24" t="s">
        <v>51</v>
      </c>
      <c s="30" t="s">
        <v>194</v>
      </c>
      <c s="31" t="s">
        <v>82</v>
      </c>
      <c s="32">
        <v>5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188</v>
      </c>
    </row>
    <row r="61" spans="1:5" ht="12.75">
      <c r="A61" s="39" t="s">
        <v>56</v>
      </c>
      <c r="E61" s="38" t="s">
        <v>195</v>
      </c>
    </row>
    <row r="62" spans="1:16" ht="12.75">
      <c r="A62" s="24" t="s">
        <v>49</v>
      </c>
      <c s="29" t="s">
        <v>108</v>
      </c>
      <c s="29" t="s">
        <v>196</v>
      </c>
      <c s="24" t="s">
        <v>51</v>
      </c>
      <c s="30" t="s">
        <v>197</v>
      </c>
      <c s="31" t="s">
        <v>82</v>
      </c>
      <c s="32">
        <v>21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188</v>
      </c>
    </row>
    <row r="64" spans="1:5" ht="12.75">
      <c r="A64" s="39" t="s">
        <v>56</v>
      </c>
      <c r="E64" s="38" t="s">
        <v>198</v>
      </c>
    </row>
    <row r="65" spans="1:16" ht="12.75">
      <c r="A65" s="24" t="s">
        <v>49</v>
      </c>
      <c s="29" t="s">
        <v>114</v>
      </c>
      <c s="29" t="s">
        <v>199</v>
      </c>
      <c s="24" t="s">
        <v>161</v>
      </c>
      <c s="30" t="s">
        <v>200</v>
      </c>
      <c s="31" t="s">
        <v>134</v>
      </c>
      <c s="32">
        <v>8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163</v>
      </c>
    </row>
    <row r="67" spans="1:5" ht="25.5">
      <c r="A67" s="39" t="s">
        <v>56</v>
      </c>
      <c r="E67" s="38" t="s">
        <v>201</v>
      </c>
    </row>
    <row r="68" spans="1:16" ht="12.75">
      <c r="A68" s="24" t="s">
        <v>49</v>
      </c>
      <c s="29" t="s">
        <v>118</v>
      </c>
      <c s="29" t="s">
        <v>202</v>
      </c>
      <c s="24" t="s">
        <v>161</v>
      </c>
      <c s="30" t="s">
        <v>203</v>
      </c>
      <c s="31" t="s">
        <v>187</v>
      </c>
      <c s="32">
        <v>34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12.75">
      <c r="A69" s="35" t="s">
        <v>54</v>
      </c>
      <c r="E69" s="36" t="s">
        <v>163</v>
      </c>
    </row>
    <row r="70" spans="1:5" ht="12.75">
      <c r="A70" s="39" t="s">
        <v>56</v>
      </c>
      <c r="E70" s="38" t="s">
        <v>204</v>
      </c>
    </row>
    <row r="71" spans="1:16" ht="25.5">
      <c r="A71" s="24" t="s">
        <v>49</v>
      </c>
      <c s="29" t="s">
        <v>121</v>
      </c>
      <c s="29" t="s">
        <v>205</v>
      </c>
      <c s="24" t="s">
        <v>51</v>
      </c>
      <c s="30" t="s">
        <v>206</v>
      </c>
      <c s="31" t="s">
        <v>187</v>
      </c>
      <c s="32">
        <v>18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38.25">
      <c r="A72" s="35" t="s">
        <v>54</v>
      </c>
      <c r="E72" s="36" t="s">
        <v>207</v>
      </c>
    </row>
    <row r="73" spans="1:5" ht="12.75">
      <c r="A73" s="39" t="s">
        <v>56</v>
      </c>
      <c r="E73" s="38" t="s">
        <v>208</v>
      </c>
    </row>
    <row r="74" spans="1:16" ht="12.75">
      <c r="A74" s="24" t="s">
        <v>49</v>
      </c>
      <c s="29" t="s">
        <v>209</v>
      </c>
      <c s="29" t="s">
        <v>210</v>
      </c>
      <c s="24" t="s">
        <v>51</v>
      </c>
      <c s="30" t="s">
        <v>211</v>
      </c>
      <c s="31" t="s">
        <v>187</v>
      </c>
      <c s="32">
        <v>154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188</v>
      </c>
    </row>
    <row r="76" spans="1:5" ht="12.75">
      <c r="A76" s="37" t="s">
        <v>56</v>
      </c>
      <c r="E76" s="38" t="s">
        <v>212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0+O9+O22+O65+O69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215</v>
      </c>
      <c s="40">
        <f>0+I9+I22+I65+I69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213</v>
      </c>
      <c s="1"/>
      <c s="14" t="s">
        <v>214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215</v>
      </c>
      <c s="6"/>
      <c s="18" t="s">
        <v>216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0+I10+I13+I16+I19</f>
      </c>
      <c>
        <f>0+O10+O13+O16+O19</f>
      </c>
    </row>
    <row r="10" spans="1:16" ht="12.75">
      <c r="A10" s="24" t="s">
        <v>49</v>
      </c>
      <c s="29" t="s">
        <v>33</v>
      </c>
      <c s="29" t="s">
        <v>131</v>
      </c>
      <c s="24" t="s">
        <v>136</v>
      </c>
      <c s="30" t="s">
        <v>137</v>
      </c>
      <c s="31" t="s">
        <v>134</v>
      </c>
      <c s="32">
        <v>172.684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14.75">
      <c r="A12" s="39" t="s">
        <v>56</v>
      </c>
      <c r="E12" s="38" t="s">
        <v>217</v>
      </c>
    </row>
    <row r="13" spans="1:16" ht="12.75">
      <c r="A13" s="24" t="s">
        <v>49</v>
      </c>
      <c s="29" t="s">
        <v>27</v>
      </c>
      <c s="29" t="s">
        <v>131</v>
      </c>
      <c s="24" t="s">
        <v>218</v>
      </c>
      <c s="30" t="s">
        <v>219</v>
      </c>
      <c s="31" t="s">
        <v>134</v>
      </c>
      <c s="32">
        <v>81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9" t="s">
        <v>56</v>
      </c>
      <c r="E15" s="38" t="s">
        <v>220</v>
      </c>
    </row>
    <row r="16" spans="1:16" ht="12.75">
      <c r="A16" s="24" t="s">
        <v>49</v>
      </c>
      <c s="29" t="s">
        <v>26</v>
      </c>
      <c s="29" t="s">
        <v>131</v>
      </c>
      <c s="24" t="s">
        <v>139</v>
      </c>
      <c s="30" t="s">
        <v>140</v>
      </c>
      <c s="31" t="s">
        <v>134</v>
      </c>
      <c s="32">
        <v>20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51</v>
      </c>
    </row>
    <row r="18" spans="1:5" ht="12.75">
      <c r="A18" s="39" t="s">
        <v>56</v>
      </c>
      <c r="E18" s="38" t="s">
        <v>221</v>
      </c>
    </row>
    <row r="19" spans="1:16" ht="12.75">
      <c r="A19" s="24" t="s">
        <v>49</v>
      </c>
      <c s="29" t="s">
        <v>37</v>
      </c>
      <c s="29" t="s">
        <v>131</v>
      </c>
      <c s="24" t="s">
        <v>142</v>
      </c>
      <c s="30" t="s">
        <v>143</v>
      </c>
      <c s="31" t="s">
        <v>134</v>
      </c>
      <c s="32">
        <v>646.05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51</v>
      </c>
    </row>
    <row r="21" spans="1:5" ht="12.75">
      <c r="A21" s="37" t="s">
        <v>56</v>
      </c>
      <c r="E21" s="38" t="s">
        <v>222</v>
      </c>
    </row>
    <row r="22" spans="1:18" ht="12.75" customHeight="1">
      <c r="A22" s="6" t="s">
        <v>47</v>
      </c>
      <c s="6"/>
      <c s="42" t="s">
        <v>33</v>
      </c>
      <c s="6"/>
      <c s="27" t="s">
        <v>145</v>
      </c>
      <c s="6"/>
      <c s="6"/>
      <c s="6"/>
      <c s="43">
        <f>0+Q22</f>
      </c>
      <c r="O22">
        <f>0+R22</f>
      </c>
      <c r="Q22">
        <f>0+I23+I26+I29+I32+I35+I38+I41+I44+I47+I50+I53+I56+I59+I62</f>
      </c>
      <c>
        <f>0+O23+O26+O29+O32+O35+O38+O41+O44+O47+O50+O53+O56+O59+O62</f>
      </c>
    </row>
    <row r="23" spans="1:16" ht="12.75">
      <c r="A23" s="24" t="s">
        <v>49</v>
      </c>
      <c s="29" t="s">
        <v>39</v>
      </c>
      <c s="29" t="s">
        <v>223</v>
      </c>
      <c s="24" t="s">
        <v>51</v>
      </c>
      <c s="30" t="s">
        <v>224</v>
      </c>
      <c s="31" t="s">
        <v>148</v>
      </c>
      <c s="32">
        <v>549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12.75">
      <c r="A24" s="35" t="s">
        <v>54</v>
      </c>
      <c r="E24" s="36" t="s">
        <v>225</v>
      </c>
    </row>
    <row r="25" spans="1:5" ht="25.5">
      <c r="A25" s="39" t="s">
        <v>56</v>
      </c>
      <c r="E25" s="38" t="s">
        <v>226</v>
      </c>
    </row>
    <row r="26" spans="1:16" ht="12.75">
      <c r="A26" s="24" t="s">
        <v>49</v>
      </c>
      <c s="29" t="s">
        <v>41</v>
      </c>
      <c s="29" t="s">
        <v>151</v>
      </c>
      <c s="24" t="s">
        <v>152</v>
      </c>
      <c s="30" t="s">
        <v>153</v>
      </c>
      <c s="31" t="s">
        <v>148</v>
      </c>
      <c s="32">
        <v>4307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154</v>
      </c>
    </row>
    <row r="28" spans="1:5" ht="25.5">
      <c r="A28" s="39" t="s">
        <v>56</v>
      </c>
      <c r="E28" s="38" t="s">
        <v>227</v>
      </c>
    </row>
    <row r="29" spans="1:16" ht="25.5">
      <c r="A29" s="24" t="s">
        <v>49</v>
      </c>
      <c s="29" t="s">
        <v>70</v>
      </c>
      <c s="29" t="s">
        <v>228</v>
      </c>
      <c s="24" t="s">
        <v>51</v>
      </c>
      <c s="30" t="s">
        <v>229</v>
      </c>
      <c s="31" t="s">
        <v>82</v>
      </c>
      <c s="32">
        <v>25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188</v>
      </c>
    </row>
    <row r="31" spans="1:5" ht="12.75">
      <c r="A31" s="39" t="s">
        <v>56</v>
      </c>
      <c r="E31" s="38" t="s">
        <v>51</v>
      </c>
    </row>
    <row r="32" spans="1:16" ht="25.5">
      <c r="A32" s="24" t="s">
        <v>49</v>
      </c>
      <c s="29" t="s">
        <v>73</v>
      </c>
      <c s="29" t="s">
        <v>230</v>
      </c>
      <c s="24" t="s">
        <v>51</v>
      </c>
      <c s="30" t="s">
        <v>231</v>
      </c>
      <c s="31" t="s">
        <v>82</v>
      </c>
      <c s="32">
        <v>1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188</v>
      </c>
    </row>
    <row r="34" spans="1:5" ht="12.75">
      <c r="A34" s="39" t="s">
        <v>56</v>
      </c>
      <c r="E34" s="38" t="s">
        <v>51</v>
      </c>
    </row>
    <row r="35" spans="1:16" ht="12.75">
      <c r="A35" s="24" t="s">
        <v>49</v>
      </c>
      <c s="29" t="s">
        <v>44</v>
      </c>
      <c s="29" t="s">
        <v>232</v>
      </c>
      <c s="24" t="s">
        <v>51</v>
      </c>
      <c s="30" t="s">
        <v>233</v>
      </c>
      <c s="31" t="s">
        <v>82</v>
      </c>
      <c s="32">
        <v>11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225</v>
      </c>
    </row>
    <row r="37" spans="1:5" ht="12.75">
      <c r="A37" s="39" t="s">
        <v>56</v>
      </c>
      <c r="E37" s="38" t="s">
        <v>51</v>
      </c>
    </row>
    <row r="38" spans="1:16" ht="25.5">
      <c r="A38" s="24" t="s">
        <v>49</v>
      </c>
      <c s="29" t="s">
        <v>46</v>
      </c>
      <c s="29" t="s">
        <v>234</v>
      </c>
      <c s="24" t="s">
        <v>177</v>
      </c>
      <c s="30" t="s">
        <v>235</v>
      </c>
      <c s="31" t="s">
        <v>134</v>
      </c>
      <c s="32">
        <v>20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163</v>
      </c>
    </row>
    <row r="40" spans="1:5" ht="12.75">
      <c r="A40" s="39" t="s">
        <v>56</v>
      </c>
      <c r="E40" s="38" t="s">
        <v>51</v>
      </c>
    </row>
    <row r="41" spans="1:16" ht="25.5">
      <c r="A41" s="24" t="s">
        <v>49</v>
      </c>
      <c s="29" t="s">
        <v>84</v>
      </c>
      <c s="29" t="s">
        <v>234</v>
      </c>
      <c s="24" t="s">
        <v>161</v>
      </c>
      <c s="30" t="s">
        <v>235</v>
      </c>
      <c s="31" t="s">
        <v>134</v>
      </c>
      <c s="32">
        <v>81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163</v>
      </c>
    </row>
    <row r="43" spans="1:5" ht="12.75">
      <c r="A43" s="39" t="s">
        <v>56</v>
      </c>
      <c r="E43" s="38" t="s">
        <v>51</v>
      </c>
    </row>
    <row r="44" spans="1:16" ht="25.5">
      <c r="A44" s="24" t="s">
        <v>49</v>
      </c>
      <c s="29" t="s">
        <v>88</v>
      </c>
      <c s="29" t="s">
        <v>236</v>
      </c>
      <c s="24" t="s">
        <v>177</v>
      </c>
      <c s="30" t="s">
        <v>237</v>
      </c>
      <c s="31" t="s">
        <v>181</v>
      </c>
      <c s="32">
        <v>1536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182</v>
      </c>
    </row>
    <row r="46" spans="1:5" ht="25.5">
      <c r="A46" s="39" t="s">
        <v>56</v>
      </c>
      <c r="E46" s="38" t="s">
        <v>238</v>
      </c>
    </row>
    <row r="47" spans="1:16" ht="12.75">
      <c r="A47" s="24" t="s">
        <v>49</v>
      </c>
      <c s="29" t="s">
        <v>91</v>
      </c>
      <c s="29" t="s">
        <v>160</v>
      </c>
      <c s="24" t="s">
        <v>161</v>
      </c>
      <c s="30" t="s">
        <v>162</v>
      </c>
      <c s="31" t="s">
        <v>134</v>
      </c>
      <c s="32">
        <v>25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163</v>
      </c>
    </row>
    <row r="49" spans="1:5" ht="25.5">
      <c r="A49" s="39" t="s">
        <v>56</v>
      </c>
      <c r="E49" s="38" t="s">
        <v>239</v>
      </c>
    </row>
    <row r="50" spans="1:16" ht="25.5">
      <c r="A50" s="24" t="s">
        <v>49</v>
      </c>
      <c s="29" t="s">
        <v>96</v>
      </c>
      <c s="29" t="s">
        <v>240</v>
      </c>
      <c s="24" t="s">
        <v>161</v>
      </c>
      <c s="30" t="s">
        <v>241</v>
      </c>
      <c s="31" t="s">
        <v>134</v>
      </c>
      <c s="32">
        <v>9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163</v>
      </c>
    </row>
    <row r="52" spans="1:5" ht="12.75">
      <c r="A52" s="39" t="s">
        <v>56</v>
      </c>
      <c r="E52" s="38" t="s">
        <v>242</v>
      </c>
    </row>
    <row r="53" spans="1:16" ht="12.75">
      <c r="A53" s="24" t="s">
        <v>49</v>
      </c>
      <c s="29" t="s">
        <v>99</v>
      </c>
      <c s="29" t="s">
        <v>243</v>
      </c>
      <c s="24" t="s">
        <v>51</v>
      </c>
      <c s="30" t="s">
        <v>244</v>
      </c>
      <c s="31" t="s">
        <v>134</v>
      </c>
      <c s="32">
        <v>32.32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188</v>
      </c>
    </row>
    <row r="55" spans="1:5" ht="12.75">
      <c r="A55" s="39" t="s">
        <v>56</v>
      </c>
      <c r="E55" s="38" t="s">
        <v>245</v>
      </c>
    </row>
    <row r="56" spans="1:16" ht="12.75">
      <c r="A56" s="24" t="s">
        <v>49</v>
      </c>
      <c s="29" t="s">
        <v>102</v>
      </c>
      <c s="29" t="s">
        <v>246</v>
      </c>
      <c s="24" t="s">
        <v>161</v>
      </c>
      <c s="30" t="s">
        <v>247</v>
      </c>
      <c s="31" t="s">
        <v>134</v>
      </c>
      <c s="32">
        <v>3.3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163</v>
      </c>
    </row>
    <row r="58" spans="1:5" ht="25.5">
      <c r="A58" s="39" t="s">
        <v>56</v>
      </c>
      <c r="E58" s="38" t="s">
        <v>248</v>
      </c>
    </row>
    <row r="59" spans="1:16" ht="12.75">
      <c r="A59" s="24" t="s">
        <v>49</v>
      </c>
      <c s="29" t="s">
        <v>105</v>
      </c>
      <c s="29" t="s">
        <v>168</v>
      </c>
      <c s="24" t="s">
        <v>161</v>
      </c>
      <c s="30" t="s">
        <v>169</v>
      </c>
      <c s="31" t="s">
        <v>148</v>
      </c>
      <c s="32">
        <v>389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163</v>
      </c>
    </row>
    <row r="61" spans="1:5" ht="12.75">
      <c r="A61" s="39" t="s">
        <v>56</v>
      </c>
      <c r="E61" s="38" t="s">
        <v>249</v>
      </c>
    </row>
    <row r="62" spans="1:16" ht="12.75">
      <c r="A62" s="24" t="s">
        <v>49</v>
      </c>
      <c s="29" t="s">
        <v>108</v>
      </c>
      <c s="29" t="s">
        <v>250</v>
      </c>
      <c s="24" t="s">
        <v>161</v>
      </c>
      <c s="30" t="s">
        <v>251</v>
      </c>
      <c s="31" t="s">
        <v>187</v>
      </c>
      <c s="32">
        <v>112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163</v>
      </c>
    </row>
    <row r="64" spans="1:5" ht="12.75">
      <c r="A64" s="37" t="s">
        <v>56</v>
      </c>
      <c r="E64" s="38" t="s">
        <v>51</v>
      </c>
    </row>
    <row r="65" spans="1:18" ht="12.75" customHeight="1">
      <c r="A65" s="6" t="s">
        <v>47</v>
      </c>
      <c s="6"/>
      <c s="42" t="s">
        <v>73</v>
      </c>
      <c s="6"/>
      <c s="27" t="s">
        <v>252</v>
      </c>
      <c s="6"/>
      <c s="6"/>
      <c s="6"/>
      <c s="43">
        <f>0+Q65</f>
      </c>
      <c r="O65">
        <f>0+R65</f>
      </c>
      <c r="Q65">
        <f>0+I66</f>
      </c>
      <c>
        <f>0+O66</f>
      </c>
    </row>
    <row r="66" spans="1:16" ht="12.75">
      <c r="A66" s="24" t="s">
        <v>49</v>
      </c>
      <c s="29" t="s">
        <v>114</v>
      </c>
      <c s="29" t="s">
        <v>253</v>
      </c>
      <c s="24" t="s">
        <v>51</v>
      </c>
      <c s="30" t="s">
        <v>254</v>
      </c>
      <c s="31" t="s">
        <v>148</v>
      </c>
      <c s="32">
        <v>3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188</v>
      </c>
    </row>
    <row r="68" spans="1:5" ht="25.5">
      <c r="A68" s="37" t="s">
        <v>56</v>
      </c>
      <c r="E68" s="38" t="s">
        <v>255</v>
      </c>
    </row>
    <row r="69" spans="1:18" ht="12.75" customHeight="1">
      <c r="A69" s="6" t="s">
        <v>47</v>
      </c>
      <c s="6"/>
      <c s="42" t="s">
        <v>44</v>
      </c>
      <c s="6"/>
      <c s="27" t="s">
        <v>184</v>
      </c>
      <c s="6"/>
      <c s="6"/>
      <c s="6"/>
      <c s="43">
        <f>0+Q69</f>
      </c>
      <c r="O69">
        <f>0+R69</f>
      </c>
      <c r="Q69">
        <f>0+I70+I73+I76+I79+I82+I85</f>
      </c>
      <c>
        <f>0+O70+O73+O76+O79+O82+O85</f>
      </c>
    </row>
    <row r="70" spans="1:16" ht="12.75">
      <c r="A70" s="24" t="s">
        <v>49</v>
      </c>
      <c s="29" t="s">
        <v>118</v>
      </c>
      <c s="29" t="s">
        <v>185</v>
      </c>
      <c s="24" t="s">
        <v>51</v>
      </c>
      <c s="30" t="s">
        <v>186</v>
      </c>
      <c s="31" t="s">
        <v>187</v>
      </c>
      <c s="32">
        <v>4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188</v>
      </c>
    </row>
    <row r="72" spans="1:5" ht="12.75">
      <c r="A72" s="39" t="s">
        <v>56</v>
      </c>
      <c r="E72" s="38" t="s">
        <v>51</v>
      </c>
    </row>
    <row r="73" spans="1:16" ht="12.75">
      <c r="A73" s="24" t="s">
        <v>49</v>
      </c>
      <c s="29" t="s">
        <v>121</v>
      </c>
      <c s="29" t="s">
        <v>190</v>
      </c>
      <c s="24" t="s">
        <v>51</v>
      </c>
      <c s="30" t="s">
        <v>191</v>
      </c>
      <c s="31" t="s">
        <v>187</v>
      </c>
      <c s="32">
        <v>109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188</v>
      </c>
    </row>
    <row r="75" spans="1:5" ht="12.75">
      <c r="A75" s="39" t="s">
        <v>56</v>
      </c>
      <c r="E75" s="38" t="s">
        <v>51</v>
      </c>
    </row>
    <row r="76" spans="1:16" ht="12.75">
      <c r="A76" s="24" t="s">
        <v>49</v>
      </c>
      <c s="29" t="s">
        <v>209</v>
      </c>
      <c s="29" t="s">
        <v>256</v>
      </c>
      <c s="24" t="s">
        <v>161</v>
      </c>
      <c s="30" t="s">
        <v>257</v>
      </c>
      <c s="31" t="s">
        <v>134</v>
      </c>
      <c s="32">
        <v>0.75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163</v>
      </c>
    </row>
    <row r="78" spans="1:5" ht="25.5">
      <c r="A78" s="39" t="s">
        <v>56</v>
      </c>
      <c r="E78" s="38" t="s">
        <v>258</v>
      </c>
    </row>
    <row r="79" spans="1:16" ht="12.75">
      <c r="A79" s="24" t="s">
        <v>49</v>
      </c>
      <c s="29" t="s">
        <v>259</v>
      </c>
      <c s="29" t="s">
        <v>202</v>
      </c>
      <c s="24" t="s">
        <v>161</v>
      </c>
      <c s="30" t="s">
        <v>203</v>
      </c>
      <c s="31" t="s">
        <v>187</v>
      </c>
      <c s="32">
        <v>128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163</v>
      </c>
    </row>
    <row r="81" spans="1:5" ht="12.75">
      <c r="A81" s="39" t="s">
        <v>56</v>
      </c>
      <c r="E81" s="38" t="s">
        <v>51</v>
      </c>
    </row>
    <row r="82" spans="1:16" ht="12.75">
      <c r="A82" s="24" t="s">
        <v>49</v>
      </c>
      <c s="29" t="s">
        <v>260</v>
      </c>
      <c s="29" t="s">
        <v>261</v>
      </c>
      <c s="24" t="s">
        <v>161</v>
      </c>
      <c s="30" t="s">
        <v>262</v>
      </c>
      <c s="31" t="s">
        <v>187</v>
      </c>
      <c s="32">
        <v>17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163</v>
      </c>
    </row>
    <row r="84" spans="1:5" ht="12.75">
      <c r="A84" s="39" t="s">
        <v>56</v>
      </c>
      <c r="E84" s="38" t="s">
        <v>51</v>
      </c>
    </row>
    <row r="85" spans="1:16" ht="12.75">
      <c r="A85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187</v>
      </c>
      <c s="32">
        <v>264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188</v>
      </c>
    </row>
    <row r="87" spans="1:5" ht="25.5">
      <c r="A87" s="37" t="s">
        <v>56</v>
      </c>
      <c r="E87" s="38" t="s">
        <v>266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0+O8+O21+O67+O83+O102+O172+O176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267</v>
      </c>
      <c s="40">
        <f>0+I8+I21+I67+I83+I102+I172+I176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267</v>
      </c>
      <c s="6"/>
      <c s="18" t="s">
        <v>268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21221.385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51">
      <c r="A11" s="39" t="s">
        <v>56</v>
      </c>
      <c r="E11" s="38" t="s">
        <v>271</v>
      </c>
    </row>
    <row r="12" spans="1:16" ht="12.75">
      <c r="A12" s="24" t="s">
        <v>49</v>
      </c>
      <c s="29" t="s">
        <v>27</v>
      </c>
      <c s="29" t="s">
        <v>131</v>
      </c>
      <c s="24" t="s">
        <v>132</v>
      </c>
      <c s="30" t="s">
        <v>272</v>
      </c>
      <c s="31" t="s">
        <v>134</v>
      </c>
      <c s="32">
        <v>17.888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273</v>
      </c>
    </row>
    <row r="15" spans="1:16" ht="12.75">
      <c r="A15" s="24" t="s">
        <v>49</v>
      </c>
      <c s="29" t="s">
        <v>26</v>
      </c>
      <c s="29" t="s">
        <v>131</v>
      </c>
      <c s="24" t="s">
        <v>136</v>
      </c>
      <c s="30" t="s">
        <v>274</v>
      </c>
      <c s="31" t="s">
        <v>134</v>
      </c>
      <c s="32">
        <v>488.219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51">
      <c r="A17" s="39" t="s">
        <v>56</v>
      </c>
      <c r="E17" s="38" t="s">
        <v>275</v>
      </c>
    </row>
    <row r="18" spans="1:16" ht="12.75">
      <c r="A18" s="24" t="s">
        <v>49</v>
      </c>
      <c s="29" t="s">
        <v>37</v>
      </c>
      <c s="29" t="s">
        <v>276</v>
      </c>
      <c s="24" t="s">
        <v>51</v>
      </c>
      <c s="30" t="s">
        <v>277</v>
      </c>
      <c s="31" t="s">
        <v>134</v>
      </c>
      <c s="32">
        <v>1097.898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278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0+I22+I25+I28+I31+I34+I37+I40+I43+I46+I49+I52+I55+I58+I61+I64</f>
      </c>
      <c>
        <f>0+O22+O25+O28+O31+O34+O37+O40+O43+O46+O49+O52+O55+O58+O61+O64</f>
      </c>
    </row>
    <row r="22" spans="1:16" ht="12.75">
      <c r="A22" s="24" t="s">
        <v>49</v>
      </c>
      <c s="29" t="s">
        <v>39</v>
      </c>
      <c s="29" t="s">
        <v>279</v>
      </c>
      <c s="24" t="s">
        <v>161</v>
      </c>
      <c s="30" t="s">
        <v>280</v>
      </c>
      <c s="31" t="s">
        <v>134</v>
      </c>
      <c s="32">
        <v>404.8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163</v>
      </c>
    </row>
    <row r="24" spans="1:5" ht="38.25">
      <c r="A24" s="39" t="s">
        <v>56</v>
      </c>
      <c r="E24" s="38" t="s">
        <v>281</v>
      </c>
    </row>
    <row r="25" spans="1:16" ht="12.75">
      <c r="A25" s="24" t="s">
        <v>49</v>
      </c>
      <c s="29" t="s">
        <v>41</v>
      </c>
      <c s="29" t="s">
        <v>282</v>
      </c>
      <c s="24" t="s">
        <v>51</v>
      </c>
      <c s="30" t="s">
        <v>283</v>
      </c>
      <c s="31" t="s">
        <v>187</v>
      </c>
      <c s="32">
        <v>7293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25.5">
      <c r="A26" s="35" t="s">
        <v>54</v>
      </c>
      <c r="E26" s="36" t="s">
        <v>284</v>
      </c>
    </row>
    <row r="27" spans="1:5" ht="38.25">
      <c r="A27" s="39" t="s">
        <v>56</v>
      </c>
      <c r="E27" s="38" t="s">
        <v>285</v>
      </c>
    </row>
    <row r="28" spans="1:16" ht="12.75">
      <c r="A28" s="24" t="s">
        <v>49</v>
      </c>
      <c s="29" t="s">
        <v>70</v>
      </c>
      <c s="29" t="s">
        <v>286</v>
      </c>
      <c s="24" t="s">
        <v>161</v>
      </c>
      <c s="30" t="s">
        <v>287</v>
      </c>
      <c s="31" t="s">
        <v>134</v>
      </c>
      <c s="32">
        <v>21120.01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288</v>
      </c>
    </row>
    <row r="30" spans="1:5" ht="153">
      <c r="A30" s="39" t="s">
        <v>56</v>
      </c>
      <c r="E30" s="38" t="s">
        <v>289</v>
      </c>
    </row>
    <row r="31" spans="1:16" ht="12.75">
      <c r="A31" s="24" t="s">
        <v>49</v>
      </c>
      <c s="29" t="s">
        <v>73</v>
      </c>
      <c s="29" t="s">
        <v>290</v>
      </c>
      <c s="24" t="s">
        <v>291</v>
      </c>
      <c s="30" t="s">
        <v>292</v>
      </c>
      <c s="31" t="s">
        <v>134</v>
      </c>
      <c s="32">
        <v>1097.898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293</v>
      </c>
    </row>
    <row r="33" spans="1:5" ht="12.75">
      <c r="A33" s="39" t="s">
        <v>56</v>
      </c>
      <c r="E33" s="38" t="s">
        <v>278</v>
      </c>
    </row>
    <row r="34" spans="1:16" ht="12.75">
      <c r="A34" s="24" t="s">
        <v>49</v>
      </c>
      <c s="29" t="s">
        <v>44</v>
      </c>
      <c s="29" t="s">
        <v>294</v>
      </c>
      <c s="24" t="s">
        <v>161</v>
      </c>
      <c s="30" t="s">
        <v>295</v>
      </c>
      <c s="31" t="s">
        <v>187</v>
      </c>
      <c s="32">
        <v>26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163</v>
      </c>
    </row>
    <row r="36" spans="1:5" ht="25.5">
      <c r="A36" s="39" t="s">
        <v>56</v>
      </c>
      <c r="E36" s="38" t="s">
        <v>296</v>
      </c>
    </row>
    <row r="37" spans="1:16" ht="12.75">
      <c r="A37" s="24" t="s">
        <v>49</v>
      </c>
      <c s="29" t="s">
        <v>46</v>
      </c>
      <c s="29" t="s">
        <v>297</v>
      </c>
      <c s="24" t="s">
        <v>51</v>
      </c>
      <c s="30" t="s">
        <v>298</v>
      </c>
      <c s="31" t="s">
        <v>187</v>
      </c>
      <c s="32">
        <v>11.5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299</v>
      </c>
    </row>
    <row r="39" spans="1:5" ht="25.5">
      <c r="A39" s="39" t="s">
        <v>56</v>
      </c>
      <c r="E39" s="38" t="s">
        <v>300</v>
      </c>
    </row>
    <row r="40" spans="1:16" ht="12.75">
      <c r="A40" s="24" t="s">
        <v>49</v>
      </c>
      <c s="29" t="s">
        <v>84</v>
      </c>
      <c s="29" t="s">
        <v>301</v>
      </c>
      <c s="24" t="s">
        <v>161</v>
      </c>
      <c s="30" t="s">
        <v>302</v>
      </c>
      <c s="31" t="s">
        <v>134</v>
      </c>
      <c s="32">
        <v>94.875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288</v>
      </c>
    </row>
    <row r="42" spans="1:5" ht="38.25">
      <c r="A42" s="39" t="s">
        <v>56</v>
      </c>
      <c r="E42" s="38" t="s">
        <v>303</v>
      </c>
    </row>
    <row r="43" spans="1:16" ht="12.75">
      <c r="A43" s="24" t="s">
        <v>49</v>
      </c>
      <c s="29" t="s">
        <v>88</v>
      </c>
      <c s="29" t="s">
        <v>304</v>
      </c>
      <c s="24" t="s">
        <v>161</v>
      </c>
      <c s="30" t="s">
        <v>305</v>
      </c>
      <c s="31" t="s">
        <v>134</v>
      </c>
      <c s="32">
        <v>21214.885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306</v>
      </c>
    </row>
    <row r="45" spans="1:5" ht="38.25">
      <c r="A45" s="39" t="s">
        <v>56</v>
      </c>
      <c r="E45" s="38" t="s">
        <v>307</v>
      </c>
    </row>
    <row r="46" spans="1:16" ht="12.75">
      <c r="A46" s="24" t="s">
        <v>49</v>
      </c>
      <c s="29" t="s">
        <v>91</v>
      </c>
      <c s="29" t="s">
        <v>308</v>
      </c>
      <c s="24" t="s">
        <v>51</v>
      </c>
      <c s="30" t="s">
        <v>309</v>
      </c>
      <c s="31" t="s">
        <v>134</v>
      </c>
      <c s="32">
        <v>2208.93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38.25">
      <c r="A48" s="39" t="s">
        <v>56</v>
      </c>
      <c r="E48" s="38" t="s">
        <v>310</v>
      </c>
    </row>
    <row r="49" spans="1:16" ht="12.75">
      <c r="A49" s="24" t="s">
        <v>49</v>
      </c>
      <c s="29" t="s">
        <v>96</v>
      </c>
      <c s="29" t="s">
        <v>308</v>
      </c>
      <c s="24" t="s">
        <v>311</v>
      </c>
      <c s="30" t="s">
        <v>309</v>
      </c>
      <c s="31" t="s">
        <v>134</v>
      </c>
      <c s="32">
        <v>10638.45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312</v>
      </c>
    </row>
    <row r="51" spans="1:5" ht="293.25">
      <c r="A51" s="39" t="s">
        <v>56</v>
      </c>
      <c r="E51" s="38" t="s">
        <v>313</v>
      </c>
    </row>
    <row r="52" spans="1:16" ht="12.75">
      <c r="A52" s="24" t="s">
        <v>49</v>
      </c>
      <c s="29" t="s">
        <v>99</v>
      </c>
      <c s="29" t="s">
        <v>314</v>
      </c>
      <c s="24" t="s">
        <v>51</v>
      </c>
      <c s="30" t="s">
        <v>315</v>
      </c>
      <c s="31" t="s">
        <v>134</v>
      </c>
      <c s="32">
        <v>1110.756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316</v>
      </c>
    </row>
    <row r="54" spans="1:5" ht="140.25">
      <c r="A54" s="39" t="s">
        <v>56</v>
      </c>
      <c r="E54" s="38" t="s">
        <v>317</v>
      </c>
    </row>
    <row r="55" spans="1:16" ht="12.75">
      <c r="A55" s="24" t="s">
        <v>49</v>
      </c>
      <c s="29" t="s">
        <v>102</v>
      </c>
      <c s="29" t="s">
        <v>318</v>
      </c>
      <c s="24" t="s">
        <v>51</v>
      </c>
      <c s="30" t="s">
        <v>319</v>
      </c>
      <c s="31" t="s">
        <v>134</v>
      </c>
      <c s="32">
        <v>59.8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51</v>
      </c>
    </row>
    <row r="57" spans="1:5" ht="38.25">
      <c r="A57" s="39" t="s">
        <v>56</v>
      </c>
      <c r="E57" s="38" t="s">
        <v>320</v>
      </c>
    </row>
    <row r="58" spans="1:16" ht="12.75">
      <c r="A58" s="24" t="s">
        <v>49</v>
      </c>
      <c s="29" t="s">
        <v>105</v>
      </c>
      <c s="29" t="s">
        <v>321</v>
      </c>
      <c s="24" t="s">
        <v>51</v>
      </c>
      <c s="30" t="s">
        <v>322</v>
      </c>
      <c s="31" t="s">
        <v>148</v>
      </c>
      <c s="32">
        <v>21324.08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51</v>
      </c>
    </row>
    <row r="60" spans="1:5" ht="204">
      <c r="A60" s="39" t="s">
        <v>56</v>
      </c>
      <c r="E60" s="38" t="s">
        <v>323</v>
      </c>
    </row>
    <row r="61" spans="1:16" ht="12.75">
      <c r="A61" s="24" t="s">
        <v>49</v>
      </c>
      <c s="29" t="s">
        <v>108</v>
      </c>
      <c s="29" t="s">
        <v>324</v>
      </c>
      <c s="24" t="s">
        <v>51</v>
      </c>
      <c s="30" t="s">
        <v>325</v>
      </c>
      <c s="31" t="s">
        <v>134</v>
      </c>
      <c s="32">
        <v>901.488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326</v>
      </c>
    </row>
    <row r="63" spans="1:5" ht="63.75">
      <c r="A63" s="39" t="s">
        <v>56</v>
      </c>
      <c r="E63" s="38" t="s">
        <v>327</v>
      </c>
    </row>
    <row r="64" spans="1:16" ht="12.75">
      <c r="A64" s="24" t="s">
        <v>49</v>
      </c>
      <c s="29" t="s">
        <v>114</v>
      </c>
      <c s="29" t="s">
        <v>328</v>
      </c>
      <c s="24" t="s">
        <v>51</v>
      </c>
      <c s="30" t="s">
        <v>329</v>
      </c>
      <c s="31" t="s">
        <v>134</v>
      </c>
      <c s="32">
        <v>196.41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330</v>
      </c>
    </row>
    <row r="66" spans="1:5" ht="63.75">
      <c r="A66" s="37" t="s">
        <v>56</v>
      </c>
      <c r="E66" s="38" t="s">
        <v>331</v>
      </c>
    </row>
    <row r="67" spans="1:18" ht="12.75" customHeight="1">
      <c r="A67" s="6" t="s">
        <v>47</v>
      </c>
      <c s="6"/>
      <c s="42" t="s">
        <v>27</v>
      </c>
      <c s="6"/>
      <c s="27" t="s">
        <v>332</v>
      </c>
      <c s="6"/>
      <c s="6"/>
      <c s="6"/>
      <c s="43">
        <f>0+Q67</f>
      </c>
      <c r="O67">
        <f>0+R67</f>
      </c>
      <c r="Q67">
        <f>0+I68+I71+I74+I77+I80</f>
      </c>
      <c>
        <f>0+O68+O71+O74+O77+O80</f>
      </c>
    </row>
    <row r="68" spans="1:16" ht="12.75">
      <c r="A68" s="24" t="s">
        <v>49</v>
      </c>
      <c s="29" t="s">
        <v>118</v>
      </c>
      <c s="29" t="s">
        <v>333</v>
      </c>
      <c s="24" t="s">
        <v>51</v>
      </c>
      <c s="30" t="s">
        <v>334</v>
      </c>
      <c s="31" t="s">
        <v>187</v>
      </c>
      <c s="32">
        <v>3096.5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25.5">
      <c r="A69" s="35" t="s">
        <v>54</v>
      </c>
      <c r="E69" s="36" t="s">
        <v>335</v>
      </c>
    </row>
    <row r="70" spans="1:5" ht="25.5">
      <c r="A70" s="39" t="s">
        <v>56</v>
      </c>
      <c r="E70" s="38" t="s">
        <v>336</v>
      </c>
    </row>
    <row r="71" spans="1:16" ht="12.75">
      <c r="A71" s="24" t="s">
        <v>49</v>
      </c>
      <c s="29" t="s">
        <v>121</v>
      </c>
      <c s="29" t="s">
        <v>337</v>
      </c>
      <c s="24" t="s">
        <v>51</v>
      </c>
      <c s="30" t="s">
        <v>338</v>
      </c>
      <c s="31" t="s">
        <v>134</v>
      </c>
      <c s="32">
        <v>548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339</v>
      </c>
    </row>
    <row r="73" spans="1:5" ht="51">
      <c r="A73" s="39" t="s">
        <v>56</v>
      </c>
      <c r="E73" s="38" t="s">
        <v>340</v>
      </c>
    </row>
    <row r="74" spans="1:16" ht="12.75">
      <c r="A74" s="24" t="s">
        <v>49</v>
      </c>
      <c s="29" t="s">
        <v>209</v>
      </c>
      <c s="29" t="s">
        <v>341</v>
      </c>
      <c s="24" t="s">
        <v>51</v>
      </c>
      <c s="30" t="s">
        <v>342</v>
      </c>
      <c s="31" t="s">
        <v>148</v>
      </c>
      <c s="32">
        <v>760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38.25">
      <c r="A75" s="35" t="s">
        <v>54</v>
      </c>
      <c r="E75" s="36" t="s">
        <v>343</v>
      </c>
    </row>
    <row r="76" spans="1:5" ht="38.25">
      <c r="A76" s="39" t="s">
        <v>56</v>
      </c>
      <c r="E76" s="38" t="s">
        <v>344</v>
      </c>
    </row>
    <row r="77" spans="1:16" ht="12.75">
      <c r="A77" s="24" t="s">
        <v>49</v>
      </c>
      <c s="29" t="s">
        <v>259</v>
      </c>
      <c s="29" t="s">
        <v>345</v>
      </c>
      <c s="24" t="s">
        <v>51</v>
      </c>
      <c s="30" t="s">
        <v>346</v>
      </c>
      <c s="31" t="s">
        <v>148</v>
      </c>
      <c s="32">
        <v>7741.25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347</v>
      </c>
    </row>
    <row r="79" spans="1:5" ht="38.25">
      <c r="A79" s="39" t="s">
        <v>56</v>
      </c>
      <c r="E79" s="38" t="s">
        <v>348</v>
      </c>
    </row>
    <row r="80" spans="1:16" ht="12.75">
      <c r="A80" s="24" t="s">
        <v>49</v>
      </c>
      <c s="29" t="s">
        <v>260</v>
      </c>
      <c s="29" t="s">
        <v>349</v>
      </c>
      <c s="24" t="s">
        <v>51</v>
      </c>
      <c s="30" t="s">
        <v>350</v>
      </c>
      <c s="31" t="s">
        <v>148</v>
      </c>
      <c s="32">
        <v>640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12.75">
      <c r="A81" s="35" t="s">
        <v>54</v>
      </c>
      <c r="E81" s="36" t="s">
        <v>351</v>
      </c>
    </row>
    <row r="82" spans="1:5" ht="38.25">
      <c r="A82" s="37" t="s">
        <v>56</v>
      </c>
      <c r="E82" s="38" t="s">
        <v>352</v>
      </c>
    </row>
    <row r="83" spans="1:18" ht="12.75" customHeight="1">
      <c r="A83" s="6" t="s">
        <v>47</v>
      </c>
      <c s="6"/>
      <c s="42" t="s">
        <v>37</v>
      </c>
      <c s="6"/>
      <c s="27" t="s">
        <v>353</v>
      </c>
      <c s="6"/>
      <c s="6"/>
      <c s="6"/>
      <c s="43">
        <f>0+Q83</f>
      </c>
      <c r="O83">
        <f>0+R83</f>
      </c>
      <c r="Q83">
        <f>0+I84+I87+I90+I93+I96+I99</f>
      </c>
      <c>
        <f>0+O84+O87+O90+O93+O96+O99</f>
      </c>
    </row>
    <row r="84" spans="1:16" ht="12.75">
      <c r="A84" s="24" t="s">
        <v>49</v>
      </c>
      <c s="29" t="s">
        <v>263</v>
      </c>
      <c s="29" t="s">
        <v>354</v>
      </c>
      <c s="24" t="s">
        <v>51</v>
      </c>
      <c s="30" t="s">
        <v>355</v>
      </c>
      <c s="31" t="s">
        <v>134</v>
      </c>
      <c s="32">
        <v>6.006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356</v>
      </c>
    </row>
    <row r="86" spans="1:5" ht="38.25">
      <c r="A86" s="39" t="s">
        <v>56</v>
      </c>
      <c r="E86" s="38" t="s">
        <v>357</v>
      </c>
    </row>
    <row r="87" spans="1:16" ht="12.75">
      <c r="A87" s="24" t="s">
        <v>49</v>
      </c>
      <c s="29" t="s">
        <v>358</v>
      </c>
      <c s="29" t="s">
        <v>359</v>
      </c>
      <c s="24" t="s">
        <v>360</v>
      </c>
      <c s="30" t="s">
        <v>361</v>
      </c>
      <c s="31" t="s">
        <v>134</v>
      </c>
      <c s="32">
        <v>32.648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362</v>
      </c>
    </row>
    <row r="89" spans="1:5" ht="25.5">
      <c r="A89" s="39" t="s">
        <v>56</v>
      </c>
      <c r="E89" s="38" t="s">
        <v>363</v>
      </c>
    </row>
    <row r="90" spans="1:16" ht="12.75">
      <c r="A90" s="24" t="s">
        <v>49</v>
      </c>
      <c s="29" t="s">
        <v>364</v>
      </c>
      <c s="29" t="s">
        <v>359</v>
      </c>
      <c s="24" t="s">
        <v>365</v>
      </c>
      <c s="30" t="s">
        <v>361</v>
      </c>
      <c s="31" t="s">
        <v>134</v>
      </c>
      <c s="32">
        <v>7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366</v>
      </c>
    </row>
    <row r="92" spans="1:5" ht="51">
      <c r="A92" s="39" t="s">
        <v>56</v>
      </c>
      <c r="E92" s="38" t="s">
        <v>367</v>
      </c>
    </row>
    <row r="93" spans="1:16" ht="12.75">
      <c r="A93" s="24" t="s">
        <v>49</v>
      </c>
      <c s="29" t="s">
        <v>368</v>
      </c>
      <c s="29" t="s">
        <v>369</v>
      </c>
      <c s="24" t="s">
        <v>51</v>
      </c>
      <c s="30" t="s">
        <v>370</v>
      </c>
      <c s="31" t="s">
        <v>134</v>
      </c>
      <c s="32">
        <v>4.368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371</v>
      </c>
    </row>
    <row r="95" spans="1:5" ht="38.25">
      <c r="A95" s="39" t="s">
        <v>56</v>
      </c>
      <c r="E95" s="38" t="s">
        <v>372</v>
      </c>
    </row>
    <row r="96" spans="1:16" ht="12.75">
      <c r="A96" s="24" t="s">
        <v>49</v>
      </c>
      <c s="29" t="s">
        <v>373</v>
      </c>
      <c s="29" t="s">
        <v>374</v>
      </c>
      <c s="24" t="s">
        <v>51</v>
      </c>
      <c s="30" t="s">
        <v>375</v>
      </c>
      <c s="31" t="s">
        <v>148</v>
      </c>
      <c s="32">
        <v>326.48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376</v>
      </c>
    </row>
    <row r="98" spans="1:5" ht="89.25">
      <c r="A98" s="39" t="s">
        <v>56</v>
      </c>
      <c r="E98" s="38" t="s">
        <v>377</v>
      </c>
    </row>
    <row r="99" spans="1:16" ht="12.75">
      <c r="A99" s="24" t="s">
        <v>49</v>
      </c>
      <c s="29" t="s">
        <v>378</v>
      </c>
      <c s="29" t="s">
        <v>379</v>
      </c>
      <c s="24" t="s">
        <v>51</v>
      </c>
      <c s="30" t="s">
        <v>380</v>
      </c>
      <c s="31" t="s">
        <v>134</v>
      </c>
      <c s="32">
        <v>0.804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381</v>
      </c>
    </row>
    <row r="101" spans="1:5" ht="25.5">
      <c r="A101" s="37" t="s">
        <v>56</v>
      </c>
      <c r="E101" s="38" t="s">
        <v>382</v>
      </c>
    </row>
    <row r="102" spans="1:18" ht="12.75" customHeight="1">
      <c r="A102" s="6" t="s">
        <v>47</v>
      </c>
      <c s="6"/>
      <c s="42" t="s">
        <v>39</v>
      </c>
      <c s="6"/>
      <c s="27" t="s">
        <v>383</v>
      </c>
      <c s="6"/>
      <c s="6"/>
      <c s="6"/>
      <c s="43">
        <f>0+Q102</f>
      </c>
      <c r="O102">
        <f>0+R102</f>
      </c>
      <c r="Q102">
        <f>0+I103+I106+I109+I112+I115+I118+I121+I124+I127+I130+I133+I136+I139+I142+I145+I148+I151+I154+I157+I160+I163+I166+I169</f>
      </c>
      <c>
        <f>0+O103+O106+O109+O112+O115+O118+O121+O124+O127+O130+O133+O136+O139+O142+O145+O148+O151+O154+O157+O160+O163+O166+O169</f>
      </c>
    </row>
    <row r="103" spans="1:16" ht="12.75">
      <c r="A103" s="24" t="s">
        <v>49</v>
      </c>
      <c s="29" t="s">
        <v>384</v>
      </c>
      <c s="29" t="s">
        <v>385</v>
      </c>
      <c s="24" t="s">
        <v>51</v>
      </c>
      <c s="30" t="s">
        <v>386</v>
      </c>
      <c s="31" t="s">
        <v>148</v>
      </c>
      <c s="32">
        <v>265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387</v>
      </c>
    </row>
    <row r="105" spans="1:5" ht="140.25">
      <c r="A105" s="39" t="s">
        <v>56</v>
      </c>
      <c r="E105" s="38" t="s">
        <v>388</v>
      </c>
    </row>
    <row r="106" spans="1:16" ht="25.5">
      <c r="A106" s="24" t="s">
        <v>49</v>
      </c>
      <c s="29" t="s">
        <v>389</v>
      </c>
      <c s="29" t="s">
        <v>390</v>
      </c>
      <c s="24" t="s">
        <v>51</v>
      </c>
      <c s="30" t="s">
        <v>391</v>
      </c>
      <c s="31" t="s">
        <v>148</v>
      </c>
      <c s="32">
        <v>38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392</v>
      </c>
    </row>
    <row r="108" spans="1:5" ht="51">
      <c r="A108" s="39" t="s">
        <v>56</v>
      </c>
      <c r="E108" s="38" t="s">
        <v>393</v>
      </c>
    </row>
    <row r="109" spans="1:16" ht="25.5">
      <c r="A109" s="24" t="s">
        <v>49</v>
      </c>
      <c s="29" t="s">
        <v>394</v>
      </c>
      <c s="29" t="s">
        <v>395</v>
      </c>
      <c s="24" t="s">
        <v>51</v>
      </c>
      <c s="30" t="s">
        <v>396</v>
      </c>
      <c s="31" t="s">
        <v>148</v>
      </c>
      <c s="32">
        <v>18151.87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397</v>
      </c>
    </row>
    <row r="111" spans="1:5" ht="153">
      <c r="A111" s="39" t="s">
        <v>56</v>
      </c>
      <c r="E111" s="38" t="s">
        <v>398</v>
      </c>
    </row>
    <row r="112" spans="1:16" ht="12.75">
      <c r="A112" s="24" t="s">
        <v>49</v>
      </c>
      <c s="29" t="s">
        <v>399</v>
      </c>
      <c s="29" t="s">
        <v>400</v>
      </c>
      <c s="24" t="s">
        <v>360</v>
      </c>
      <c s="30" t="s">
        <v>401</v>
      </c>
      <c s="31" t="s">
        <v>134</v>
      </c>
      <c s="32">
        <v>4.9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402</v>
      </c>
    </row>
    <row r="114" spans="1:5" ht="51">
      <c r="A114" s="39" t="s">
        <v>56</v>
      </c>
      <c r="E114" s="38" t="s">
        <v>403</v>
      </c>
    </row>
    <row r="115" spans="1:16" ht="12.75">
      <c r="A115" s="24" t="s">
        <v>49</v>
      </c>
      <c s="29" t="s">
        <v>404</v>
      </c>
      <c s="29" t="s">
        <v>400</v>
      </c>
      <c s="24" t="s">
        <v>365</v>
      </c>
      <c s="30" t="s">
        <v>401</v>
      </c>
      <c s="31" t="s">
        <v>134</v>
      </c>
      <c s="32">
        <v>5507.167</v>
      </c>
      <c s="33">
        <v>0</v>
      </c>
      <c s="34">
        <f>ROUND(ROUND(H115,2)*ROUND(G115,3),2)</f>
      </c>
      <c r="O115">
        <f>(I115*21)/100</f>
      </c>
      <c t="s">
        <v>27</v>
      </c>
    </row>
    <row r="116" spans="1:5" ht="12.75">
      <c r="A116" s="35" t="s">
        <v>54</v>
      </c>
      <c r="E116" s="36" t="s">
        <v>405</v>
      </c>
    </row>
    <row r="117" spans="1:5" ht="409.5">
      <c r="A117" s="39" t="s">
        <v>56</v>
      </c>
      <c r="E117" s="38" t="s">
        <v>406</v>
      </c>
    </row>
    <row r="118" spans="1:16" ht="12.75">
      <c r="A118" s="24" t="s">
        <v>49</v>
      </c>
      <c s="29" t="s">
        <v>407</v>
      </c>
      <c s="29" t="s">
        <v>408</v>
      </c>
      <c s="24" t="s">
        <v>51</v>
      </c>
      <c s="30" t="s">
        <v>409</v>
      </c>
      <c s="31" t="s">
        <v>148</v>
      </c>
      <c s="32">
        <v>19.6</v>
      </c>
      <c s="33">
        <v>0</v>
      </c>
      <c s="34">
        <f>ROUND(ROUND(H118,2)*ROUND(G118,3),2)</f>
      </c>
      <c r="O118">
        <f>(I118*21)/100</f>
      </c>
      <c t="s">
        <v>27</v>
      </c>
    </row>
    <row r="119" spans="1:5" ht="12.75">
      <c r="A119" s="35" t="s">
        <v>54</v>
      </c>
      <c r="E119" s="36" t="s">
        <v>410</v>
      </c>
    </row>
    <row r="120" spans="1:5" ht="25.5">
      <c r="A120" s="39" t="s">
        <v>56</v>
      </c>
      <c r="E120" s="38" t="s">
        <v>411</v>
      </c>
    </row>
    <row r="121" spans="1:16" ht="12.75">
      <c r="A121" s="24" t="s">
        <v>49</v>
      </c>
      <c s="29" t="s">
        <v>412</v>
      </c>
      <c s="29" t="s">
        <v>413</v>
      </c>
      <c s="24" t="s">
        <v>51</v>
      </c>
      <c s="30" t="s">
        <v>414</v>
      </c>
      <c s="31" t="s">
        <v>148</v>
      </c>
      <c s="32">
        <v>151.5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415</v>
      </c>
    </row>
    <row r="123" spans="1:5" ht="25.5">
      <c r="A123" s="39" t="s">
        <v>56</v>
      </c>
      <c r="E123" s="38" t="s">
        <v>416</v>
      </c>
    </row>
    <row r="124" spans="1:16" ht="12.75">
      <c r="A124" s="24" t="s">
        <v>49</v>
      </c>
      <c s="29" t="s">
        <v>417</v>
      </c>
      <c s="29" t="s">
        <v>418</v>
      </c>
      <c s="24" t="s">
        <v>51</v>
      </c>
      <c s="30" t="s">
        <v>419</v>
      </c>
      <c s="31" t="s">
        <v>148</v>
      </c>
      <c s="32">
        <v>18151.87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420</v>
      </c>
    </row>
    <row r="126" spans="1:5" ht="153">
      <c r="A126" s="39" t="s">
        <v>56</v>
      </c>
      <c r="E126" s="38" t="s">
        <v>398</v>
      </c>
    </row>
    <row r="127" spans="1:16" ht="12.75">
      <c r="A127" s="24" t="s">
        <v>49</v>
      </c>
      <c s="29" t="s">
        <v>421</v>
      </c>
      <c s="29" t="s">
        <v>422</v>
      </c>
      <c s="24" t="s">
        <v>51</v>
      </c>
      <c s="30" t="s">
        <v>423</v>
      </c>
      <c s="31" t="s">
        <v>148</v>
      </c>
      <c s="32">
        <v>34853.536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12.75">
      <c r="A128" s="35" t="s">
        <v>54</v>
      </c>
      <c r="E128" s="36" t="s">
        <v>424</v>
      </c>
    </row>
    <row r="129" spans="1:5" ht="267.75">
      <c r="A129" s="39" t="s">
        <v>56</v>
      </c>
      <c r="E129" s="38" t="s">
        <v>425</v>
      </c>
    </row>
    <row r="130" spans="1:16" ht="12.75">
      <c r="A130" s="24" t="s">
        <v>49</v>
      </c>
      <c s="29" t="s">
        <v>426</v>
      </c>
      <c s="29" t="s">
        <v>427</v>
      </c>
      <c s="24" t="s">
        <v>51</v>
      </c>
      <c s="30" t="s">
        <v>428</v>
      </c>
      <c s="31" t="s">
        <v>148</v>
      </c>
      <c s="32">
        <v>265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25.5">
      <c r="A131" s="35" t="s">
        <v>54</v>
      </c>
      <c r="E131" s="36" t="s">
        <v>429</v>
      </c>
    </row>
    <row r="132" spans="1:5" ht="140.25">
      <c r="A132" s="39" t="s">
        <v>56</v>
      </c>
      <c r="E132" s="38" t="s">
        <v>388</v>
      </c>
    </row>
    <row r="133" spans="1:16" ht="12.75">
      <c r="A133" s="24" t="s">
        <v>49</v>
      </c>
      <c s="29" t="s">
        <v>430</v>
      </c>
      <c s="29" t="s">
        <v>431</v>
      </c>
      <c s="24" t="s">
        <v>51</v>
      </c>
      <c s="30" t="s">
        <v>432</v>
      </c>
      <c s="31" t="s">
        <v>148</v>
      </c>
      <c s="32">
        <v>265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25.5">
      <c r="A134" s="35" t="s">
        <v>54</v>
      </c>
      <c r="E134" s="36" t="s">
        <v>433</v>
      </c>
    </row>
    <row r="135" spans="1:5" ht="140.25">
      <c r="A135" s="39" t="s">
        <v>56</v>
      </c>
      <c r="E135" s="38" t="s">
        <v>388</v>
      </c>
    </row>
    <row r="136" spans="1:16" ht="12.75">
      <c r="A136" s="24" t="s">
        <v>49</v>
      </c>
      <c s="29" t="s">
        <v>434</v>
      </c>
      <c s="29" t="s">
        <v>435</v>
      </c>
      <c s="24" t="s">
        <v>51</v>
      </c>
      <c s="30" t="s">
        <v>436</v>
      </c>
      <c s="31" t="s">
        <v>148</v>
      </c>
      <c s="32">
        <v>16996.751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25.5">
      <c r="A137" s="35" t="s">
        <v>54</v>
      </c>
      <c r="E137" s="36" t="s">
        <v>437</v>
      </c>
    </row>
    <row r="138" spans="1:5" ht="153">
      <c r="A138" s="39" t="s">
        <v>56</v>
      </c>
      <c r="E138" s="38" t="s">
        <v>438</v>
      </c>
    </row>
    <row r="139" spans="1:16" ht="25.5">
      <c r="A139" s="24" t="s">
        <v>49</v>
      </c>
      <c s="29" t="s">
        <v>439</v>
      </c>
      <c s="29" t="s">
        <v>440</v>
      </c>
      <c s="24" t="s">
        <v>51</v>
      </c>
      <c s="30" t="s">
        <v>441</v>
      </c>
      <c s="31" t="s">
        <v>148</v>
      </c>
      <c s="32">
        <v>265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25.5">
      <c r="A140" s="35" t="s">
        <v>54</v>
      </c>
      <c r="E140" s="36" t="s">
        <v>442</v>
      </c>
    </row>
    <row r="141" spans="1:5" ht="140.25">
      <c r="A141" s="39" t="s">
        <v>56</v>
      </c>
      <c r="E141" s="38" t="s">
        <v>388</v>
      </c>
    </row>
    <row r="142" spans="1:16" ht="25.5">
      <c r="A142" s="24" t="s">
        <v>49</v>
      </c>
      <c s="29" t="s">
        <v>443</v>
      </c>
      <c s="29" t="s">
        <v>444</v>
      </c>
      <c s="24" t="s">
        <v>51</v>
      </c>
      <c s="30" t="s">
        <v>445</v>
      </c>
      <c s="31" t="s">
        <v>148</v>
      </c>
      <c s="32">
        <v>8159.55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25.5">
      <c r="A143" s="35" t="s">
        <v>54</v>
      </c>
      <c r="E143" s="36" t="s">
        <v>446</v>
      </c>
    </row>
    <row r="144" spans="1:5" ht="51">
      <c r="A144" s="39" t="s">
        <v>56</v>
      </c>
      <c r="E144" s="38" t="s">
        <v>447</v>
      </c>
    </row>
    <row r="145" spans="1:16" ht="12.75">
      <c r="A145" s="24" t="s">
        <v>49</v>
      </c>
      <c s="29" t="s">
        <v>448</v>
      </c>
      <c s="29" t="s">
        <v>449</v>
      </c>
      <c s="24" t="s">
        <v>51</v>
      </c>
      <c s="30" t="s">
        <v>450</v>
      </c>
      <c s="31" t="s">
        <v>148</v>
      </c>
      <c s="32">
        <v>16501.7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25.5">
      <c r="A146" s="35" t="s">
        <v>54</v>
      </c>
      <c r="E146" s="36" t="s">
        <v>451</v>
      </c>
    </row>
    <row r="147" spans="1:5" ht="153">
      <c r="A147" s="39" t="s">
        <v>56</v>
      </c>
      <c r="E147" s="38" t="s">
        <v>452</v>
      </c>
    </row>
    <row r="148" spans="1:16" ht="25.5">
      <c r="A148" s="24" t="s">
        <v>49</v>
      </c>
      <c s="29" t="s">
        <v>453</v>
      </c>
      <c s="29" t="s">
        <v>454</v>
      </c>
      <c s="24" t="s">
        <v>51</v>
      </c>
      <c s="30" t="s">
        <v>455</v>
      </c>
      <c s="31" t="s">
        <v>148</v>
      </c>
      <c s="32">
        <v>9167.235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25.5">
      <c r="A149" s="35" t="s">
        <v>54</v>
      </c>
      <c r="E149" s="36" t="s">
        <v>456</v>
      </c>
    </row>
    <row r="150" spans="1:5" ht="63.75">
      <c r="A150" s="39" t="s">
        <v>56</v>
      </c>
      <c r="E150" s="38" t="s">
        <v>457</v>
      </c>
    </row>
    <row r="151" spans="1:16" ht="12.75">
      <c r="A151" s="24" t="s">
        <v>49</v>
      </c>
      <c s="29" t="s">
        <v>458</v>
      </c>
      <c s="29" t="s">
        <v>459</v>
      </c>
      <c s="24" t="s">
        <v>51</v>
      </c>
      <c s="30" t="s">
        <v>460</v>
      </c>
      <c s="31" t="s">
        <v>148</v>
      </c>
      <c s="32">
        <v>18151.87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461</v>
      </c>
    </row>
    <row r="153" spans="1:5" ht="153">
      <c r="A153" s="39" t="s">
        <v>56</v>
      </c>
      <c r="E153" s="38" t="s">
        <v>398</v>
      </c>
    </row>
    <row r="154" spans="1:16" ht="12.75">
      <c r="A154" s="24" t="s">
        <v>49</v>
      </c>
      <c s="29" t="s">
        <v>462</v>
      </c>
      <c s="29" t="s">
        <v>463</v>
      </c>
      <c s="24" t="s">
        <v>51</v>
      </c>
      <c s="30" t="s">
        <v>464</v>
      </c>
      <c s="31" t="s">
        <v>148</v>
      </c>
      <c s="32">
        <v>16501.7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12.75">
      <c r="A155" s="35" t="s">
        <v>54</v>
      </c>
      <c r="E155" s="36" t="s">
        <v>465</v>
      </c>
    </row>
    <row r="156" spans="1:5" ht="153">
      <c r="A156" s="39" t="s">
        <v>56</v>
      </c>
      <c r="E156" s="38" t="s">
        <v>452</v>
      </c>
    </row>
    <row r="157" spans="1:16" ht="12.75">
      <c r="A157" s="24" t="s">
        <v>49</v>
      </c>
      <c s="29" t="s">
        <v>466</v>
      </c>
      <c s="29" t="s">
        <v>467</v>
      </c>
      <c s="24" t="s">
        <v>51</v>
      </c>
      <c s="30" t="s">
        <v>468</v>
      </c>
      <c s="31" t="s">
        <v>148</v>
      </c>
      <c s="32">
        <v>15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38.25">
      <c r="A158" s="35" t="s">
        <v>54</v>
      </c>
      <c r="E158" s="36" t="s">
        <v>469</v>
      </c>
    </row>
    <row r="159" spans="1:5" ht="38.25">
      <c r="A159" s="39" t="s">
        <v>56</v>
      </c>
      <c r="E159" s="38" t="s">
        <v>470</v>
      </c>
    </row>
    <row r="160" spans="1:16" ht="12.75">
      <c r="A160" s="24" t="s">
        <v>49</v>
      </c>
      <c s="29" t="s">
        <v>471</v>
      </c>
      <c s="29" t="s">
        <v>472</v>
      </c>
      <c s="24" t="s">
        <v>51</v>
      </c>
      <c s="30" t="s">
        <v>473</v>
      </c>
      <c s="31" t="s">
        <v>148</v>
      </c>
      <c s="32">
        <v>38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38.25">
      <c r="A161" s="35" t="s">
        <v>54</v>
      </c>
      <c r="E161" s="36" t="s">
        <v>474</v>
      </c>
    </row>
    <row r="162" spans="1:5" ht="51">
      <c r="A162" s="39" t="s">
        <v>56</v>
      </c>
      <c r="E162" s="38" t="s">
        <v>393</v>
      </c>
    </row>
    <row r="163" spans="1:16" ht="12.75">
      <c r="A163" s="24" t="s">
        <v>49</v>
      </c>
      <c s="29" t="s">
        <v>475</v>
      </c>
      <c s="29" t="s">
        <v>476</v>
      </c>
      <c s="24" t="s">
        <v>51</v>
      </c>
      <c s="30" t="s">
        <v>477</v>
      </c>
      <c s="31" t="s">
        <v>148</v>
      </c>
      <c s="32">
        <v>5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25.5">
      <c r="A164" s="35" t="s">
        <v>54</v>
      </c>
      <c r="E164" s="36" t="s">
        <v>478</v>
      </c>
    </row>
    <row r="165" spans="1:5" ht="76.5">
      <c r="A165" s="39" t="s">
        <v>56</v>
      </c>
      <c r="E165" s="38" t="s">
        <v>479</v>
      </c>
    </row>
    <row r="166" spans="1:16" ht="12.75">
      <c r="A166" s="24" t="s">
        <v>49</v>
      </c>
      <c s="29" t="s">
        <v>480</v>
      </c>
      <c s="29" t="s">
        <v>481</v>
      </c>
      <c s="24" t="s">
        <v>51</v>
      </c>
      <c s="30" t="s">
        <v>482</v>
      </c>
      <c s="31" t="s">
        <v>148</v>
      </c>
      <c s="32">
        <v>19.6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25.5">
      <c r="A167" s="35" t="s">
        <v>54</v>
      </c>
      <c r="E167" s="36" t="s">
        <v>483</v>
      </c>
    </row>
    <row r="168" spans="1:5" ht="38.25">
      <c r="A168" s="39" t="s">
        <v>56</v>
      </c>
      <c r="E168" s="38" t="s">
        <v>484</v>
      </c>
    </row>
    <row r="169" spans="1:16" ht="12.75">
      <c r="A169" s="24" t="s">
        <v>49</v>
      </c>
      <c s="29" t="s">
        <v>485</v>
      </c>
      <c s="29" t="s">
        <v>486</v>
      </c>
      <c s="24" t="s">
        <v>51</v>
      </c>
      <c s="30" t="s">
        <v>487</v>
      </c>
      <c s="31" t="s">
        <v>148</v>
      </c>
      <c s="32">
        <v>8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25.5">
      <c r="A170" s="35" t="s">
        <v>54</v>
      </c>
      <c r="E170" s="36" t="s">
        <v>488</v>
      </c>
    </row>
    <row r="171" spans="1:5" ht="25.5">
      <c r="A171" s="37" t="s">
        <v>56</v>
      </c>
      <c r="E171" s="38" t="s">
        <v>489</v>
      </c>
    </row>
    <row r="172" spans="1:18" ht="12.75" customHeight="1">
      <c r="A172" s="6" t="s">
        <v>47</v>
      </c>
      <c s="6"/>
      <c s="42" t="s">
        <v>73</v>
      </c>
      <c s="6"/>
      <c s="27" t="s">
        <v>252</v>
      </c>
      <c s="6"/>
      <c s="6"/>
      <c s="6"/>
      <c s="43">
        <f>0+Q172</f>
      </c>
      <c r="O172">
        <f>0+R172</f>
      </c>
      <c r="Q172">
        <f>0+I173</f>
      </c>
      <c>
        <f>0+O173</f>
      </c>
    </row>
    <row r="173" spans="1:16" ht="12.75">
      <c r="A173" s="24" t="s">
        <v>49</v>
      </c>
      <c s="29" t="s">
        <v>490</v>
      </c>
      <c s="29" t="s">
        <v>491</v>
      </c>
      <c s="24" t="s">
        <v>51</v>
      </c>
      <c s="30" t="s">
        <v>492</v>
      </c>
      <c s="31" t="s">
        <v>134</v>
      </c>
      <c s="32">
        <v>30.492</v>
      </c>
      <c s="33">
        <v>0</v>
      </c>
      <c s="34">
        <f>ROUND(ROUND(H173,2)*ROUND(G173,3),2)</f>
      </c>
      <c r="O173">
        <f>(I173*21)/100</f>
      </c>
      <c t="s">
        <v>27</v>
      </c>
    </row>
    <row r="174" spans="1:5" ht="12.75">
      <c r="A174" s="35" t="s">
        <v>54</v>
      </c>
      <c r="E174" s="36" t="s">
        <v>493</v>
      </c>
    </row>
    <row r="175" spans="1:5" ht="38.25">
      <c r="A175" s="37" t="s">
        <v>56</v>
      </c>
      <c r="E175" s="38" t="s">
        <v>494</v>
      </c>
    </row>
    <row r="176" spans="1:18" ht="12.75" customHeight="1">
      <c r="A176" s="6" t="s">
        <v>47</v>
      </c>
      <c s="6"/>
      <c s="42" t="s">
        <v>44</v>
      </c>
      <c s="6"/>
      <c s="27" t="s">
        <v>184</v>
      </c>
      <c s="6"/>
      <c s="6"/>
      <c s="6"/>
      <c s="43">
        <f>0+Q176</f>
      </c>
      <c r="O176">
        <f>0+R176</f>
      </c>
      <c r="Q176">
        <f>0+I177+I180+I183+I186+I189+I192+I195+I198+I201+I204+I207+I210+I213+I216</f>
      </c>
      <c>
        <f>0+O177+O180+O183+O186+O189+O192+O195+O198+O201+O204+O207+O210+O213+O216</f>
      </c>
    </row>
    <row r="177" spans="1:16" ht="25.5">
      <c r="A177" s="24" t="s">
        <v>49</v>
      </c>
      <c s="29" t="s">
        <v>495</v>
      </c>
      <c s="29" t="s">
        <v>496</v>
      </c>
      <c s="24" t="s">
        <v>51</v>
      </c>
      <c s="30" t="s">
        <v>497</v>
      </c>
      <c s="31" t="s">
        <v>187</v>
      </c>
      <c s="32">
        <v>66.5</v>
      </c>
      <c s="33">
        <v>0</v>
      </c>
      <c s="34">
        <f>ROUND(ROUND(H177,2)*ROUND(G177,3),2)</f>
      </c>
      <c r="O177">
        <f>(I177*21)/100</f>
      </c>
      <c t="s">
        <v>27</v>
      </c>
    </row>
    <row r="178" spans="1:5" ht="12.75">
      <c r="A178" s="35" t="s">
        <v>54</v>
      </c>
      <c r="E178" s="36" t="s">
        <v>498</v>
      </c>
    </row>
    <row r="179" spans="1:5" ht="38.25">
      <c r="A179" s="39" t="s">
        <v>56</v>
      </c>
      <c r="E179" s="38" t="s">
        <v>499</v>
      </c>
    </row>
    <row r="180" spans="1:16" ht="25.5">
      <c r="A180" s="24" t="s">
        <v>49</v>
      </c>
      <c s="29" t="s">
        <v>500</v>
      </c>
      <c s="29" t="s">
        <v>501</v>
      </c>
      <c s="24" t="s">
        <v>51</v>
      </c>
      <c s="30" t="s">
        <v>502</v>
      </c>
      <c s="31" t="s">
        <v>187</v>
      </c>
      <c s="32">
        <v>71.5</v>
      </c>
      <c s="33">
        <v>0</v>
      </c>
      <c s="34">
        <f>ROUND(ROUND(H180,2)*ROUND(G180,3),2)</f>
      </c>
      <c r="O180">
        <f>(I180*21)/100</f>
      </c>
      <c t="s">
        <v>27</v>
      </c>
    </row>
    <row r="181" spans="1:5" ht="12.75">
      <c r="A181" s="35" t="s">
        <v>54</v>
      </c>
      <c r="E181" s="36" t="s">
        <v>503</v>
      </c>
    </row>
    <row r="182" spans="1:5" ht="38.25">
      <c r="A182" s="39" t="s">
        <v>56</v>
      </c>
      <c r="E182" s="38" t="s">
        <v>504</v>
      </c>
    </row>
    <row r="183" spans="1:16" ht="12.75">
      <c r="A183" s="24" t="s">
        <v>49</v>
      </c>
      <c s="29" t="s">
        <v>505</v>
      </c>
      <c s="29" t="s">
        <v>506</v>
      </c>
      <c s="24" t="s">
        <v>51</v>
      </c>
      <c s="30" t="s">
        <v>507</v>
      </c>
      <c s="31" t="s">
        <v>82</v>
      </c>
      <c s="32">
        <v>74</v>
      </c>
      <c s="33">
        <v>0</v>
      </c>
      <c s="34">
        <f>ROUND(ROUND(H183,2)*ROUND(G183,3),2)</f>
      </c>
      <c r="O183">
        <f>(I183*21)/100</f>
      </c>
      <c t="s">
        <v>27</v>
      </c>
    </row>
    <row r="184" spans="1:5" ht="12.75">
      <c r="A184" s="35" t="s">
        <v>54</v>
      </c>
      <c r="E184" s="36" t="s">
        <v>51</v>
      </c>
    </row>
    <row r="185" spans="1:5" ht="25.5">
      <c r="A185" s="39" t="s">
        <v>56</v>
      </c>
      <c r="E185" s="38" t="s">
        <v>508</v>
      </c>
    </row>
    <row r="186" spans="1:16" ht="25.5">
      <c r="A186" s="24" t="s">
        <v>49</v>
      </c>
      <c s="29" t="s">
        <v>509</v>
      </c>
      <c s="29" t="s">
        <v>510</v>
      </c>
      <c s="24" t="s">
        <v>51</v>
      </c>
      <c s="30" t="s">
        <v>511</v>
      </c>
      <c s="31" t="s">
        <v>82</v>
      </c>
      <c s="32">
        <v>14</v>
      </c>
      <c s="33">
        <v>0</v>
      </c>
      <c s="34">
        <f>ROUND(ROUND(H186,2)*ROUND(G186,3),2)</f>
      </c>
      <c r="O186">
        <f>(I186*21)/100</f>
      </c>
      <c t="s">
        <v>27</v>
      </c>
    </row>
    <row r="187" spans="1:5" ht="12.75">
      <c r="A187" s="35" t="s">
        <v>54</v>
      </c>
      <c r="E187" s="36" t="s">
        <v>51</v>
      </c>
    </row>
    <row r="188" spans="1:5" ht="25.5">
      <c r="A188" s="39" t="s">
        <v>56</v>
      </c>
      <c r="E188" s="38" t="s">
        <v>512</v>
      </c>
    </row>
    <row r="189" spans="1:16" ht="12.75">
      <c r="A189" s="24" t="s">
        <v>49</v>
      </c>
      <c s="29" t="s">
        <v>513</v>
      </c>
      <c s="29" t="s">
        <v>514</v>
      </c>
      <c s="24" t="s">
        <v>51</v>
      </c>
      <c s="30" t="s">
        <v>515</v>
      </c>
      <c s="31" t="s">
        <v>187</v>
      </c>
      <c s="32">
        <v>2238</v>
      </c>
      <c s="33">
        <v>0</v>
      </c>
      <c s="34">
        <f>ROUND(ROUND(H189,2)*ROUND(G189,3),2)</f>
      </c>
      <c r="O189">
        <f>(I189*21)/100</f>
      </c>
      <c t="s">
        <v>27</v>
      </c>
    </row>
    <row r="190" spans="1:5" ht="12.75">
      <c r="A190" s="35" t="s">
        <v>54</v>
      </c>
      <c r="E190" s="36" t="s">
        <v>516</v>
      </c>
    </row>
    <row r="191" spans="1:5" ht="63.75">
      <c r="A191" s="39" t="s">
        <v>56</v>
      </c>
      <c r="E191" s="38" t="s">
        <v>517</v>
      </c>
    </row>
    <row r="192" spans="1:16" ht="12.75">
      <c r="A192" s="24" t="s">
        <v>49</v>
      </c>
      <c s="29" t="s">
        <v>518</v>
      </c>
      <c s="29" t="s">
        <v>514</v>
      </c>
      <c s="24" t="s">
        <v>360</v>
      </c>
      <c s="30" t="s">
        <v>515</v>
      </c>
      <c s="31" t="s">
        <v>187</v>
      </c>
      <c s="32">
        <v>259.1</v>
      </c>
      <c s="33">
        <v>0</v>
      </c>
      <c s="34">
        <f>ROUND(ROUND(H192,2)*ROUND(G192,3),2)</f>
      </c>
      <c r="O192">
        <f>(I192*21)/100</f>
      </c>
      <c t="s">
        <v>27</v>
      </c>
    </row>
    <row r="193" spans="1:5" ht="25.5">
      <c r="A193" s="35" t="s">
        <v>54</v>
      </c>
      <c r="E193" s="36" t="s">
        <v>519</v>
      </c>
    </row>
    <row r="194" spans="1:5" ht="38.25">
      <c r="A194" s="39" t="s">
        <v>56</v>
      </c>
      <c r="E194" s="38" t="s">
        <v>520</v>
      </c>
    </row>
    <row r="195" spans="1:16" ht="12.75">
      <c r="A195" s="24" t="s">
        <v>49</v>
      </c>
      <c s="29" t="s">
        <v>521</v>
      </c>
      <c s="29" t="s">
        <v>522</v>
      </c>
      <c s="24" t="s">
        <v>51</v>
      </c>
      <c s="30" t="s">
        <v>523</v>
      </c>
      <c s="31" t="s">
        <v>82</v>
      </c>
      <c s="32">
        <v>2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12.75">
      <c r="A196" s="35" t="s">
        <v>54</v>
      </c>
      <c r="E196" s="36" t="s">
        <v>524</v>
      </c>
    </row>
    <row r="197" spans="1:5" ht="25.5">
      <c r="A197" s="39" t="s">
        <v>56</v>
      </c>
      <c r="E197" s="38" t="s">
        <v>525</v>
      </c>
    </row>
    <row r="198" spans="1:16" ht="12.75">
      <c r="A198" s="24" t="s">
        <v>49</v>
      </c>
      <c s="29" t="s">
        <v>526</v>
      </c>
      <c s="29" t="s">
        <v>527</v>
      </c>
      <c s="24" t="s">
        <v>51</v>
      </c>
      <c s="30" t="s">
        <v>528</v>
      </c>
      <c s="31" t="s">
        <v>187</v>
      </c>
      <c s="32">
        <v>23.1</v>
      </c>
      <c s="33">
        <v>0</v>
      </c>
      <c s="34">
        <f>ROUND(ROUND(H198,2)*ROUND(G198,3),2)</f>
      </c>
      <c r="O198">
        <f>(I198*21)/100</f>
      </c>
      <c t="s">
        <v>27</v>
      </c>
    </row>
    <row r="199" spans="1:5" ht="12.75">
      <c r="A199" s="35" t="s">
        <v>54</v>
      </c>
      <c r="E199" s="36" t="s">
        <v>529</v>
      </c>
    </row>
    <row r="200" spans="1:5" ht="12.75">
      <c r="A200" s="39" t="s">
        <v>56</v>
      </c>
      <c r="E200" s="38" t="s">
        <v>530</v>
      </c>
    </row>
    <row r="201" spans="1:16" ht="12.75">
      <c r="A201" s="24" t="s">
        <v>49</v>
      </c>
      <c s="29" t="s">
        <v>531</v>
      </c>
      <c s="29" t="s">
        <v>532</v>
      </c>
      <c s="24" t="s">
        <v>51</v>
      </c>
      <c s="30" t="s">
        <v>533</v>
      </c>
      <c s="31" t="s">
        <v>187</v>
      </c>
      <c s="32">
        <v>7293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12.75">
      <c r="A202" s="35" t="s">
        <v>54</v>
      </c>
      <c r="E202" s="36" t="s">
        <v>534</v>
      </c>
    </row>
    <row r="203" spans="1:5" ht="38.25">
      <c r="A203" s="39" t="s">
        <v>56</v>
      </c>
      <c r="E203" s="38" t="s">
        <v>285</v>
      </c>
    </row>
    <row r="204" spans="1:16" ht="12.75">
      <c r="A204" s="24" t="s">
        <v>49</v>
      </c>
      <c s="29" t="s">
        <v>535</v>
      </c>
      <c s="29" t="s">
        <v>536</v>
      </c>
      <c s="24" t="s">
        <v>51</v>
      </c>
      <c s="30" t="s">
        <v>537</v>
      </c>
      <c s="31" t="s">
        <v>187</v>
      </c>
      <c s="32">
        <v>49</v>
      </c>
      <c s="33">
        <v>0</v>
      </c>
      <c s="34">
        <f>ROUND(ROUND(H204,2)*ROUND(G204,3),2)</f>
      </c>
      <c r="O204">
        <f>(I204*21)/100</f>
      </c>
      <c t="s">
        <v>27</v>
      </c>
    </row>
    <row r="205" spans="1:5" ht="25.5">
      <c r="A205" s="35" t="s">
        <v>54</v>
      </c>
      <c r="E205" s="36" t="s">
        <v>538</v>
      </c>
    </row>
    <row r="206" spans="1:5" ht="25.5">
      <c r="A206" s="39" t="s">
        <v>56</v>
      </c>
      <c r="E206" s="38" t="s">
        <v>539</v>
      </c>
    </row>
    <row r="207" spans="1:16" ht="12.75">
      <c r="A207" s="24" t="s">
        <v>49</v>
      </c>
      <c s="29" t="s">
        <v>540</v>
      </c>
      <c s="29" t="s">
        <v>541</v>
      </c>
      <c s="24" t="s">
        <v>51</v>
      </c>
      <c s="30" t="s">
        <v>542</v>
      </c>
      <c s="31" t="s">
        <v>134</v>
      </c>
      <c s="32">
        <v>0.18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51</v>
      </c>
    </row>
    <row r="209" spans="1:5" ht="38.25">
      <c r="A209" s="39" t="s">
        <v>56</v>
      </c>
      <c r="E209" s="38" t="s">
        <v>543</v>
      </c>
    </row>
    <row r="210" spans="1:16" ht="12.75">
      <c r="A210" s="24" t="s">
        <v>49</v>
      </c>
      <c s="29" t="s">
        <v>544</v>
      </c>
      <c s="29" t="s">
        <v>545</v>
      </c>
      <c s="24" t="s">
        <v>161</v>
      </c>
      <c s="30" t="s">
        <v>546</v>
      </c>
      <c s="31" t="s">
        <v>134</v>
      </c>
      <c s="32">
        <v>17.888</v>
      </c>
      <c s="33">
        <v>0</v>
      </c>
      <c s="34">
        <f>ROUND(ROUND(H210,2)*ROUND(G210,3),2)</f>
      </c>
      <c r="O210">
        <f>(I210*21)/100</f>
      </c>
      <c t="s">
        <v>27</v>
      </c>
    </row>
    <row r="211" spans="1:5" ht="12.75">
      <c r="A211" s="35" t="s">
        <v>54</v>
      </c>
      <c r="E211" s="36" t="s">
        <v>163</v>
      </c>
    </row>
    <row r="212" spans="1:5" ht="51">
      <c r="A212" s="39" t="s">
        <v>56</v>
      </c>
      <c r="E212" s="38" t="s">
        <v>547</v>
      </c>
    </row>
    <row r="213" spans="1:16" ht="12.75">
      <c r="A213" s="24" t="s">
        <v>49</v>
      </c>
      <c s="29" t="s">
        <v>548</v>
      </c>
      <c s="29" t="s">
        <v>549</v>
      </c>
      <c s="24" t="s">
        <v>161</v>
      </c>
      <c s="30" t="s">
        <v>550</v>
      </c>
      <c s="31" t="s">
        <v>134</v>
      </c>
      <c s="32">
        <v>69.863</v>
      </c>
      <c s="33">
        <v>0</v>
      </c>
      <c s="34">
        <f>ROUND(ROUND(H213,2)*ROUND(G213,3),2)</f>
      </c>
      <c r="O213">
        <f>(I213*21)/100</f>
      </c>
      <c t="s">
        <v>27</v>
      </c>
    </row>
    <row r="214" spans="1:5" ht="12.75">
      <c r="A214" s="35" t="s">
        <v>54</v>
      </c>
      <c r="E214" s="36" t="s">
        <v>163</v>
      </c>
    </row>
    <row r="215" spans="1:5" ht="51">
      <c r="A215" s="39" t="s">
        <v>56</v>
      </c>
      <c r="E215" s="38" t="s">
        <v>551</v>
      </c>
    </row>
    <row r="216" spans="1:16" ht="12.75">
      <c r="A216" s="24" t="s">
        <v>49</v>
      </c>
      <c s="29" t="s">
        <v>552</v>
      </c>
      <c s="29" t="s">
        <v>553</v>
      </c>
      <c s="24" t="s">
        <v>161</v>
      </c>
      <c s="30" t="s">
        <v>554</v>
      </c>
      <c s="31" t="s">
        <v>134</v>
      </c>
      <c s="32">
        <v>13.556</v>
      </c>
      <c s="33">
        <v>0</v>
      </c>
      <c s="34">
        <f>ROUND(ROUND(H216,2)*ROUND(G216,3),2)</f>
      </c>
      <c r="O216">
        <f>(I216*21)/100</f>
      </c>
      <c t="s">
        <v>27</v>
      </c>
    </row>
    <row r="217" spans="1:5" ht="12.75">
      <c r="A217" s="35" t="s">
        <v>54</v>
      </c>
      <c r="E217" s="36" t="s">
        <v>163</v>
      </c>
    </row>
    <row r="218" spans="1:5" ht="51">
      <c r="A218" s="37" t="s">
        <v>56</v>
      </c>
      <c r="E218" s="38" t="s">
        <v>555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0+O8+O33+O40+O47+O75+O79+O92+O102+O106+O122+O129+O133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556</v>
      </c>
      <c s="40">
        <f>0+I8+I33+I40+I47+I75+I79+I92+I102+I106+I122+I129+I133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556</v>
      </c>
      <c s="6"/>
      <c s="18" t="s">
        <v>557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145</v>
      </c>
      <c s="25"/>
      <c s="25"/>
      <c s="25"/>
      <c s="28">
        <f>0+Q8</f>
      </c>
      <c r="O8">
        <f>0+R8</f>
      </c>
      <c r="Q8">
        <f>0+I9+I12+I15+I18+I21+I24+I27+I30</f>
      </c>
      <c>
        <f>0+O9+O12+O15+O18+O21+O24+O27+O30</f>
      </c>
    </row>
    <row r="9" spans="1:16" ht="12.75">
      <c r="A9" s="24" t="s">
        <v>49</v>
      </c>
      <c s="29" t="s">
        <v>73</v>
      </c>
      <c s="29" t="s">
        <v>558</v>
      </c>
      <c s="24" t="s">
        <v>51</v>
      </c>
      <c s="30" t="s">
        <v>559</v>
      </c>
      <c s="31" t="s">
        <v>560</v>
      </c>
      <c s="32">
        <v>10.5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559</v>
      </c>
    </row>
    <row r="11" spans="1:5" ht="12.75">
      <c r="A11" s="39" t="s">
        <v>56</v>
      </c>
      <c r="E11" s="38" t="s">
        <v>51</v>
      </c>
    </row>
    <row r="12" spans="1:16" ht="25.5">
      <c r="A12" s="24" t="s">
        <v>49</v>
      </c>
      <c s="29" t="s">
        <v>33</v>
      </c>
      <c s="29" t="s">
        <v>561</v>
      </c>
      <c s="24" t="s">
        <v>51</v>
      </c>
      <c s="30" t="s">
        <v>562</v>
      </c>
      <c s="31" t="s">
        <v>148</v>
      </c>
      <c s="32">
        <v>1050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51">
      <c r="A13" s="35" t="s">
        <v>54</v>
      </c>
      <c r="E13" s="36" t="s">
        <v>563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27</v>
      </c>
      <c s="29" t="s">
        <v>564</v>
      </c>
      <c s="24" t="s">
        <v>51</v>
      </c>
      <c s="30" t="s">
        <v>565</v>
      </c>
      <c s="31" t="s">
        <v>148</v>
      </c>
      <c s="32">
        <v>2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38.25">
      <c r="A16" s="35" t="s">
        <v>54</v>
      </c>
      <c r="E16" s="36" t="s">
        <v>566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26</v>
      </c>
      <c s="29" t="s">
        <v>567</v>
      </c>
      <c s="24" t="s">
        <v>51</v>
      </c>
      <c s="30" t="s">
        <v>568</v>
      </c>
      <c s="31" t="s">
        <v>134</v>
      </c>
      <c s="32">
        <v>402.76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569</v>
      </c>
    </row>
    <row r="20" spans="1:5" ht="63.75">
      <c r="A20" s="39" t="s">
        <v>56</v>
      </c>
      <c r="E20" s="38" t="s">
        <v>570</v>
      </c>
    </row>
    <row r="21" spans="1:16" ht="12.75">
      <c r="A21" s="24" t="s">
        <v>49</v>
      </c>
      <c s="29" t="s">
        <v>37</v>
      </c>
      <c s="29" t="s">
        <v>571</v>
      </c>
      <c s="24" t="s">
        <v>51</v>
      </c>
      <c s="30" t="s">
        <v>572</v>
      </c>
      <c s="31" t="s">
        <v>134</v>
      </c>
      <c s="32">
        <v>402.76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38.25">
      <c r="A22" s="35" t="s">
        <v>54</v>
      </c>
      <c r="E22" s="36" t="s">
        <v>573</v>
      </c>
    </row>
    <row r="23" spans="1:5" ht="25.5">
      <c r="A23" s="39" t="s">
        <v>56</v>
      </c>
      <c r="E23" s="38" t="s">
        <v>574</v>
      </c>
    </row>
    <row r="24" spans="1:16" ht="12.75">
      <c r="A24" s="24" t="s">
        <v>49</v>
      </c>
      <c s="29" t="s">
        <v>39</v>
      </c>
      <c s="29" t="s">
        <v>575</v>
      </c>
      <c s="24" t="s">
        <v>51</v>
      </c>
      <c s="30" t="s">
        <v>576</v>
      </c>
      <c s="31" t="s">
        <v>577</v>
      </c>
      <c s="32">
        <v>724.968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578</v>
      </c>
    </row>
    <row r="26" spans="1:5" ht="25.5">
      <c r="A26" s="39" t="s">
        <v>56</v>
      </c>
      <c r="E26" s="38" t="s">
        <v>579</v>
      </c>
    </row>
    <row r="27" spans="1:16" ht="25.5">
      <c r="A27" s="24" t="s">
        <v>49</v>
      </c>
      <c s="29" t="s">
        <v>41</v>
      </c>
      <c s="29" t="s">
        <v>580</v>
      </c>
      <c s="24" t="s">
        <v>51</v>
      </c>
      <c s="30" t="s">
        <v>581</v>
      </c>
      <c s="31" t="s">
        <v>148</v>
      </c>
      <c s="32">
        <v>700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38.25">
      <c r="A28" s="35" t="s">
        <v>54</v>
      </c>
      <c r="E28" s="36" t="s">
        <v>582</v>
      </c>
    </row>
    <row r="29" spans="1:5" ht="12.75">
      <c r="A29" s="39" t="s">
        <v>56</v>
      </c>
      <c r="E29" s="38" t="s">
        <v>51</v>
      </c>
    </row>
    <row r="30" spans="1:16" ht="12.75">
      <c r="A30" s="24" t="s">
        <v>49</v>
      </c>
      <c s="29" t="s">
        <v>70</v>
      </c>
      <c s="29" t="s">
        <v>583</v>
      </c>
      <c s="24" t="s">
        <v>51</v>
      </c>
      <c s="30" t="s">
        <v>584</v>
      </c>
      <c s="31" t="s">
        <v>148</v>
      </c>
      <c s="32">
        <v>700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585</v>
      </c>
    </row>
    <row r="32" spans="1:5" ht="12.75">
      <c r="A32" s="37" t="s">
        <v>56</v>
      </c>
      <c r="E32" s="38" t="s">
        <v>51</v>
      </c>
    </row>
    <row r="33" spans="1:18" ht="12.75" customHeight="1">
      <c r="A33" s="6" t="s">
        <v>47</v>
      </c>
      <c s="6"/>
      <c s="42" t="s">
        <v>27</v>
      </c>
      <c s="6"/>
      <c s="27" t="s">
        <v>586</v>
      </c>
      <c s="6"/>
      <c s="6"/>
      <c s="6"/>
      <c s="43">
        <f>0+Q33</f>
      </c>
      <c r="O33">
        <f>0+R33</f>
      </c>
      <c r="Q33">
        <f>0+I34+I37</f>
      </c>
      <c>
        <f>0+O34+O37</f>
      </c>
    </row>
    <row r="34" spans="1:16" ht="25.5">
      <c r="A34" s="24" t="s">
        <v>49</v>
      </c>
      <c s="29" t="s">
        <v>44</v>
      </c>
      <c s="29" t="s">
        <v>587</v>
      </c>
      <c s="24" t="s">
        <v>51</v>
      </c>
      <c s="30" t="s">
        <v>588</v>
      </c>
      <c s="31" t="s">
        <v>148</v>
      </c>
      <c s="32">
        <v>24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589</v>
      </c>
    </row>
    <row r="36" spans="1:5" ht="25.5">
      <c r="A36" s="39" t="s">
        <v>56</v>
      </c>
      <c r="E36" s="38" t="s">
        <v>590</v>
      </c>
    </row>
    <row r="37" spans="1:16" ht="12.75">
      <c r="A37" s="24" t="s">
        <v>49</v>
      </c>
      <c s="29" t="s">
        <v>46</v>
      </c>
      <c s="29" t="s">
        <v>591</v>
      </c>
      <c s="24" t="s">
        <v>51</v>
      </c>
      <c s="30" t="s">
        <v>592</v>
      </c>
      <c s="31" t="s">
        <v>134</v>
      </c>
      <c s="32">
        <v>2.5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593</v>
      </c>
    </row>
    <row r="39" spans="1:5" ht="25.5">
      <c r="A39" s="37" t="s">
        <v>56</v>
      </c>
      <c r="E39" s="38" t="s">
        <v>594</v>
      </c>
    </row>
    <row r="40" spans="1:18" ht="12.75" customHeight="1">
      <c r="A40" s="6" t="s">
        <v>47</v>
      </c>
      <c s="6"/>
      <c s="42" t="s">
        <v>26</v>
      </c>
      <c s="6"/>
      <c s="27" t="s">
        <v>595</v>
      </c>
      <c s="6"/>
      <c s="6"/>
      <c s="6"/>
      <c s="43">
        <f>0+Q40</f>
      </c>
      <c r="O40">
        <f>0+R40</f>
      </c>
      <c r="Q40">
        <f>0+I41+I44</f>
      </c>
      <c>
        <f>0+O41+O44</f>
      </c>
    </row>
    <row r="41" spans="1:16" ht="25.5">
      <c r="A41" s="24" t="s">
        <v>49</v>
      </c>
      <c s="29" t="s">
        <v>84</v>
      </c>
      <c s="29" t="s">
        <v>596</v>
      </c>
      <c s="24" t="s">
        <v>51</v>
      </c>
      <c s="30" t="s">
        <v>597</v>
      </c>
      <c s="31" t="s">
        <v>82</v>
      </c>
      <c s="32">
        <v>52.5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25.5">
      <c r="A42" s="35" t="s">
        <v>54</v>
      </c>
      <c r="E42" s="36" t="s">
        <v>598</v>
      </c>
    </row>
    <row r="43" spans="1:5" ht="25.5">
      <c r="A43" s="39" t="s">
        <v>56</v>
      </c>
      <c r="E43" s="38" t="s">
        <v>599</v>
      </c>
    </row>
    <row r="44" spans="1:16" ht="12.75">
      <c r="A44" s="24" t="s">
        <v>49</v>
      </c>
      <c s="29" t="s">
        <v>88</v>
      </c>
      <c s="29" t="s">
        <v>600</v>
      </c>
      <c s="24" t="s">
        <v>51</v>
      </c>
      <c s="30" t="s">
        <v>601</v>
      </c>
      <c s="31" t="s">
        <v>82</v>
      </c>
      <c s="32">
        <v>52.5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601</v>
      </c>
    </row>
    <row r="46" spans="1:5" ht="25.5">
      <c r="A46" s="37" t="s">
        <v>56</v>
      </c>
      <c r="E46" s="38" t="s">
        <v>599</v>
      </c>
    </row>
    <row r="47" spans="1:18" ht="12.75" customHeight="1">
      <c r="A47" s="6" t="s">
        <v>47</v>
      </c>
      <c s="6"/>
      <c s="42" t="s">
        <v>39</v>
      </c>
      <c s="6"/>
      <c s="27" t="s">
        <v>602</v>
      </c>
      <c s="6"/>
      <c s="6"/>
      <c s="6"/>
      <c s="43">
        <f>0+Q47</f>
      </c>
      <c r="O47">
        <f>0+R47</f>
      </c>
      <c r="Q47">
        <f>0+I48+I51+I54+I57+I60+I63+I66+I69+I72</f>
      </c>
      <c>
        <f>0+O48+O51+O54+O57+O60+O63+O66+O69+O72</f>
      </c>
    </row>
    <row r="48" spans="1:16" ht="12.75">
      <c r="A48" s="24" t="s">
        <v>49</v>
      </c>
      <c s="29" t="s">
        <v>91</v>
      </c>
      <c s="29" t="s">
        <v>603</v>
      </c>
      <c s="24" t="s">
        <v>51</v>
      </c>
      <c s="30" t="s">
        <v>604</v>
      </c>
      <c s="31" t="s">
        <v>148</v>
      </c>
      <c s="32">
        <v>24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605</v>
      </c>
    </row>
    <row r="50" spans="1:5" ht="25.5">
      <c r="A50" s="39" t="s">
        <v>56</v>
      </c>
      <c r="E50" s="38" t="s">
        <v>590</v>
      </c>
    </row>
    <row r="51" spans="1:16" ht="25.5">
      <c r="A51" s="24" t="s">
        <v>49</v>
      </c>
      <c s="29" t="s">
        <v>96</v>
      </c>
      <c s="29" t="s">
        <v>606</v>
      </c>
      <c s="24" t="s">
        <v>51</v>
      </c>
      <c s="30" t="s">
        <v>607</v>
      </c>
      <c s="31" t="s">
        <v>148</v>
      </c>
      <c s="32">
        <v>2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25.5">
      <c r="A52" s="35" t="s">
        <v>54</v>
      </c>
      <c r="E52" s="36" t="s">
        <v>608</v>
      </c>
    </row>
    <row r="53" spans="1:5" ht="12.75">
      <c r="A53" s="39" t="s">
        <v>56</v>
      </c>
      <c r="E53" s="38" t="s">
        <v>51</v>
      </c>
    </row>
    <row r="54" spans="1:16" ht="12.75">
      <c r="A54" s="24" t="s">
        <v>49</v>
      </c>
      <c s="29" t="s">
        <v>121</v>
      </c>
      <c s="29" t="s">
        <v>609</v>
      </c>
      <c s="24" t="s">
        <v>51</v>
      </c>
      <c s="30" t="s">
        <v>610</v>
      </c>
      <c s="31" t="s">
        <v>148</v>
      </c>
      <c s="32">
        <v>30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611</v>
      </c>
    </row>
    <row r="56" spans="1:5" ht="12.75">
      <c r="A56" s="39" t="s">
        <v>56</v>
      </c>
      <c r="E56" s="38" t="s">
        <v>51</v>
      </c>
    </row>
    <row r="57" spans="1:16" ht="12.75">
      <c r="A57" s="24" t="s">
        <v>49</v>
      </c>
      <c s="29" t="s">
        <v>105</v>
      </c>
      <c s="29" t="s">
        <v>612</v>
      </c>
      <c s="24" t="s">
        <v>51</v>
      </c>
      <c s="30" t="s">
        <v>613</v>
      </c>
      <c s="31" t="s">
        <v>148</v>
      </c>
      <c s="32">
        <v>878.328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613</v>
      </c>
    </row>
    <row r="59" spans="1:5" ht="12.75">
      <c r="A59" s="39" t="s">
        <v>56</v>
      </c>
      <c r="E59" s="38" t="s">
        <v>51</v>
      </c>
    </row>
    <row r="60" spans="1:16" ht="12.75">
      <c r="A60" s="24" t="s">
        <v>49</v>
      </c>
      <c s="29" t="s">
        <v>118</v>
      </c>
      <c s="29" t="s">
        <v>614</v>
      </c>
      <c s="24" t="s">
        <v>51</v>
      </c>
      <c s="30" t="s">
        <v>615</v>
      </c>
      <c s="31" t="s">
        <v>148</v>
      </c>
      <c s="32">
        <v>70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615</v>
      </c>
    </row>
    <row r="62" spans="1:5" ht="12.75">
      <c r="A62" s="39" t="s">
        <v>56</v>
      </c>
      <c r="E62" s="38" t="s">
        <v>51</v>
      </c>
    </row>
    <row r="63" spans="1:16" ht="12.75">
      <c r="A63" s="24" t="s">
        <v>49</v>
      </c>
      <c s="29" t="s">
        <v>108</v>
      </c>
      <c s="29" t="s">
        <v>616</v>
      </c>
      <c s="24" t="s">
        <v>51</v>
      </c>
      <c s="30" t="s">
        <v>617</v>
      </c>
      <c s="31" t="s">
        <v>148</v>
      </c>
      <c s="32">
        <v>29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617</v>
      </c>
    </row>
    <row r="65" spans="1:5" ht="38.25">
      <c r="A65" s="39" t="s">
        <v>56</v>
      </c>
      <c r="E65" s="38" t="s">
        <v>618</v>
      </c>
    </row>
    <row r="66" spans="1:16" ht="12.75">
      <c r="A66" s="24" t="s">
        <v>49</v>
      </c>
      <c s="29" t="s">
        <v>99</v>
      </c>
      <c s="29" t="s">
        <v>619</v>
      </c>
      <c s="24" t="s">
        <v>51</v>
      </c>
      <c s="30" t="s">
        <v>620</v>
      </c>
      <c s="31" t="s">
        <v>148</v>
      </c>
      <c s="32">
        <v>24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51">
      <c r="A67" s="35" t="s">
        <v>54</v>
      </c>
      <c r="E67" s="36" t="s">
        <v>621</v>
      </c>
    </row>
    <row r="68" spans="1:5" ht="25.5">
      <c r="A68" s="39" t="s">
        <v>56</v>
      </c>
      <c r="E68" s="38" t="s">
        <v>590</v>
      </c>
    </row>
    <row r="69" spans="1:16" ht="12.75">
      <c r="A69" s="24" t="s">
        <v>49</v>
      </c>
      <c s="29" t="s">
        <v>102</v>
      </c>
      <c s="29" t="s">
        <v>622</v>
      </c>
      <c s="24" t="s">
        <v>51</v>
      </c>
      <c s="30" t="s">
        <v>623</v>
      </c>
      <c s="31" t="s">
        <v>148</v>
      </c>
      <c s="32">
        <v>883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51">
      <c r="A70" s="35" t="s">
        <v>54</v>
      </c>
      <c r="E70" s="36" t="s">
        <v>624</v>
      </c>
    </row>
    <row r="71" spans="1:5" ht="25.5">
      <c r="A71" s="39" t="s">
        <v>56</v>
      </c>
      <c r="E71" s="38" t="s">
        <v>625</v>
      </c>
    </row>
    <row r="72" spans="1:16" ht="12.75">
      <c r="A72" s="24" t="s">
        <v>49</v>
      </c>
      <c s="29" t="s">
        <v>114</v>
      </c>
      <c s="29" t="s">
        <v>626</v>
      </c>
      <c s="24" t="s">
        <v>51</v>
      </c>
      <c s="30" t="s">
        <v>627</v>
      </c>
      <c s="31" t="s">
        <v>148</v>
      </c>
      <c s="32">
        <v>100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51">
      <c r="A73" s="35" t="s">
        <v>54</v>
      </c>
      <c r="E73" s="36" t="s">
        <v>628</v>
      </c>
    </row>
    <row r="74" spans="1:5" ht="25.5">
      <c r="A74" s="37" t="s">
        <v>56</v>
      </c>
      <c r="E74" s="38" t="s">
        <v>629</v>
      </c>
    </row>
    <row r="75" spans="1:18" ht="12.75" customHeight="1">
      <c r="A75" s="6" t="s">
        <v>47</v>
      </c>
      <c s="6"/>
      <c s="42" t="s">
        <v>630</v>
      </c>
      <c s="6"/>
      <c s="27" t="s">
        <v>631</v>
      </c>
      <c s="6"/>
      <c s="6"/>
      <c s="6"/>
      <c s="43">
        <f>0+Q75</f>
      </c>
      <c r="O75">
        <f>0+R75</f>
      </c>
      <c r="Q75">
        <f>0+I76</f>
      </c>
      <c>
        <f>0+O76</f>
      </c>
    </row>
    <row r="76" spans="1:16" ht="12.75">
      <c r="A76" s="24" t="s">
        <v>49</v>
      </c>
      <c s="29" t="s">
        <v>378</v>
      </c>
      <c s="29" t="s">
        <v>632</v>
      </c>
      <c s="24" t="s">
        <v>51</v>
      </c>
      <c s="30" t="s">
        <v>633</v>
      </c>
      <c s="31" t="s">
        <v>187</v>
      </c>
      <c s="32">
        <v>14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633</v>
      </c>
    </row>
    <row r="78" spans="1:5" ht="25.5">
      <c r="A78" s="37" t="s">
        <v>56</v>
      </c>
      <c r="E78" s="38" t="s">
        <v>634</v>
      </c>
    </row>
    <row r="79" spans="1:18" ht="12.75" customHeight="1">
      <c r="A79" s="6" t="s">
        <v>47</v>
      </c>
      <c s="6"/>
      <c s="42" t="s">
        <v>44</v>
      </c>
      <c s="6"/>
      <c s="27" t="s">
        <v>635</v>
      </c>
      <c s="6"/>
      <c s="6"/>
      <c s="6"/>
      <c s="43">
        <f>0+Q79</f>
      </c>
      <c r="O79">
        <f>0+R79</f>
      </c>
      <c r="Q79">
        <f>0+I80+I83+I86+I89</f>
      </c>
      <c>
        <f>0+O80+O83+O86+O89</f>
      </c>
    </row>
    <row r="80" spans="1:16" ht="12.75">
      <c r="A80" s="24" t="s">
        <v>49</v>
      </c>
      <c s="29" t="s">
        <v>259</v>
      </c>
      <c s="29" t="s">
        <v>636</v>
      </c>
      <c s="24" t="s">
        <v>51</v>
      </c>
      <c s="30" t="s">
        <v>637</v>
      </c>
      <c s="31" t="s">
        <v>187</v>
      </c>
      <c s="32">
        <v>1416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12.75">
      <c r="A81" s="35" t="s">
        <v>54</v>
      </c>
      <c r="E81" s="36" t="s">
        <v>637</v>
      </c>
    </row>
    <row r="82" spans="1:5" ht="12.75">
      <c r="A82" s="39" t="s">
        <v>56</v>
      </c>
      <c r="E82" s="38" t="s">
        <v>51</v>
      </c>
    </row>
    <row r="83" spans="1:16" ht="12.75">
      <c r="A83" s="24" t="s">
        <v>49</v>
      </c>
      <c s="29" t="s">
        <v>263</v>
      </c>
      <c s="29" t="s">
        <v>636</v>
      </c>
      <c s="24" t="s">
        <v>33</v>
      </c>
      <c s="30" t="s">
        <v>637</v>
      </c>
      <c s="31" t="s">
        <v>187</v>
      </c>
      <c s="32">
        <v>22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12.75">
      <c r="A84" s="35" t="s">
        <v>54</v>
      </c>
      <c r="E84" s="36" t="s">
        <v>637</v>
      </c>
    </row>
    <row r="85" spans="1:5" ht="25.5">
      <c r="A85" s="39" t="s">
        <v>56</v>
      </c>
      <c r="E85" s="38" t="s">
        <v>638</v>
      </c>
    </row>
    <row r="86" spans="1:16" ht="25.5">
      <c r="A86" s="24" t="s">
        <v>49</v>
      </c>
      <c s="29" t="s">
        <v>209</v>
      </c>
      <c s="29" t="s">
        <v>639</v>
      </c>
      <c s="24" t="s">
        <v>51</v>
      </c>
      <c s="30" t="s">
        <v>640</v>
      </c>
      <c s="31" t="s">
        <v>187</v>
      </c>
      <c s="32">
        <v>1416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38.25">
      <c r="A87" s="35" t="s">
        <v>54</v>
      </c>
      <c r="E87" s="36" t="s">
        <v>641</v>
      </c>
    </row>
    <row r="88" spans="1:5" ht="25.5">
      <c r="A88" s="39" t="s">
        <v>56</v>
      </c>
      <c r="E88" s="38" t="s">
        <v>642</v>
      </c>
    </row>
    <row r="89" spans="1:16" ht="25.5">
      <c r="A89" s="24" t="s">
        <v>49</v>
      </c>
      <c s="29" t="s">
        <v>260</v>
      </c>
      <c s="29" t="s">
        <v>643</v>
      </c>
      <c s="24" t="s">
        <v>51</v>
      </c>
      <c s="30" t="s">
        <v>644</v>
      </c>
      <c s="31" t="s">
        <v>187</v>
      </c>
      <c s="32">
        <v>22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38.25">
      <c r="A90" s="35" t="s">
        <v>54</v>
      </c>
      <c r="E90" s="36" t="s">
        <v>645</v>
      </c>
    </row>
    <row r="91" spans="1:5" ht="25.5">
      <c r="A91" s="37" t="s">
        <v>56</v>
      </c>
      <c r="E91" s="38" t="s">
        <v>638</v>
      </c>
    </row>
    <row r="92" spans="1:18" ht="12.75" customHeight="1">
      <c r="A92" s="6" t="s">
        <v>47</v>
      </c>
      <c s="6"/>
      <c s="42" t="s">
        <v>646</v>
      </c>
      <c s="6"/>
      <c s="27" t="s">
        <v>647</v>
      </c>
      <c s="6"/>
      <c s="6"/>
      <c s="6"/>
      <c s="43">
        <f>0+Q92</f>
      </c>
      <c r="O92">
        <f>0+R92</f>
      </c>
      <c r="Q92">
        <f>0+I93+I96+I99</f>
      </c>
      <c>
        <f>0+O93+O96+O99</f>
      </c>
    </row>
    <row r="93" spans="1:16" ht="12.75">
      <c r="A93" s="24" t="s">
        <v>49</v>
      </c>
      <c s="29" t="s">
        <v>358</v>
      </c>
      <c s="29" t="s">
        <v>648</v>
      </c>
      <c s="24" t="s">
        <v>51</v>
      </c>
      <c s="30" t="s">
        <v>649</v>
      </c>
      <c s="31" t="s">
        <v>577</v>
      </c>
      <c s="32">
        <v>446.446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650</v>
      </c>
    </row>
    <row r="95" spans="1:5" ht="12.75">
      <c r="A95" s="39" t="s">
        <v>56</v>
      </c>
      <c r="E95" s="38" t="s">
        <v>51</v>
      </c>
    </row>
    <row r="96" spans="1:16" ht="12.75">
      <c r="A96" s="24" t="s">
        <v>49</v>
      </c>
      <c s="29" t="s">
        <v>364</v>
      </c>
      <c s="29" t="s">
        <v>651</v>
      </c>
      <c s="24" t="s">
        <v>51</v>
      </c>
      <c s="30" t="s">
        <v>652</v>
      </c>
      <c s="31" t="s">
        <v>577</v>
      </c>
      <c s="32">
        <v>6250.244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25.5">
      <c r="A97" s="35" t="s">
        <v>54</v>
      </c>
      <c r="E97" s="36" t="s">
        <v>653</v>
      </c>
    </row>
    <row r="98" spans="1:5" ht="38.25">
      <c r="A98" s="39" t="s">
        <v>56</v>
      </c>
      <c r="E98" s="38" t="s">
        <v>654</v>
      </c>
    </row>
    <row r="99" spans="1:16" ht="25.5">
      <c r="A99" s="24" t="s">
        <v>49</v>
      </c>
      <c s="29" t="s">
        <v>368</v>
      </c>
      <c s="29" t="s">
        <v>655</v>
      </c>
      <c s="24" t="s">
        <v>51</v>
      </c>
      <c s="30" t="s">
        <v>656</v>
      </c>
      <c s="31" t="s">
        <v>577</v>
      </c>
      <c s="32">
        <v>446.446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657</v>
      </c>
    </row>
    <row r="101" spans="1:5" ht="12.75">
      <c r="A101" s="37" t="s">
        <v>56</v>
      </c>
      <c r="E101" s="38" t="s">
        <v>51</v>
      </c>
    </row>
    <row r="102" spans="1:18" ht="12.75" customHeight="1">
      <c r="A102" s="6" t="s">
        <v>47</v>
      </c>
      <c s="6"/>
      <c s="42" t="s">
        <v>658</v>
      </c>
      <c s="6"/>
      <c s="27" t="s">
        <v>659</v>
      </c>
      <c s="6"/>
      <c s="6"/>
      <c s="6"/>
      <c s="43">
        <f>0+Q102</f>
      </c>
      <c r="O102">
        <f>0+R102</f>
      </c>
      <c r="Q102">
        <f>0+I103</f>
      </c>
      <c>
        <f>0+O103</f>
      </c>
    </row>
    <row r="103" spans="1:16" ht="12.75">
      <c r="A103" s="24" t="s">
        <v>49</v>
      </c>
      <c s="29" t="s">
        <v>373</v>
      </c>
      <c s="29" t="s">
        <v>660</v>
      </c>
      <c s="24" t="s">
        <v>51</v>
      </c>
      <c s="30" t="s">
        <v>661</v>
      </c>
      <c s="31" t="s">
        <v>577</v>
      </c>
      <c s="32">
        <v>534.421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25.5">
      <c r="A104" s="35" t="s">
        <v>54</v>
      </c>
      <c r="E104" s="36" t="s">
        <v>662</v>
      </c>
    </row>
    <row r="105" spans="1:5" ht="12.75">
      <c r="A105" s="37" t="s">
        <v>56</v>
      </c>
      <c r="E105" s="38" t="s">
        <v>51</v>
      </c>
    </row>
    <row r="106" spans="1:18" ht="12.75" customHeight="1">
      <c r="A106" s="6" t="s">
        <v>47</v>
      </c>
      <c s="6"/>
      <c s="42" t="s">
        <v>663</v>
      </c>
      <c s="6"/>
      <c s="27" t="s">
        <v>664</v>
      </c>
      <c s="6"/>
      <c s="6"/>
      <c s="6"/>
      <c s="43">
        <f>0+Q106</f>
      </c>
      <c r="O106">
        <f>0+R106</f>
      </c>
      <c r="Q106">
        <f>0+I107+I110+I113+I116+I119</f>
      </c>
      <c>
        <f>0+O107+O110+O113+O116+O119</f>
      </c>
    </row>
    <row r="107" spans="1:16" ht="12.75">
      <c r="A107" s="24" t="s">
        <v>49</v>
      </c>
      <c s="29" t="s">
        <v>384</v>
      </c>
      <c s="29" t="s">
        <v>567</v>
      </c>
      <c s="24" t="s">
        <v>51</v>
      </c>
      <c s="30" t="s">
        <v>568</v>
      </c>
      <c s="31" t="s">
        <v>134</v>
      </c>
      <c s="32">
        <v>21.08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25.5">
      <c r="A108" s="35" t="s">
        <v>54</v>
      </c>
      <c r="E108" s="36" t="s">
        <v>569</v>
      </c>
    </row>
    <row r="109" spans="1:5" ht="25.5">
      <c r="A109" s="39" t="s">
        <v>56</v>
      </c>
      <c r="E109" s="38" t="s">
        <v>665</v>
      </c>
    </row>
    <row r="110" spans="1:16" ht="12.75">
      <c r="A110" s="24" t="s">
        <v>49</v>
      </c>
      <c s="29" t="s">
        <v>394</v>
      </c>
      <c s="29" t="s">
        <v>636</v>
      </c>
      <c s="24" t="s">
        <v>51</v>
      </c>
      <c s="30" t="s">
        <v>637</v>
      </c>
      <c s="31" t="s">
        <v>187</v>
      </c>
      <c s="32">
        <v>84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637</v>
      </c>
    </row>
    <row r="112" spans="1:5" ht="12.75">
      <c r="A112" s="39" t="s">
        <v>56</v>
      </c>
      <c r="E112" s="38" t="s">
        <v>51</v>
      </c>
    </row>
    <row r="113" spans="1:16" ht="12.75">
      <c r="A113" s="24" t="s">
        <v>49</v>
      </c>
      <c s="29" t="s">
        <v>404</v>
      </c>
      <c s="29" t="s">
        <v>612</v>
      </c>
      <c s="24" t="s">
        <v>51</v>
      </c>
      <c s="30" t="s">
        <v>613</v>
      </c>
      <c s="31" t="s">
        <v>148</v>
      </c>
      <c s="32">
        <v>62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613</v>
      </c>
    </row>
    <row r="115" spans="1:5" ht="25.5">
      <c r="A115" s="39" t="s">
        <v>56</v>
      </c>
      <c r="E115" s="38" t="s">
        <v>666</v>
      </c>
    </row>
    <row r="116" spans="1:16" ht="12.75">
      <c r="A116" s="24" t="s">
        <v>49</v>
      </c>
      <c s="29" t="s">
        <v>399</v>
      </c>
      <c s="29" t="s">
        <v>622</v>
      </c>
      <c s="24" t="s">
        <v>51</v>
      </c>
      <c s="30" t="s">
        <v>623</v>
      </c>
      <c s="31" t="s">
        <v>148</v>
      </c>
      <c s="32">
        <v>62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51">
      <c r="A117" s="35" t="s">
        <v>54</v>
      </c>
      <c r="E117" s="36" t="s">
        <v>624</v>
      </c>
    </row>
    <row r="118" spans="1:5" ht="25.5">
      <c r="A118" s="39" t="s">
        <v>56</v>
      </c>
      <c r="E118" s="38" t="s">
        <v>666</v>
      </c>
    </row>
    <row r="119" spans="1:16" ht="25.5">
      <c r="A119" s="24" t="s">
        <v>49</v>
      </c>
      <c s="29" t="s">
        <v>389</v>
      </c>
      <c s="29" t="s">
        <v>639</v>
      </c>
      <c s="24" t="s">
        <v>51</v>
      </c>
      <c s="30" t="s">
        <v>640</v>
      </c>
      <c s="31" t="s">
        <v>187</v>
      </c>
      <c s="32">
        <v>84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38.25">
      <c r="A120" s="35" t="s">
        <v>54</v>
      </c>
      <c r="E120" s="36" t="s">
        <v>641</v>
      </c>
    </row>
    <row r="121" spans="1:5" ht="25.5">
      <c r="A121" s="37" t="s">
        <v>56</v>
      </c>
      <c r="E121" s="38" t="s">
        <v>667</v>
      </c>
    </row>
    <row r="122" spans="1:18" ht="12.75" customHeight="1">
      <c r="A122" s="6" t="s">
        <v>47</v>
      </c>
      <c s="6"/>
      <c s="42" t="s">
        <v>668</v>
      </c>
      <c s="6"/>
      <c s="27" t="s">
        <v>669</v>
      </c>
      <c s="6"/>
      <c s="6"/>
      <c s="6"/>
      <c s="43">
        <f>0+Q122</f>
      </c>
      <c r="O122">
        <f>0+R122</f>
      </c>
      <c r="Q122">
        <f>0+I123+I126</f>
      </c>
      <c>
        <f>0+O123+O126</f>
      </c>
    </row>
    <row r="123" spans="1:16" ht="12.75">
      <c r="A123" s="24" t="s">
        <v>49</v>
      </c>
      <c s="29" t="s">
        <v>407</v>
      </c>
      <c s="29" t="s">
        <v>670</v>
      </c>
      <c s="24" t="s">
        <v>51</v>
      </c>
      <c s="30" t="s">
        <v>671</v>
      </c>
      <c s="31" t="s">
        <v>53</v>
      </c>
      <c s="32">
        <v>1</v>
      </c>
      <c s="33">
        <v>0</v>
      </c>
      <c s="34">
        <f>ROUND(ROUND(H123,2)*ROUND(G123,3),2)</f>
      </c>
      <c r="O123">
        <f>(I123*21)/100</f>
      </c>
      <c t="s">
        <v>27</v>
      </c>
    </row>
    <row r="124" spans="1:5" ht="12.75">
      <c r="A124" s="35" t="s">
        <v>54</v>
      </c>
      <c r="E124" s="36" t="s">
        <v>672</v>
      </c>
    </row>
    <row r="125" spans="1:5" ht="12.75">
      <c r="A125" s="39" t="s">
        <v>56</v>
      </c>
      <c r="E125" s="38" t="s">
        <v>51</v>
      </c>
    </row>
    <row r="126" spans="1:16" ht="12.75">
      <c r="A126" s="24" t="s">
        <v>49</v>
      </c>
      <c s="29" t="s">
        <v>412</v>
      </c>
      <c s="29" t="s">
        <v>673</v>
      </c>
      <c s="24" t="s">
        <v>51</v>
      </c>
      <c s="30" t="s">
        <v>674</v>
      </c>
      <c s="31" t="s">
        <v>53</v>
      </c>
      <c s="32">
        <v>1</v>
      </c>
      <c s="33">
        <v>0</v>
      </c>
      <c s="34">
        <f>ROUND(ROUND(H126,2)*ROUND(G126,3),2)</f>
      </c>
      <c r="O126">
        <f>(I126*21)/100</f>
      </c>
      <c t="s">
        <v>27</v>
      </c>
    </row>
    <row r="127" spans="1:5" ht="12.75">
      <c r="A127" s="35" t="s">
        <v>54</v>
      </c>
      <c r="E127" s="36" t="s">
        <v>675</v>
      </c>
    </row>
    <row r="128" spans="1:5" ht="12.75">
      <c r="A128" s="37" t="s">
        <v>56</v>
      </c>
      <c r="E128" s="38" t="s">
        <v>51</v>
      </c>
    </row>
    <row r="129" spans="1:18" ht="12.75" customHeight="1">
      <c r="A129" s="6" t="s">
        <v>47</v>
      </c>
      <c s="6"/>
      <c s="42" t="s">
        <v>676</v>
      </c>
      <c s="6"/>
      <c s="27" t="s">
        <v>677</v>
      </c>
      <c s="6"/>
      <c s="6"/>
      <c s="6"/>
      <c s="43">
        <f>0+Q129</f>
      </c>
      <c r="O129">
        <f>0+R129</f>
      </c>
      <c r="Q129">
        <f>0+I130</f>
      </c>
      <c>
        <f>0+O130</f>
      </c>
    </row>
    <row r="130" spans="1:16" ht="12.75">
      <c r="A130" s="24" t="s">
        <v>49</v>
      </c>
      <c s="29" t="s">
        <v>417</v>
      </c>
      <c s="29" t="s">
        <v>678</v>
      </c>
      <c s="24" t="s">
        <v>51</v>
      </c>
      <c s="30" t="s">
        <v>679</v>
      </c>
      <c s="31" t="s">
        <v>53</v>
      </c>
      <c s="32">
        <v>1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679</v>
      </c>
    </row>
    <row r="132" spans="1:5" ht="12.75">
      <c r="A132" s="37" t="s">
        <v>56</v>
      </c>
      <c r="E132" s="38" t="s">
        <v>51</v>
      </c>
    </row>
    <row r="133" spans="1:18" ht="12.75" customHeight="1">
      <c r="A133" s="6" t="s">
        <v>47</v>
      </c>
      <c s="6"/>
      <c s="42" t="s">
        <v>680</v>
      </c>
      <c s="6"/>
      <c s="27" t="s">
        <v>681</v>
      </c>
      <c s="6"/>
      <c s="6"/>
      <c s="6"/>
      <c s="43">
        <f>0+Q133</f>
      </c>
      <c r="O133">
        <f>0+R133</f>
      </c>
      <c r="Q133">
        <f>0+I134</f>
      </c>
      <c>
        <f>0+O134</f>
      </c>
    </row>
    <row r="134" spans="1:16" ht="12.75">
      <c r="A134" s="24" t="s">
        <v>49</v>
      </c>
      <c s="29" t="s">
        <v>421</v>
      </c>
      <c s="29" t="s">
        <v>682</v>
      </c>
      <c s="24" t="s">
        <v>51</v>
      </c>
      <c s="30" t="s">
        <v>683</v>
      </c>
      <c s="31" t="s">
        <v>684</v>
      </c>
      <c s="32">
        <v>12</v>
      </c>
      <c s="33">
        <v>0</v>
      </c>
      <c s="34">
        <f>ROUND(ROUND(H134,2)*ROUND(G134,3),2)</f>
      </c>
      <c r="O134">
        <f>(I134*21)/100</f>
      </c>
      <c t="s">
        <v>27</v>
      </c>
    </row>
    <row r="135" spans="1:5" ht="12.75">
      <c r="A135" s="35" t="s">
        <v>54</v>
      </c>
      <c r="E135" s="36" t="s">
        <v>683</v>
      </c>
    </row>
    <row r="136" spans="1:5" ht="12.75">
      <c r="A136" s="37" t="s">
        <v>56</v>
      </c>
      <c r="E136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0+O8+O15+O40+O47+O102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685</v>
      </c>
      <c s="40">
        <f>0+I8+I15+I40+I47+I102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685</v>
      </c>
      <c s="6"/>
      <c s="18" t="s">
        <v>686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362.275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687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15.6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7" t="s">
        <v>56</v>
      </c>
      <c r="E14" s="38" t="s">
        <v>688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0+I16+I19+I22+I25+I28+I31+I34+I37</f>
      </c>
      <c>
        <f>0+O16+O19+O22+O25+O28+O31+O34+O37</f>
      </c>
    </row>
    <row r="16" spans="1:16" ht="12.75">
      <c r="A16" s="24" t="s">
        <v>49</v>
      </c>
      <c s="29" t="s">
        <v>26</v>
      </c>
      <c s="29" t="s">
        <v>282</v>
      </c>
      <c s="24" t="s">
        <v>51</v>
      </c>
      <c s="30" t="s">
        <v>283</v>
      </c>
      <c s="31" t="s">
        <v>187</v>
      </c>
      <c s="32">
        <v>170.5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25.5">
      <c r="A17" s="35" t="s">
        <v>54</v>
      </c>
      <c r="E17" s="36" t="s">
        <v>284</v>
      </c>
    </row>
    <row r="18" spans="1:5" ht="25.5">
      <c r="A18" s="39" t="s">
        <v>56</v>
      </c>
      <c r="E18" s="38" t="s">
        <v>689</v>
      </c>
    </row>
    <row r="19" spans="1:16" ht="12.75">
      <c r="A19" s="24" t="s">
        <v>49</v>
      </c>
      <c s="29" t="s">
        <v>37</v>
      </c>
      <c s="29" t="s">
        <v>286</v>
      </c>
      <c s="24" t="s">
        <v>161</v>
      </c>
      <c s="30" t="s">
        <v>287</v>
      </c>
      <c s="31" t="s">
        <v>134</v>
      </c>
      <c s="32">
        <v>362.275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25.5">
      <c r="A21" s="39" t="s">
        <v>56</v>
      </c>
      <c r="E21" s="38" t="s">
        <v>690</v>
      </c>
    </row>
    <row r="22" spans="1:16" ht="12.75">
      <c r="A22" s="24" t="s">
        <v>49</v>
      </c>
      <c s="29" t="s">
        <v>39</v>
      </c>
      <c s="29" t="s">
        <v>290</v>
      </c>
      <c s="24" t="s">
        <v>291</v>
      </c>
      <c s="30" t="s">
        <v>292</v>
      </c>
      <c s="31" t="s">
        <v>134</v>
      </c>
      <c s="32">
        <v>15.6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293</v>
      </c>
    </row>
    <row r="24" spans="1:5" ht="12.75">
      <c r="A24" s="39" t="s">
        <v>56</v>
      </c>
      <c r="E24" s="38" t="s">
        <v>688</v>
      </c>
    </row>
    <row r="25" spans="1:16" ht="12.75">
      <c r="A25" s="24" t="s">
        <v>49</v>
      </c>
      <c s="29" t="s">
        <v>41</v>
      </c>
      <c s="29" t="s">
        <v>304</v>
      </c>
      <c s="24" t="s">
        <v>161</v>
      </c>
      <c s="30" t="s">
        <v>305</v>
      </c>
      <c s="31" t="s">
        <v>134</v>
      </c>
      <c s="32">
        <v>362.275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306</v>
      </c>
    </row>
    <row r="27" spans="1:5" ht="12.75">
      <c r="A27" s="39" t="s">
        <v>56</v>
      </c>
      <c r="E27" s="38" t="s">
        <v>687</v>
      </c>
    </row>
    <row r="28" spans="1:16" ht="12.75">
      <c r="A28" s="24" t="s">
        <v>49</v>
      </c>
      <c s="29" t="s">
        <v>70</v>
      </c>
      <c s="29" t="s">
        <v>308</v>
      </c>
      <c s="24" t="s">
        <v>311</v>
      </c>
      <c s="30" t="s">
        <v>309</v>
      </c>
      <c s="31" t="s">
        <v>134</v>
      </c>
      <c s="32">
        <v>296.183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691</v>
      </c>
    </row>
    <row r="30" spans="1:5" ht="38.25">
      <c r="A30" s="39" t="s">
        <v>56</v>
      </c>
      <c r="E30" s="38" t="s">
        <v>692</v>
      </c>
    </row>
    <row r="31" spans="1:16" ht="12.75">
      <c r="A31" s="24" t="s">
        <v>49</v>
      </c>
      <c s="29" t="s">
        <v>73</v>
      </c>
      <c s="29" t="s">
        <v>314</v>
      </c>
      <c s="24" t="s">
        <v>51</v>
      </c>
      <c s="30" t="s">
        <v>315</v>
      </c>
      <c s="31" t="s">
        <v>134</v>
      </c>
      <c s="32">
        <v>32.64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316</v>
      </c>
    </row>
    <row r="33" spans="1:5" ht="25.5">
      <c r="A33" s="39" t="s">
        <v>56</v>
      </c>
      <c r="E33" s="38" t="s">
        <v>693</v>
      </c>
    </row>
    <row r="34" spans="1:16" ht="12.75">
      <c r="A34" s="24" t="s">
        <v>49</v>
      </c>
      <c s="29" t="s">
        <v>44</v>
      </c>
      <c s="29" t="s">
        <v>321</v>
      </c>
      <c s="24" t="s">
        <v>51</v>
      </c>
      <c s="30" t="s">
        <v>322</v>
      </c>
      <c s="31" t="s">
        <v>148</v>
      </c>
      <c s="32">
        <v>592.365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25.5">
      <c r="A36" s="39" t="s">
        <v>56</v>
      </c>
      <c r="E36" s="38" t="s">
        <v>694</v>
      </c>
    </row>
    <row r="37" spans="1:16" ht="12.75">
      <c r="A37" s="24" t="s">
        <v>49</v>
      </c>
      <c s="29" t="s">
        <v>46</v>
      </c>
      <c s="29" t="s">
        <v>328</v>
      </c>
      <c s="24" t="s">
        <v>51</v>
      </c>
      <c s="30" t="s">
        <v>329</v>
      </c>
      <c s="31" t="s">
        <v>134</v>
      </c>
      <c s="32">
        <v>15.6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695</v>
      </c>
    </row>
    <row r="39" spans="1:5" ht="25.5">
      <c r="A39" s="37" t="s">
        <v>56</v>
      </c>
      <c r="E39" s="38" t="s">
        <v>696</v>
      </c>
    </row>
    <row r="40" spans="1:18" ht="12.75" customHeight="1">
      <c r="A40" s="6" t="s">
        <v>47</v>
      </c>
      <c s="6"/>
      <c s="42" t="s">
        <v>27</v>
      </c>
      <c s="6"/>
      <c s="27" t="s">
        <v>332</v>
      </c>
      <c s="6"/>
      <c s="6"/>
      <c s="6"/>
      <c s="43">
        <f>0+Q40</f>
      </c>
      <c r="O40">
        <f>0+R40</f>
      </c>
      <c r="Q40">
        <f>0+I41+I44</f>
      </c>
      <c>
        <f>0+O41+O44</f>
      </c>
    </row>
    <row r="41" spans="1:16" ht="12.75">
      <c r="A41" s="24" t="s">
        <v>49</v>
      </c>
      <c s="29" t="s">
        <v>84</v>
      </c>
      <c s="29" t="s">
        <v>333</v>
      </c>
      <c s="24" t="s">
        <v>51</v>
      </c>
      <c s="30" t="s">
        <v>334</v>
      </c>
      <c s="31" t="s">
        <v>187</v>
      </c>
      <c s="32">
        <v>29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25.5">
      <c r="A42" s="35" t="s">
        <v>54</v>
      </c>
      <c r="E42" s="36" t="s">
        <v>335</v>
      </c>
    </row>
    <row r="43" spans="1:5" ht="25.5">
      <c r="A43" s="39" t="s">
        <v>56</v>
      </c>
      <c r="E43" s="38" t="s">
        <v>697</v>
      </c>
    </row>
    <row r="44" spans="1:16" ht="12.75">
      <c r="A44" s="24" t="s">
        <v>49</v>
      </c>
      <c s="29" t="s">
        <v>88</v>
      </c>
      <c s="29" t="s">
        <v>345</v>
      </c>
      <c s="24" t="s">
        <v>51</v>
      </c>
      <c s="30" t="s">
        <v>346</v>
      </c>
      <c s="31" t="s">
        <v>148</v>
      </c>
      <c s="32">
        <v>72.5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347</v>
      </c>
    </row>
    <row r="46" spans="1:5" ht="38.25">
      <c r="A46" s="37" t="s">
        <v>56</v>
      </c>
      <c r="E46" s="38" t="s">
        <v>698</v>
      </c>
    </row>
    <row r="47" spans="1:18" ht="12.75" customHeight="1">
      <c r="A47" s="6" t="s">
        <v>47</v>
      </c>
      <c s="6"/>
      <c s="42" t="s">
        <v>39</v>
      </c>
      <c s="6"/>
      <c s="27" t="s">
        <v>383</v>
      </c>
      <c s="6"/>
      <c s="6"/>
      <c s="6"/>
      <c s="43">
        <f>0+Q47</f>
      </c>
      <c r="O47">
        <f>0+R47</f>
      </c>
      <c r="Q47">
        <f>0+I48+I51+I54+I57+I60+I63+I66+I69+I72+I75+I78+I81+I84+I87+I90+I93+I96+I99</f>
      </c>
      <c>
        <f>0+O48+O51+O54+O57+O60+O63+O66+O69+O72+O75+O78+O81+O84+O87+O90+O93+O96+O99</f>
      </c>
    </row>
    <row r="48" spans="1:16" ht="12.75">
      <c r="A48" s="24" t="s">
        <v>49</v>
      </c>
      <c s="29" t="s">
        <v>91</v>
      </c>
      <c s="29" t="s">
        <v>699</v>
      </c>
      <c s="24" t="s">
        <v>51</v>
      </c>
      <c s="30" t="s">
        <v>700</v>
      </c>
      <c s="31" t="s">
        <v>148</v>
      </c>
      <c s="32">
        <v>4.7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701</v>
      </c>
    </row>
    <row r="50" spans="1:5" ht="25.5">
      <c r="A50" s="39" t="s">
        <v>56</v>
      </c>
      <c r="E50" s="38" t="s">
        <v>702</v>
      </c>
    </row>
    <row r="51" spans="1:16" ht="25.5">
      <c r="A51" s="24" t="s">
        <v>49</v>
      </c>
      <c s="29" t="s">
        <v>96</v>
      </c>
      <c s="29" t="s">
        <v>395</v>
      </c>
      <c s="24" t="s">
        <v>51</v>
      </c>
      <c s="30" t="s">
        <v>396</v>
      </c>
      <c s="31" t="s">
        <v>148</v>
      </c>
      <c s="32">
        <v>401.61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397</v>
      </c>
    </row>
    <row r="53" spans="1:5" ht="25.5">
      <c r="A53" s="39" t="s">
        <v>56</v>
      </c>
      <c r="E53" s="38" t="s">
        <v>703</v>
      </c>
    </row>
    <row r="54" spans="1:16" ht="12.75">
      <c r="A54" s="24" t="s">
        <v>49</v>
      </c>
      <c s="29" t="s">
        <v>99</v>
      </c>
      <c s="29" t="s">
        <v>400</v>
      </c>
      <c s="24" t="s">
        <v>360</v>
      </c>
      <c s="30" t="s">
        <v>401</v>
      </c>
      <c s="31" t="s">
        <v>134</v>
      </c>
      <c s="32">
        <v>6.63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402</v>
      </c>
    </row>
    <row r="56" spans="1:5" ht="51">
      <c r="A56" s="39" t="s">
        <v>56</v>
      </c>
      <c r="E56" s="38" t="s">
        <v>704</v>
      </c>
    </row>
    <row r="57" spans="1:16" ht="12.75">
      <c r="A57" s="24" t="s">
        <v>49</v>
      </c>
      <c s="29" t="s">
        <v>102</v>
      </c>
      <c s="29" t="s">
        <v>400</v>
      </c>
      <c s="24" t="s">
        <v>365</v>
      </c>
      <c s="30" t="s">
        <v>401</v>
      </c>
      <c s="31" t="s">
        <v>134</v>
      </c>
      <c s="32">
        <v>206.848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405</v>
      </c>
    </row>
    <row r="59" spans="1:5" ht="153">
      <c r="A59" s="39" t="s">
        <v>56</v>
      </c>
      <c r="E59" s="38" t="s">
        <v>705</v>
      </c>
    </row>
    <row r="60" spans="1:16" ht="12.75">
      <c r="A60" s="24" t="s">
        <v>49</v>
      </c>
      <c s="29" t="s">
        <v>105</v>
      </c>
      <c s="29" t="s">
        <v>408</v>
      </c>
      <c s="24" t="s">
        <v>51</v>
      </c>
      <c s="30" t="s">
        <v>409</v>
      </c>
      <c s="31" t="s">
        <v>148</v>
      </c>
      <c s="32">
        <v>56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410</v>
      </c>
    </row>
    <row r="62" spans="1:5" ht="38.25">
      <c r="A62" s="39" t="s">
        <v>56</v>
      </c>
      <c r="E62" s="38" t="s">
        <v>706</v>
      </c>
    </row>
    <row r="63" spans="1:16" ht="12.75">
      <c r="A63" s="24" t="s">
        <v>49</v>
      </c>
      <c s="29" t="s">
        <v>108</v>
      </c>
      <c s="29" t="s">
        <v>413</v>
      </c>
      <c s="24" t="s">
        <v>51</v>
      </c>
      <c s="30" t="s">
        <v>414</v>
      </c>
      <c s="31" t="s">
        <v>148</v>
      </c>
      <c s="32">
        <v>11.5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415</v>
      </c>
    </row>
    <row r="65" spans="1:5" ht="25.5">
      <c r="A65" s="39" t="s">
        <v>56</v>
      </c>
      <c r="E65" s="38" t="s">
        <v>707</v>
      </c>
    </row>
    <row r="66" spans="1:16" ht="12.75">
      <c r="A66" s="24" t="s">
        <v>49</v>
      </c>
      <c s="29" t="s">
        <v>114</v>
      </c>
      <c s="29" t="s">
        <v>418</v>
      </c>
      <c s="24" t="s">
        <v>51</v>
      </c>
      <c s="30" t="s">
        <v>419</v>
      </c>
      <c s="31" t="s">
        <v>148</v>
      </c>
      <c s="32">
        <v>401.61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420</v>
      </c>
    </row>
    <row r="68" spans="1:5" ht="25.5">
      <c r="A68" s="39" t="s">
        <v>56</v>
      </c>
      <c r="E68" s="38" t="s">
        <v>708</v>
      </c>
    </row>
    <row r="69" spans="1:16" ht="12.75">
      <c r="A69" s="24" t="s">
        <v>49</v>
      </c>
      <c s="29" t="s">
        <v>118</v>
      </c>
      <c s="29" t="s">
        <v>422</v>
      </c>
      <c s="24" t="s">
        <v>51</v>
      </c>
      <c s="30" t="s">
        <v>423</v>
      </c>
      <c s="31" t="s">
        <v>148</v>
      </c>
      <c s="32">
        <v>694.928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424</v>
      </c>
    </row>
    <row r="71" spans="1:5" ht="51">
      <c r="A71" s="39" t="s">
        <v>56</v>
      </c>
      <c r="E71" s="38" t="s">
        <v>709</v>
      </c>
    </row>
    <row r="72" spans="1:16" ht="12.75">
      <c r="A72" s="24" t="s">
        <v>49</v>
      </c>
      <c s="29" t="s">
        <v>121</v>
      </c>
      <c s="29" t="s">
        <v>435</v>
      </c>
      <c s="24" t="s">
        <v>51</v>
      </c>
      <c s="30" t="s">
        <v>436</v>
      </c>
      <c s="31" t="s">
        <v>148</v>
      </c>
      <c s="32">
        <v>344.123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25.5">
      <c r="A73" s="35" t="s">
        <v>54</v>
      </c>
      <c r="E73" s="36" t="s">
        <v>437</v>
      </c>
    </row>
    <row r="74" spans="1:5" ht="25.5">
      <c r="A74" s="39" t="s">
        <v>56</v>
      </c>
      <c r="E74" s="38" t="s">
        <v>710</v>
      </c>
    </row>
    <row r="75" spans="1:16" ht="12.75">
      <c r="A75" s="24" t="s">
        <v>49</v>
      </c>
      <c s="29" t="s">
        <v>209</v>
      </c>
      <c s="29" t="s">
        <v>449</v>
      </c>
      <c s="24" t="s">
        <v>51</v>
      </c>
      <c s="30" t="s">
        <v>450</v>
      </c>
      <c s="31" t="s">
        <v>148</v>
      </c>
      <c s="32">
        <v>338.8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25.5">
      <c r="A76" s="35" t="s">
        <v>54</v>
      </c>
      <c r="E76" s="36" t="s">
        <v>451</v>
      </c>
    </row>
    <row r="77" spans="1:5" ht="25.5">
      <c r="A77" s="39" t="s">
        <v>56</v>
      </c>
      <c r="E77" s="38" t="s">
        <v>711</v>
      </c>
    </row>
    <row r="78" spans="1:16" ht="25.5">
      <c r="A78" s="24" t="s">
        <v>49</v>
      </c>
      <c s="29" t="s">
        <v>259</v>
      </c>
      <c s="29" t="s">
        <v>454</v>
      </c>
      <c s="24" t="s">
        <v>51</v>
      </c>
      <c s="30" t="s">
        <v>455</v>
      </c>
      <c s="31" t="s">
        <v>148</v>
      </c>
      <c s="32">
        <v>350.805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25.5">
      <c r="A79" s="35" t="s">
        <v>54</v>
      </c>
      <c r="E79" s="36" t="s">
        <v>456</v>
      </c>
    </row>
    <row r="80" spans="1:5" ht="25.5">
      <c r="A80" s="39" t="s">
        <v>56</v>
      </c>
      <c r="E80" s="38" t="s">
        <v>712</v>
      </c>
    </row>
    <row r="81" spans="1:16" ht="12.75">
      <c r="A81" s="24" t="s">
        <v>49</v>
      </c>
      <c s="29" t="s">
        <v>260</v>
      </c>
      <c s="29" t="s">
        <v>459</v>
      </c>
      <c s="24" t="s">
        <v>51</v>
      </c>
      <c s="30" t="s">
        <v>460</v>
      </c>
      <c s="31" t="s">
        <v>148</v>
      </c>
      <c s="32">
        <v>401.61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461</v>
      </c>
    </row>
    <row r="83" spans="1:5" ht="25.5">
      <c r="A83" s="39" t="s">
        <v>56</v>
      </c>
      <c r="E83" s="38" t="s">
        <v>708</v>
      </c>
    </row>
    <row r="84" spans="1:16" ht="12.75">
      <c r="A84" s="24" t="s">
        <v>49</v>
      </c>
      <c s="29" t="s">
        <v>263</v>
      </c>
      <c s="29" t="s">
        <v>463</v>
      </c>
      <c s="24" t="s">
        <v>51</v>
      </c>
      <c s="30" t="s">
        <v>464</v>
      </c>
      <c s="31" t="s">
        <v>148</v>
      </c>
      <c s="32">
        <v>338.8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465</v>
      </c>
    </row>
    <row r="86" spans="1:5" ht="25.5">
      <c r="A86" s="39" t="s">
        <v>56</v>
      </c>
      <c r="E86" s="38" t="s">
        <v>711</v>
      </c>
    </row>
    <row r="87" spans="1:16" ht="12.75">
      <c r="A87" s="24" t="s">
        <v>49</v>
      </c>
      <c s="29" t="s">
        <v>358</v>
      </c>
      <c s="29" t="s">
        <v>713</v>
      </c>
      <c s="24" t="s">
        <v>51</v>
      </c>
      <c s="30" t="s">
        <v>714</v>
      </c>
      <c s="31" t="s">
        <v>148</v>
      </c>
      <c s="32">
        <v>5.6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25.5">
      <c r="A88" s="35" t="s">
        <v>54</v>
      </c>
      <c r="E88" s="36" t="s">
        <v>715</v>
      </c>
    </row>
    <row r="89" spans="1:5" ht="25.5">
      <c r="A89" s="39" t="s">
        <v>56</v>
      </c>
      <c r="E89" s="38" t="s">
        <v>716</v>
      </c>
    </row>
    <row r="90" spans="1:16" ht="12.75">
      <c r="A90" s="24" t="s">
        <v>49</v>
      </c>
      <c s="29" t="s">
        <v>364</v>
      </c>
      <c s="29" t="s">
        <v>717</v>
      </c>
      <c s="24" t="s">
        <v>51</v>
      </c>
      <c s="30" t="s">
        <v>718</v>
      </c>
      <c s="31" t="s">
        <v>148</v>
      </c>
      <c s="32">
        <v>29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25.5">
      <c r="A91" s="35" t="s">
        <v>54</v>
      </c>
      <c r="E91" s="36" t="s">
        <v>719</v>
      </c>
    </row>
    <row r="92" spans="1:5" ht="25.5">
      <c r="A92" s="39" t="s">
        <v>56</v>
      </c>
      <c r="E92" s="38" t="s">
        <v>720</v>
      </c>
    </row>
    <row r="93" spans="1:16" ht="12.75">
      <c r="A93" s="24" t="s">
        <v>49</v>
      </c>
      <c s="29" t="s">
        <v>368</v>
      </c>
      <c s="29" t="s">
        <v>481</v>
      </c>
      <c s="24" t="s">
        <v>51</v>
      </c>
      <c s="30" t="s">
        <v>482</v>
      </c>
      <c s="31" t="s">
        <v>148</v>
      </c>
      <c s="32">
        <v>53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721</v>
      </c>
    </row>
    <row r="95" spans="1:5" ht="38.25">
      <c r="A95" s="39" t="s">
        <v>56</v>
      </c>
      <c r="E95" s="38" t="s">
        <v>722</v>
      </c>
    </row>
    <row r="96" spans="1:16" ht="25.5">
      <c r="A96" s="24" t="s">
        <v>49</v>
      </c>
      <c s="29" t="s">
        <v>373</v>
      </c>
      <c s="29" t="s">
        <v>723</v>
      </c>
      <c s="24" t="s">
        <v>51</v>
      </c>
      <c s="30" t="s">
        <v>724</v>
      </c>
      <c s="31" t="s">
        <v>148</v>
      </c>
      <c s="32">
        <v>3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25.5">
      <c r="A97" s="35" t="s">
        <v>54</v>
      </c>
      <c r="E97" s="36" t="s">
        <v>725</v>
      </c>
    </row>
    <row r="98" spans="1:5" ht="38.25">
      <c r="A98" s="39" t="s">
        <v>56</v>
      </c>
      <c r="E98" s="38" t="s">
        <v>726</v>
      </c>
    </row>
    <row r="99" spans="1:16" ht="25.5">
      <c r="A99" s="24" t="s">
        <v>49</v>
      </c>
      <c s="29" t="s">
        <v>378</v>
      </c>
      <c s="29" t="s">
        <v>727</v>
      </c>
      <c s="24" t="s">
        <v>51</v>
      </c>
      <c s="30" t="s">
        <v>728</v>
      </c>
      <c s="31" t="s">
        <v>148</v>
      </c>
      <c s="32">
        <v>4.4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729</v>
      </c>
    </row>
    <row r="101" spans="1:5" ht="38.25">
      <c r="A101" s="37" t="s">
        <v>56</v>
      </c>
      <c r="E101" s="38" t="s">
        <v>730</v>
      </c>
    </row>
    <row r="102" spans="1:18" ht="12.75" customHeight="1">
      <c r="A102" s="6" t="s">
        <v>47</v>
      </c>
      <c s="6"/>
      <c s="42" t="s">
        <v>44</v>
      </c>
      <c s="6"/>
      <c s="27" t="s">
        <v>184</v>
      </c>
      <c s="6"/>
      <c s="6"/>
      <c s="6"/>
      <c s="43">
        <f>0+Q102</f>
      </c>
      <c r="O102">
        <f>0+R102</f>
      </c>
      <c r="Q102">
        <f>0+I103+I106+I109+I112</f>
      </c>
      <c>
        <f>0+O103+O106+O109+O112</f>
      </c>
    </row>
    <row r="103" spans="1:16" ht="12.75">
      <c r="A103" s="24" t="s">
        <v>49</v>
      </c>
      <c s="29" t="s">
        <v>384</v>
      </c>
      <c s="29" t="s">
        <v>731</v>
      </c>
      <c s="24" t="s">
        <v>51</v>
      </c>
      <c s="30" t="s">
        <v>732</v>
      </c>
      <c s="31" t="s">
        <v>187</v>
      </c>
      <c s="32">
        <v>19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733</v>
      </c>
    </row>
    <row r="105" spans="1:5" ht="25.5">
      <c r="A105" s="39" t="s">
        <v>56</v>
      </c>
      <c r="E105" s="38" t="s">
        <v>734</v>
      </c>
    </row>
    <row r="106" spans="1:16" ht="12.75">
      <c r="A106" s="24" t="s">
        <v>49</v>
      </c>
      <c s="29" t="s">
        <v>389</v>
      </c>
      <c s="29" t="s">
        <v>514</v>
      </c>
      <c s="24" t="s">
        <v>51</v>
      </c>
      <c s="30" t="s">
        <v>515</v>
      </c>
      <c s="31" t="s">
        <v>187</v>
      </c>
      <c s="32">
        <v>55.8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516</v>
      </c>
    </row>
    <row r="108" spans="1:5" ht="25.5">
      <c r="A108" s="39" t="s">
        <v>56</v>
      </c>
      <c r="E108" s="38" t="s">
        <v>735</v>
      </c>
    </row>
    <row r="109" spans="1:16" ht="12.75">
      <c r="A109" s="24" t="s">
        <v>49</v>
      </c>
      <c s="29" t="s">
        <v>394</v>
      </c>
      <c s="29" t="s">
        <v>514</v>
      </c>
      <c s="24" t="s">
        <v>360</v>
      </c>
      <c s="30" t="s">
        <v>515</v>
      </c>
      <c s="31" t="s">
        <v>187</v>
      </c>
      <c s="32">
        <v>16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25.5">
      <c r="A110" s="35" t="s">
        <v>54</v>
      </c>
      <c r="E110" s="36" t="s">
        <v>519</v>
      </c>
    </row>
    <row r="111" spans="1:5" ht="25.5">
      <c r="A111" s="39" t="s">
        <v>56</v>
      </c>
      <c r="E111" s="38" t="s">
        <v>736</v>
      </c>
    </row>
    <row r="112" spans="1:16" ht="12.75">
      <c r="A112" s="24" t="s">
        <v>49</v>
      </c>
      <c s="29" t="s">
        <v>399</v>
      </c>
      <c s="29" t="s">
        <v>532</v>
      </c>
      <c s="24" t="s">
        <v>51</v>
      </c>
      <c s="30" t="s">
        <v>533</v>
      </c>
      <c s="31" t="s">
        <v>187</v>
      </c>
      <c s="32">
        <v>170.5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534</v>
      </c>
    </row>
    <row r="114" spans="1:5" ht="25.5">
      <c r="A114" s="37" t="s">
        <v>56</v>
      </c>
      <c r="E114" s="38" t="s">
        <v>689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