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Rekapitulace stavby" sheetId="1" r:id="rId1"/>
    <sheet name="01 - Svislá hydroizolace ..." sheetId="2" r:id="rId2"/>
  </sheets>
  <definedNames>
    <definedName name="_xlnm._FilterDatabase" localSheetId="1" hidden="1">'01 - Svislá hydroizolace ...'!$C$132:$K$215</definedName>
    <definedName name="_xlnm.Print_Titles" localSheetId="1">'01 - Svislá hydroizolace ...'!$132:$132</definedName>
    <definedName name="_xlnm.Print_Titles" localSheetId="0">'Rekapitulace stavby'!$92:$92</definedName>
    <definedName name="_xlnm.Print_Area" localSheetId="1">'01 - Svislá hydroizolace ...'!$C$4:$J$76,'01 - Svislá hydroizolace ...'!$C$82:$J$114,'01 - Svislá hydroizolace ...'!$C$120:$K$215</definedName>
    <definedName name="_xlnm.Print_Area" localSheetId="0">'Rekapitulace stavby'!$D$4:$AO$76,'Rekapitulace stavby'!$C$82:$AQ$96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/>
  <c r="J37" i="2"/>
  <c r="AX95" i="1"/>
  <c r="BI215" i="2"/>
  <c r="BH215" i="2"/>
  <c r="BG215" i="2"/>
  <c r="BE215" i="2"/>
  <c r="T215" i="2"/>
  <c r="T214" i="2" s="1"/>
  <c r="T213" i="2" s="1"/>
  <c r="R215" i="2"/>
  <c r="R214" i="2"/>
  <c r="R213" i="2" s="1"/>
  <c r="P215" i="2"/>
  <c r="P214" i="2" s="1"/>
  <c r="P213" i="2" s="1"/>
  <c r="BK215" i="2"/>
  <c r="BK214" i="2" s="1"/>
  <c r="J215" i="2"/>
  <c r="BF215" i="2" s="1"/>
  <c r="BI208" i="2"/>
  <c r="BH208" i="2"/>
  <c r="BG208" i="2"/>
  <c r="BE208" i="2"/>
  <c r="T208" i="2"/>
  <c r="T207" i="2" s="1"/>
  <c r="R208" i="2"/>
  <c r="R207" i="2" s="1"/>
  <c r="P208" i="2"/>
  <c r="P207" i="2" s="1"/>
  <c r="BK208" i="2"/>
  <c r="BK207" i="2" s="1"/>
  <c r="J207" i="2" s="1"/>
  <c r="J208" i="2"/>
  <c r="BF208" i="2"/>
  <c r="BI206" i="2"/>
  <c r="BH206" i="2"/>
  <c r="BG206" i="2"/>
  <c r="BE206" i="2"/>
  <c r="T206" i="2"/>
  <c r="R206" i="2"/>
  <c r="P206" i="2"/>
  <c r="BK206" i="2"/>
  <c r="J206" i="2"/>
  <c r="BF206" i="2" s="1"/>
  <c r="BI204" i="2"/>
  <c r="BH204" i="2"/>
  <c r="BG204" i="2"/>
  <c r="BE204" i="2"/>
  <c r="T204" i="2"/>
  <c r="R204" i="2"/>
  <c r="P204" i="2"/>
  <c r="BK204" i="2"/>
  <c r="J204" i="2"/>
  <c r="BF204" i="2" s="1"/>
  <c r="BI201" i="2"/>
  <c r="BH201" i="2"/>
  <c r="BG201" i="2"/>
  <c r="BE201" i="2"/>
  <c r="T201" i="2"/>
  <c r="T200" i="2" s="1"/>
  <c r="R201" i="2"/>
  <c r="R200" i="2" s="1"/>
  <c r="P201" i="2"/>
  <c r="P200" i="2" s="1"/>
  <c r="BK201" i="2"/>
  <c r="BK200" i="2" s="1"/>
  <c r="J200" i="2" s="1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6" i="2"/>
  <c r="BH196" i="2"/>
  <c r="BG196" i="2"/>
  <c r="BE196" i="2"/>
  <c r="T196" i="2"/>
  <c r="R196" i="2"/>
  <c r="P196" i="2"/>
  <c r="BK196" i="2"/>
  <c r="J196" i="2"/>
  <c r="BF196" i="2" s="1"/>
  <c r="BI194" i="2"/>
  <c r="BH194" i="2"/>
  <c r="BG194" i="2"/>
  <c r="BE194" i="2"/>
  <c r="T194" i="2"/>
  <c r="R194" i="2"/>
  <c r="P194" i="2"/>
  <c r="BK194" i="2"/>
  <c r="J194" i="2"/>
  <c r="BF194" i="2" s="1"/>
  <c r="BI191" i="2"/>
  <c r="BH191" i="2"/>
  <c r="BG191" i="2"/>
  <c r="BE191" i="2"/>
  <c r="T191" i="2"/>
  <c r="R191" i="2"/>
  <c r="P191" i="2"/>
  <c r="BK191" i="2"/>
  <c r="J191" i="2"/>
  <c r="BF191" i="2" s="1"/>
  <c r="BI189" i="2"/>
  <c r="BH189" i="2"/>
  <c r="BG189" i="2"/>
  <c r="BE189" i="2"/>
  <c r="T189" i="2"/>
  <c r="R189" i="2"/>
  <c r="P189" i="2"/>
  <c r="BK189" i="2"/>
  <c r="J189" i="2"/>
  <c r="BF189" i="2" s="1"/>
  <c r="BI186" i="2"/>
  <c r="BH186" i="2"/>
  <c r="BG186" i="2"/>
  <c r="BE186" i="2"/>
  <c r="T186" i="2"/>
  <c r="T185" i="2" s="1"/>
  <c r="T184" i="2" s="1"/>
  <c r="R186" i="2"/>
  <c r="R185" i="2"/>
  <c r="R184" i="2" s="1"/>
  <c r="P186" i="2"/>
  <c r="P185" i="2" s="1"/>
  <c r="P184" i="2"/>
  <c r="BK186" i="2"/>
  <c r="BK185" i="2" s="1"/>
  <c r="J186" i="2"/>
  <c r="BF186" i="2" s="1"/>
  <c r="BI183" i="2"/>
  <c r="BH183" i="2"/>
  <c r="BG183" i="2"/>
  <c r="BE183" i="2"/>
  <c r="T183" i="2"/>
  <c r="T182" i="2" s="1"/>
  <c r="R183" i="2"/>
  <c r="R182" i="2" s="1"/>
  <c r="P183" i="2"/>
  <c r="P182" i="2" s="1"/>
  <c r="BK183" i="2"/>
  <c r="BK182" i="2" s="1"/>
  <c r="J182" i="2" s="1"/>
  <c r="J183" i="2"/>
  <c r="BF183" i="2" s="1"/>
  <c r="BI181" i="2"/>
  <c r="BH181" i="2"/>
  <c r="BG181" i="2"/>
  <c r="BE181" i="2"/>
  <c r="T181" i="2"/>
  <c r="R181" i="2"/>
  <c r="P181" i="2"/>
  <c r="BK181" i="2"/>
  <c r="J181" i="2"/>
  <c r="BF181" i="2" s="1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T176" i="2" s="1"/>
  <c r="R177" i="2"/>
  <c r="R176" i="2" s="1"/>
  <c r="P177" i="2"/>
  <c r="P176" i="2" s="1"/>
  <c r="BK177" i="2"/>
  <c r="BK176" i="2" s="1"/>
  <c r="J176" i="2" s="1"/>
  <c r="J177" i="2"/>
  <c r="BF177" i="2" s="1"/>
  <c r="BI173" i="2"/>
  <c r="BH173" i="2"/>
  <c r="BG173" i="2"/>
  <c r="BE173" i="2"/>
  <c r="T173" i="2"/>
  <c r="T172" i="2" s="1"/>
  <c r="R173" i="2"/>
  <c r="R172" i="2" s="1"/>
  <c r="P173" i="2"/>
  <c r="P172" i="2" s="1"/>
  <c r="BK173" i="2"/>
  <c r="BK172" i="2" s="1"/>
  <c r="J172" i="2" s="1"/>
  <c r="J173" i="2"/>
  <c r="BF173" i="2" s="1"/>
  <c r="BI169" i="2"/>
  <c r="BH169" i="2"/>
  <c r="BG169" i="2"/>
  <c r="BE169" i="2"/>
  <c r="T169" i="2"/>
  <c r="R169" i="2"/>
  <c r="P169" i="2"/>
  <c r="BK169" i="2"/>
  <c r="J169" i="2"/>
  <c r="BF169" i="2" s="1"/>
  <c r="BI166" i="2"/>
  <c r="BH166" i="2"/>
  <c r="BG166" i="2"/>
  <c r="BE166" i="2"/>
  <c r="T166" i="2"/>
  <c r="R166" i="2"/>
  <c r="P166" i="2"/>
  <c r="BK166" i="2"/>
  <c r="J166" i="2"/>
  <c r="BF166" i="2" s="1"/>
  <c r="BI163" i="2"/>
  <c r="BH163" i="2"/>
  <c r="BG163" i="2"/>
  <c r="BE163" i="2"/>
  <c r="T163" i="2"/>
  <c r="T162" i="2" s="1"/>
  <c r="R163" i="2"/>
  <c r="R162" i="2" s="1"/>
  <c r="P163" i="2"/>
  <c r="P162" i="2" s="1"/>
  <c r="BK163" i="2"/>
  <c r="J163" i="2"/>
  <c r="BF163" i="2"/>
  <c r="BI159" i="2"/>
  <c r="BH159" i="2"/>
  <c r="BG159" i="2"/>
  <c r="BE159" i="2"/>
  <c r="T159" i="2"/>
  <c r="T158" i="2" s="1"/>
  <c r="R159" i="2"/>
  <c r="R158" i="2" s="1"/>
  <c r="P159" i="2"/>
  <c r="P158" i="2" s="1"/>
  <c r="BK159" i="2"/>
  <c r="BK158" i="2" s="1"/>
  <c r="J158" i="2" s="1"/>
  <c r="J159" i="2"/>
  <c r="BF159" i="2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 s="1"/>
  <c r="BI150" i="2"/>
  <c r="BH150" i="2"/>
  <c r="BG150" i="2"/>
  <c r="BE150" i="2"/>
  <c r="T150" i="2"/>
  <c r="R150" i="2"/>
  <c r="P150" i="2"/>
  <c r="BK150" i="2"/>
  <c r="J150" i="2"/>
  <c r="BF150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39" i="2"/>
  <c r="BH139" i="2"/>
  <c r="BG139" i="2"/>
  <c r="BE139" i="2"/>
  <c r="T139" i="2"/>
  <c r="R139" i="2"/>
  <c r="P139" i="2"/>
  <c r="BK139" i="2"/>
  <c r="J139" i="2"/>
  <c r="BF139" i="2" s="1"/>
  <c r="BI136" i="2"/>
  <c r="BH136" i="2"/>
  <c r="BG136" i="2"/>
  <c r="BE136" i="2"/>
  <c r="T136" i="2"/>
  <c r="T135" i="2" s="1"/>
  <c r="T134" i="2" s="1"/>
  <c r="T133" i="2" s="1"/>
  <c r="R136" i="2"/>
  <c r="R135" i="2" s="1"/>
  <c r="R134" i="2" s="1"/>
  <c r="R133" i="2" s="1"/>
  <c r="P136" i="2"/>
  <c r="P135" i="2" s="1"/>
  <c r="P134" i="2" s="1"/>
  <c r="P133" i="2" s="1"/>
  <c r="AU95" i="1" s="1"/>
  <c r="AU94" i="1" s="1"/>
  <c r="BK136" i="2"/>
  <c r="BK135" i="2"/>
  <c r="J136" i="2"/>
  <c r="BF136" i="2"/>
  <c r="F127" i="2"/>
  <c r="E125" i="2"/>
  <c r="J31" i="2"/>
  <c r="F89" i="2"/>
  <c r="E87" i="2"/>
  <c r="J21" i="2"/>
  <c r="E21" i="2"/>
  <c r="J129" i="2" s="1"/>
  <c r="J91" i="2"/>
  <c r="J20" i="2"/>
  <c r="J18" i="2"/>
  <c r="E18" i="2"/>
  <c r="F130" i="2"/>
  <c r="F92" i="2"/>
  <c r="J17" i="2"/>
  <c r="J15" i="2"/>
  <c r="E15" i="2"/>
  <c r="F129" i="2" s="1"/>
  <c r="F91" i="2"/>
  <c r="J14" i="2"/>
  <c r="J127" i="2"/>
  <c r="J89" i="2"/>
  <c r="E7" i="2"/>
  <c r="E123" i="2"/>
  <c r="E85" i="2"/>
  <c r="AS94" i="1"/>
  <c r="L90" i="1"/>
  <c r="AM90" i="1"/>
  <c r="AM89" i="1"/>
  <c r="L89" i="1"/>
  <c r="AM87" i="1"/>
  <c r="L87" i="1"/>
  <c r="L85" i="1"/>
  <c r="L84" i="1"/>
  <c r="F38" i="2" l="1"/>
  <c r="BC95" i="1" s="1"/>
  <c r="BC94" i="1" s="1"/>
  <c r="W32" i="1" s="1"/>
  <c r="J35" i="2"/>
  <c r="AV95" i="1" s="1"/>
  <c r="F35" i="2"/>
  <c r="AZ95" i="1" s="1"/>
  <c r="AZ94" i="1" s="1"/>
  <c r="W29" i="1" s="1"/>
  <c r="F37" i="2"/>
  <c r="BB95" i="1" s="1"/>
  <c r="BB94" i="1" s="1"/>
  <c r="W31" i="1" s="1"/>
  <c r="BK162" i="2"/>
  <c r="J162" i="2" s="1"/>
  <c r="F39" i="2"/>
  <c r="BD95" i="1" s="1"/>
  <c r="BD94" i="1" s="1"/>
  <c r="W33" i="1" s="1"/>
  <c r="BK184" i="2"/>
  <c r="BK213" i="2"/>
  <c r="AW95" i="1"/>
  <c r="AT95" i="1" s="1"/>
  <c r="BA95" i="1"/>
  <c r="BA94" i="1" s="1"/>
  <c r="AY94" i="1" l="1"/>
  <c r="AV94" i="1"/>
  <c r="AK29" i="1" s="1"/>
  <c r="AX94" i="1"/>
  <c r="BK134" i="2"/>
  <c r="BK133" i="2" s="1"/>
  <c r="W30" i="1"/>
  <c r="AW94" i="1"/>
  <c r="AK30" i="1" l="1"/>
  <c r="AT94" i="1"/>
  <c r="J114" i="2"/>
  <c r="J32" i="2"/>
  <c r="AG95" i="1" l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<sst xmlns="http://schemas.openxmlformats.org/spreadsheetml/2006/main" count="1146" uniqueCount="283">
  <si>
    <t>Export Komplet</t>
  </si>
  <si>
    <t/>
  </si>
  <si>
    <t>2.0</t>
  </si>
  <si>
    <t>False</t>
  </si>
  <si>
    <t>{6305697a-5ca7-43e5-904c-f4cc5c095c8e}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</si>
  <si>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</si>
  <si>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</si>
  <si>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</si>
  <si>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</si>
  <si>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</si>
  <si>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</si>
  <si>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</si>
  <si>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</si>
  <si>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</si>
  <si>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</si>
  <si>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Kladno, Vojtěcha Dundra 1032</t>
  </si>
  <si>
    <t>KSO:</t>
  </si>
  <si>
    <t>CC-CZ:</t>
  </si>
  <si>
    <t>Místo:</t>
  </si>
  <si>
    <t>Kladno</t>
  </si>
  <si>
    <t>Datum:</t>
  </si>
  <si>
    <t>6. 11. 2020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</si>
  <si>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</si>
  <si>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</si>
  <si>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</si>
  <si>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</si>
  <si>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</si>
  <si>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</si>
  <si>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</si>
  <si>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</si>
  <si>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Horák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</si>
  <si>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</si>
  <si>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</si>
  <si>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</si>
  <si>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</si>
  <si>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</si>
  <si>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</si>
  <si>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</si>
  <si>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</si>
  <si>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</si>
  <si>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</si>
  <si>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</si>
  <si>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</si>
  <si>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</si>
  <si>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</si>
  <si>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</si>
  <si>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</si>
  <si>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</si>
  <si>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</si>
  <si>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</si>
  <si>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</si>
  <si>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</si>
  <si>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</si>
  <si>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</si>
  <si>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</si>
  <si>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</si>
  <si>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</si>
  <si>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</si>
  <si>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</si>
  <si>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</si>
  <si>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</si>
  <si>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</si>
  <si>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</si>
  <si>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</si>
  <si>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</si>
  <si>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</si>
  <si>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</si>
  <si>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</si>
  <si>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</si>
  <si>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</si>
  <si>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</si>
  <si>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</si>
  <si>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</si>
  <si>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</si>
  <si>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</si>
  <si>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</si>
  <si>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</si>
  <si>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Svislá hydroizolace části objektu a vnitřní omítka jedné místnosti</t>
  </si>
  <si>
    <t>STA</t>
  </si>
  <si>
    <t>1</t>
  </si>
  <si>
    <t>{ee1751fb-0102-4fd6-bbb7-cea49de1b7de}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</si>
  <si>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</si>
  <si>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</si>
  <si>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</si>
  <si>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</si>
  <si>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</si>
  <si>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</si>
  <si>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</si>
  <si>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</si>
  <si>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</si>
  <si>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</si>
  <si>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</si>
  <si>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</si>
  <si>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</si>
  <si>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</si>
  <si>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</si>
  <si>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</si>
  <si>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</si>
  <si>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</si>
  <si>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</si>
  <si>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784 - Dokončovací práce - malby</t>
  </si>
  <si>
    <t>VRN - Vedlejší rozpočtové náklady</t>
  </si>
  <si>
    <t xml:space="preserve">    VRN7 - Provozní vlivy</t>
  </si>
  <si>
    <t>2) Ostatní náklady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</si>
  <si>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</si>
  <si>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</si>
  <si>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</si>
  <si>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</si>
  <si>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</si>
  <si>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</si>
  <si>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</si>
  <si>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</si>
  <si>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</si>
  <si>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</si>
  <si>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</si>
  <si>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</si>
  <si>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</si>
  <si>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</si>
  <si>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</si>
  <si>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</si>
  <si>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</si>
  <si>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</si>
  <si>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</si>
  <si>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120901121</t>
  </si>
  <si>
    <t>Bourání betonu prostého v odkopávkách nebo prokopávkách ručně</t>
  </si>
  <si>
    <t>m3</t>
  </si>
  <si>
    <t>CS ÚRS 2019 01</t>
  </si>
  <si>
    <t>4</t>
  </si>
  <si>
    <t>2</t>
  </si>
  <si>
    <t>-1234036747</t>
  </si>
  <si>
    <t>VV</t>
  </si>
  <si>
    <t>16,5*0,9*0,1</t>
  </si>
  <si>
    <t>Součet</t>
  </si>
  <si>
    <t>132212201</t>
  </si>
  <si>
    <t>Hloubení rýh š přes 600 do 2000 mm ručním nebo pneum nářadím v soudržných horninách tř. 3</t>
  </si>
  <si>
    <t>-2033231194</t>
  </si>
  <si>
    <t>(16,5*2+14)*1,5*0,9</t>
  </si>
  <si>
    <t>3</t>
  </si>
  <si>
    <t>132212209</t>
  </si>
  <si>
    <t>Příplatek za lepivost u hloubení rýh š do 2000 mm ručním nebo pneum nářadím v hornině tř. 3</t>
  </si>
  <si>
    <t>1769930065</t>
  </si>
  <si>
    <t>162701105</t>
  </si>
  <si>
    <t>Vodorovné přemístění do 10000 m výkopku/sypaniny z horniny tř. 1 až 4</t>
  </si>
  <si>
    <t>125443302</t>
  </si>
  <si>
    <t>(16,5*2+14)*1,5*0,9*0,5</t>
  </si>
  <si>
    <t>5</t>
  </si>
  <si>
    <t>162701109</t>
  </si>
  <si>
    <t>Příplatek k vodorovnému přemístění výkopku/sypaniny z horniny tř. 1 až 4 ZKD 1000 m přes 10000 m</t>
  </si>
  <si>
    <t>-1539395880</t>
  </si>
  <si>
    <t>6</t>
  </si>
  <si>
    <t>167101101</t>
  </si>
  <si>
    <t>Nakládání výkopku z hornin tř. 1 až 4 do 100 m3</t>
  </si>
  <si>
    <t>-648862020</t>
  </si>
  <si>
    <t>7</t>
  </si>
  <si>
    <t>171201201</t>
  </si>
  <si>
    <t>Uložení sypaniny na skládky</t>
  </si>
  <si>
    <t>1081934901</t>
  </si>
  <si>
    <t>8</t>
  </si>
  <si>
    <t>171201211</t>
  </si>
  <si>
    <t>Poplatek za uložení stavebního odpadu - zeminy a kameniva na skládce</t>
  </si>
  <si>
    <t>t</t>
  </si>
  <si>
    <t>1387540315</t>
  </si>
  <si>
    <t>31,725*1,7 'Přepočtené koeficientem množství</t>
  </si>
  <si>
    <t>9</t>
  </si>
  <si>
    <t>174101101</t>
  </si>
  <si>
    <t>Zásyp jam, šachet rýh nebo kolem objektů sypaninou se zhutněním</t>
  </si>
  <si>
    <t>835325389</t>
  </si>
  <si>
    <t>Zakládání</t>
  </si>
  <si>
    <t>10</t>
  </si>
  <si>
    <t>271562211</t>
  </si>
  <si>
    <t>Zásyp z kačírku</t>
  </si>
  <si>
    <t>-941528408</t>
  </si>
  <si>
    <t>Úpravy povrchů, podlahy a osazování výplní</t>
  </si>
  <si>
    <t>11</t>
  </si>
  <si>
    <t>612321141</t>
  </si>
  <si>
    <t>Vápenocementová omítka štuková dvouvrstvá vnitřních stěn nanášená ručně</t>
  </si>
  <si>
    <t>m2</t>
  </si>
  <si>
    <t>2057337228</t>
  </si>
  <si>
    <t>2,6*(5,18+6,96)*2</t>
  </si>
  <si>
    <t>12</t>
  </si>
  <si>
    <t>622323111</t>
  </si>
  <si>
    <t>Vápenocementová omítka hladkých vnějších stěn tloušťky do 5 mm nanášená ručně</t>
  </si>
  <si>
    <t>-446904482</t>
  </si>
  <si>
    <t>(16,5*2+14)*1,5</t>
  </si>
  <si>
    <t>13</t>
  </si>
  <si>
    <t>631312131</t>
  </si>
  <si>
    <t>Doplnění dosavadních mazanin betonem prostým plochy do 4 m2 tloušťky přes 80 mm</t>
  </si>
  <si>
    <t>-1032985927</t>
  </si>
  <si>
    <t>Ostatní konstrukce a práce, bourání</t>
  </si>
  <si>
    <t>14</t>
  </si>
  <si>
    <t>978013191</t>
  </si>
  <si>
    <t>Otlučení (osekání) vnitřní vápenné nebo vápenocementové omítky stěn v rozsahu do 100 %</t>
  </si>
  <si>
    <t>-1552295203</t>
  </si>
  <si>
    <t>997</t>
  </si>
  <si>
    <t>Přesun sutě</t>
  </si>
  <si>
    <t>997013211</t>
  </si>
  <si>
    <t>Vnitrostaveništní doprava suti a vybouraných hmot pro budovy v do 6 m ručně</t>
  </si>
  <si>
    <t>-919100211</t>
  </si>
  <si>
    <t>16</t>
  </si>
  <si>
    <t>997013501</t>
  </si>
  <si>
    <t>Odvoz suti a vybouraných hmot na skládku nebo meziskládku do 1 km se složením</t>
  </si>
  <si>
    <t>-1926858771</t>
  </si>
  <si>
    <t>17</t>
  </si>
  <si>
    <t>997013509</t>
  </si>
  <si>
    <t>Příplatek k odvozu suti a vybouraných hmot na skládku ZKD 1 km přes 1 km</t>
  </si>
  <si>
    <t>465140551</t>
  </si>
  <si>
    <t>2,904*10 'Přepočtené koeficientem množství</t>
  </si>
  <si>
    <t>18</t>
  </si>
  <si>
    <t>997013801</t>
  </si>
  <si>
    <t xml:space="preserve">Poplatek za uložení na skládce (skládkovné) stavebního odpadu </t>
  </si>
  <si>
    <t>-1016705963</t>
  </si>
  <si>
    <t>998</t>
  </si>
  <si>
    <t>Přesun hmot</t>
  </si>
  <si>
    <t>19</t>
  </si>
  <si>
    <t>998018001</t>
  </si>
  <si>
    <t>Přesun hmot ruční pro budovy v do 6 m</t>
  </si>
  <si>
    <t>1367280174</t>
  </si>
  <si>
    <t>PSV</t>
  </si>
  <si>
    <t>Práce a dodávky PSV</t>
  </si>
  <si>
    <t>711</t>
  </si>
  <si>
    <t>Izolace proti vodě, vlhkosti a plynům</t>
  </si>
  <si>
    <t>20</t>
  </si>
  <si>
    <t>711112001</t>
  </si>
  <si>
    <t>Provedení izolace proti zemní vlhkosti svislé za studena nátěrem penetračním</t>
  </si>
  <si>
    <t>-1656015801</t>
  </si>
  <si>
    <t>M</t>
  </si>
  <si>
    <t>11163150</t>
  </si>
  <si>
    <t>lak penetrační asfaltový</t>
  </si>
  <si>
    <t>32</t>
  </si>
  <si>
    <t>-249422641</t>
  </si>
  <si>
    <t>70,5*0,00035 'Přepočtené koeficientem množství</t>
  </si>
  <si>
    <t>22</t>
  </si>
  <si>
    <t>711142559</t>
  </si>
  <si>
    <t>Provedení izolace proti zemní vlhkosti pásy přitavením svislé NAIP</t>
  </si>
  <si>
    <t>-1732497136</t>
  </si>
  <si>
    <t>23</t>
  </si>
  <si>
    <t>62853003</t>
  </si>
  <si>
    <t>pás asfaltový natavitelný modifikovaný SBS tl 3,5mm s vložkou ze skleněné tkaniny</t>
  </si>
  <si>
    <t>1426955857</t>
  </si>
  <si>
    <t>70,5*1,2 'Přepočtené koeficientem množství</t>
  </si>
  <si>
    <t>24</t>
  </si>
  <si>
    <t>711161215</t>
  </si>
  <si>
    <t>Izolace proti zemní vlhkosti nopovou fólií svislá, nopek v 20,0 mm, tl do 1,0 mm</t>
  </si>
  <si>
    <t>1116837219</t>
  </si>
  <si>
    <t>25</t>
  </si>
  <si>
    <t>998711201</t>
  </si>
  <si>
    <t>Přesun hmot procentní pro izolace proti vodě, vlhkosti a plynům v objektech v do 6 m</t>
  </si>
  <si>
    <t>%</t>
  </si>
  <si>
    <t>1238025244</t>
  </si>
  <si>
    <t>713</t>
  </si>
  <si>
    <t>Izolace tepelné</t>
  </si>
  <si>
    <t>26</t>
  </si>
  <si>
    <t>713131145</t>
  </si>
  <si>
    <t>Montáž izolace tepelné stěn a základů lepením bodově rohoží, pásů, dílců, desek</t>
  </si>
  <si>
    <t>219141843</t>
  </si>
  <si>
    <t>27</t>
  </si>
  <si>
    <t>28376372</t>
  </si>
  <si>
    <t>deska z polystyrénu XPS, tl 100mm</t>
  </si>
  <si>
    <t>1712161038</t>
  </si>
  <si>
    <t>70,5*1,05 'Přepočtené koeficientem množství</t>
  </si>
  <si>
    <t>28</t>
  </si>
  <si>
    <t>998713201</t>
  </si>
  <si>
    <t>Přesun hmot procentní pro izolace tepelné v objektech v do 6 m</t>
  </si>
  <si>
    <t>-1085283470</t>
  </si>
  <si>
    <t>784</t>
  </si>
  <si>
    <t>Dokončovací práce - malby</t>
  </si>
  <si>
    <t>29</t>
  </si>
  <si>
    <t>784211121</t>
  </si>
  <si>
    <t>Dvojnásobné bílé malby ze směsí za mokra středně otěruvzdorných v místnostech výšky do 3,80 m</t>
  </si>
  <si>
    <t>2067942774</t>
  </si>
  <si>
    <t>"strop"</t>
  </si>
  <si>
    <t>5,18*6,96</t>
  </si>
  <si>
    <t>VRN</t>
  </si>
  <si>
    <t>Vedlejší rozpočtové náklady</t>
  </si>
  <si>
    <t>VRN7</t>
  </si>
  <si>
    <t>Provozní vlivy</t>
  </si>
  <si>
    <t>30</t>
  </si>
  <si>
    <t>070001000</t>
  </si>
  <si>
    <t>Doprava</t>
  </si>
  <si>
    <t>den</t>
  </si>
  <si>
    <t>1024</t>
  </si>
  <si>
    <t>-374935692</t>
  </si>
  <si>
    <t>01 - „Svislá hydroizolace části objektu č.8 a oprava vnitřních omítek“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</si>
</sst>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1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2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99" t="s">
        <v>13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S5" s="16" t="s">
        <v>6</v>
      </c>
    </row>
    <row r="6" spans="1:74" ht="36.950000000000003" customHeight="1">
      <c r="B6" s="19"/>
      <c r="D6" s="24" t="s">
        <v>14</v>
      </c>
      <c r="K6" s="201" t="s">
        <v>15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24</v>
      </c>
      <c r="AK14" s="25" t="s">
        <v>25</v>
      </c>
      <c r="AN14" s="23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5" t="s">
        <v>27</v>
      </c>
      <c r="AK16" s="25" t="s">
        <v>23</v>
      </c>
      <c r="AN16" s="23" t="s">
        <v>1</v>
      </c>
      <c r="AR16" s="19"/>
      <c r="BS16" s="16" t="s">
        <v>3</v>
      </c>
    </row>
    <row r="17" spans="2:71" ht="18.399999999999999" customHeight="1">
      <c r="B17" s="19"/>
      <c r="E17" s="23" t="s">
        <v>24</v>
      </c>
      <c r="AK17" s="25" t="s">
        <v>25</v>
      </c>
      <c r="AN17" s="23" t="s">
        <v>1</v>
      </c>
      <c r="AR17" s="19"/>
      <c r="BS17" s="16" t="s">
        <v>28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29</v>
      </c>
      <c r="AK19" s="25" t="s">
        <v>23</v>
      </c>
      <c r="AN19" s="23" t="s">
        <v>1</v>
      </c>
      <c r="AR19" s="19"/>
      <c r="BS19" s="16" t="s">
        <v>6</v>
      </c>
    </row>
    <row r="20" spans="2:71" ht="18.399999999999999" customHeight="1">
      <c r="B20" s="19"/>
      <c r="E20" s="23" t="s">
        <v>30</v>
      </c>
      <c r="AK20" s="25" t="s">
        <v>25</v>
      </c>
      <c r="AN20" s="23" t="s">
        <v>1</v>
      </c>
      <c r="AR20" s="19"/>
      <c r="BS20" s="16" t="s">
        <v>28</v>
      </c>
    </row>
    <row r="21" spans="2:71" ht="6.95" customHeight="1">
      <c r="B21" s="19"/>
      <c r="AR21" s="19"/>
    </row>
    <row r="22" spans="2:71" ht="12" customHeight="1">
      <c r="B22" s="19"/>
      <c r="D22" s="25" t="s">
        <v>31</v>
      </c>
      <c r="AR22" s="19"/>
    </row>
    <row r="23" spans="2:71" ht="16.5" customHeight="1">
      <c r="B23" s="19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4">
        <f>ROUND(AG94,2)</f>
        <v>0</v>
      </c>
      <c r="AL26" s="205"/>
      <c r="AM26" s="205"/>
      <c r="AN26" s="205"/>
      <c r="AO26" s="205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206" t="s">
        <v>33</v>
      </c>
      <c r="M28" s="206"/>
      <c r="N28" s="206"/>
      <c r="O28" s="206"/>
      <c r="P28" s="206"/>
      <c r="W28" s="206" t="s">
        <v>34</v>
      </c>
      <c r="X28" s="206"/>
      <c r="Y28" s="206"/>
      <c r="Z28" s="206"/>
      <c r="AA28" s="206"/>
      <c r="AB28" s="206"/>
      <c r="AC28" s="206"/>
      <c r="AD28" s="206"/>
      <c r="AE28" s="206"/>
      <c r="AK28" s="206" t="s">
        <v>35</v>
      </c>
      <c r="AL28" s="206"/>
      <c r="AM28" s="206"/>
      <c r="AN28" s="206"/>
      <c r="AO28" s="206"/>
      <c r="AR28" s="28"/>
    </row>
    <row r="29" spans="2:71" s="2" customFormat="1" ht="14.45" customHeight="1">
      <c r="B29" s="32"/>
      <c r="D29" s="25" t="s">
        <v>36</v>
      </c>
      <c r="F29" s="25" t="s">
        <v>37</v>
      </c>
      <c r="L29" s="209">
        <v>0.21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2"/>
    </row>
    <row r="30" spans="2:71" s="2" customFormat="1" ht="14.45" customHeight="1">
      <c r="B30" s="32"/>
      <c r="F30" s="25" t="s">
        <v>38</v>
      </c>
      <c r="L30" s="209">
        <v>0.15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2"/>
    </row>
    <row r="31" spans="2:71" s="2" customFormat="1" ht="14.45" hidden="1" customHeight="1">
      <c r="B31" s="32"/>
      <c r="F31" s="25" t="s">
        <v>39</v>
      </c>
      <c r="L31" s="209">
        <v>0.21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2"/>
    </row>
    <row r="32" spans="2:71" s="2" customFormat="1" ht="14.45" hidden="1" customHeight="1">
      <c r="B32" s="32"/>
      <c r="F32" s="25" t="s">
        <v>40</v>
      </c>
      <c r="L32" s="209">
        <v>0.15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2"/>
    </row>
    <row r="33" spans="2:44" s="2" customFormat="1" ht="14.45" hidden="1" customHeight="1">
      <c r="B33" s="32"/>
      <c r="F33" s="25" t="s">
        <v>41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210" t="s">
        <v>44</v>
      </c>
      <c r="Y35" s="211"/>
      <c r="Z35" s="211"/>
      <c r="AA35" s="211"/>
      <c r="AB35" s="211"/>
      <c r="AC35" s="35"/>
      <c r="AD35" s="35"/>
      <c r="AE35" s="35"/>
      <c r="AF35" s="35"/>
      <c r="AG35" s="35"/>
      <c r="AH35" s="35"/>
      <c r="AI35" s="35"/>
      <c r="AJ35" s="35"/>
      <c r="AK35" s="212">
        <f>SUM(AK26:AK33)</f>
        <v>0</v>
      </c>
      <c r="AL35" s="211"/>
      <c r="AM35" s="211"/>
      <c r="AN35" s="211"/>
      <c r="AO35" s="213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47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48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47</v>
      </c>
      <c r="AI60" s="30"/>
      <c r="AJ60" s="30"/>
      <c r="AK60" s="30"/>
      <c r="AL60" s="30"/>
      <c r="AM60" s="39" t="s">
        <v>48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49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50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47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48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47</v>
      </c>
      <c r="AI75" s="30"/>
      <c r="AJ75" s="30"/>
      <c r="AK75" s="30"/>
      <c r="AL75" s="30"/>
      <c r="AM75" s="39" t="s">
        <v>48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20" t="s">
        <v>51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01</v>
      </c>
      <c r="AR84" s="44"/>
    </row>
    <row r="85" spans="1:91" s="4" customFormat="1" ht="36.950000000000003" customHeight="1">
      <c r="B85" s="45"/>
      <c r="C85" s="46" t="s">
        <v>14</v>
      </c>
      <c r="L85" s="180" t="str">
        <f>K6</f>
        <v>Kladno, Vojtěcha Dundra 1032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Kladno</v>
      </c>
      <c r="AI87" s="25" t="s">
        <v>20</v>
      </c>
      <c r="AM87" s="182" t="str">
        <f>IF(AN8= "","",AN8)</f>
        <v>6. 11. 2020</v>
      </c>
      <c r="AN87" s="182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5" t="s">
        <v>22</v>
      </c>
      <c r="L89" s="3" t="str">
        <f>IF(E11= "","",E11)</f>
        <v xml:space="preserve"> </v>
      </c>
      <c r="AI89" s="25" t="s">
        <v>27</v>
      </c>
      <c r="AM89" s="183" t="str">
        <f>IF(E17="","",E17)</f>
        <v xml:space="preserve"> </v>
      </c>
      <c r="AN89" s="184"/>
      <c r="AO89" s="184"/>
      <c r="AP89" s="184"/>
      <c r="AR89" s="28"/>
      <c r="AS89" s="185" t="s">
        <v>52</v>
      </c>
      <c r="AT89" s="18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29</v>
      </c>
      <c r="AM90" s="183" t="str">
        <f>IF(E20="","",E20)</f>
        <v>Horák</v>
      </c>
      <c r="AN90" s="184"/>
      <c r="AO90" s="184"/>
      <c r="AP90" s="184"/>
      <c r="AR90" s="28"/>
      <c r="AS90" s="187"/>
      <c r="AT90" s="188"/>
      <c r="AU90" s="51"/>
      <c r="AV90" s="51"/>
      <c r="AW90" s="51"/>
      <c r="AX90" s="51"/>
      <c r="AY90" s="51"/>
      <c r="AZ90" s="51"/>
      <c r="BA90" s="51"/>
      <c r="BB90" s="51"/>
      <c r="BC90" s="51"/>
      <c r="BD90" s="52"/>
    </row>
    <row r="91" spans="1:91" s="1" customFormat="1" ht="10.9" customHeight="1">
      <c r="B91" s="28"/>
      <c r="AR91" s="28"/>
      <c r="AS91" s="187"/>
      <c r="AT91" s="188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1:91" s="1" customFormat="1" ht="29.25" customHeight="1">
      <c r="B92" s="28"/>
      <c r="C92" s="189" t="s">
        <v>53</v>
      </c>
      <c r="D92" s="190"/>
      <c r="E92" s="190"/>
      <c r="F92" s="190"/>
      <c r="G92" s="190"/>
      <c r="H92" s="53"/>
      <c r="I92" s="191" t="s">
        <v>54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55</v>
      </c>
      <c r="AH92" s="190"/>
      <c r="AI92" s="190"/>
      <c r="AJ92" s="190"/>
      <c r="AK92" s="190"/>
      <c r="AL92" s="190"/>
      <c r="AM92" s="190"/>
      <c r="AN92" s="191" t="s">
        <v>56</v>
      </c>
      <c r="AO92" s="190"/>
      <c r="AP92" s="193"/>
      <c r="AQ92" s="54" t="s">
        <v>57</v>
      </c>
      <c r="AR92" s="28"/>
      <c r="AS92" s="55" t="s">
        <v>58</v>
      </c>
      <c r="AT92" s="56" t="s">
        <v>59</v>
      </c>
      <c r="AU92" s="56" t="s">
        <v>60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7" t="s">
        <v>69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716.73969999999997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71</v>
      </c>
      <c r="BT94" s="68" t="s">
        <v>72</v>
      </c>
      <c r="BU94" s="69" t="s">
        <v>73</v>
      </c>
      <c r="BV94" s="68" t="s">
        <v>74</v>
      </c>
      <c r="BW94" s="68" t="s">
        <v>4</v>
      </c>
      <c r="BX94" s="68" t="s">
        <v>75</v>
      </c>
      <c r="CL94" s="68" t="s">
        <v>1</v>
      </c>
    </row>
    <row r="95" spans="1:91" s="6" customFormat="1" ht="27" customHeight="1">
      <c r="A95" s="70" t="s">
        <v>76</v>
      </c>
      <c r="B95" s="71"/>
      <c r="C95" s="72"/>
      <c r="D95" s="196" t="s">
        <v>13</v>
      </c>
      <c r="E95" s="196"/>
      <c r="F95" s="196"/>
      <c r="G95" s="196"/>
      <c r="H95" s="196"/>
      <c r="I95" s="73"/>
      <c r="J95" s="196" t="s">
        <v>77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'01 - Svislá hydroizolace ...'!J32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74" t="s">
        <v>78</v>
      </c>
      <c r="AR95" s="71"/>
      <c r="AS95" s="75">
        <v>0</v>
      </c>
      <c r="AT95" s="76">
        <f>ROUND(SUM(AV95:AW95),2)</f>
        <v>0</v>
      </c>
      <c r="AU95" s="77">
        <f>'01 - Svislá hydroizolace ...'!P133</f>
        <v>716.73969899999997</v>
      </c>
      <c r="AV95" s="76">
        <f>'01 - Svislá hydroizolace ...'!J35</f>
        <v>0</v>
      </c>
      <c r="AW95" s="76">
        <f>'01 - Svislá hydroizolace ...'!J36</f>
        <v>0</v>
      </c>
      <c r="AX95" s="76">
        <f>'01 - Svislá hydroizolace ...'!J37</f>
        <v>0</v>
      </c>
      <c r="AY95" s="76">
        <f>'01 - Svislá hydroizolace ...'!J38</f>
        <v>0</v>
      </c>
      <c r="AZ95" s="76">
        <f>'01 - Svislá hydroizolace ...'!F35</f>
        <v>0</v>
      </c>
      <c r="BA95" s="76">
        <f>'01 - Svislá hydroizolace ...'!F36</f>
        <v>0</v>
      </c>
      <c r="BB95" s="76">
        <f>'01 - Svislá hydroizolace ...'!F37</f>
        <v>0</v>
      </c>
      <c r="BC95" s="76">
        <f>'01 - Svislá hydroizolace ...'!F38</f>
        <v>0</v>
      </c>
      <c r="BD95" s="78">
        <f>'01 - Svislá hydroizolace ...'!F39</f>
        <v>0</v>
      </c>
      <c r="BT95" s="79" t="s">
        <v>79</v>
      </c>
      <c r="BV95" s="79" t="s">
        <v>74</v>
      </c>
      <c r="BW95" s="79" t="s">
        <v>80</v>
      </c>
      <c r="BX95" s="79" t="s">
        <v>4</v>
      </c>
      <c r="CL95" s="79" t="s">
        <v>1</v>
      </c>
      <c r="CM95" s="79" t="s">
        <v>79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vislá hydroizolace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6"/>
  <sheetViews>
    <sheetView showGridLines="0" tabSelected="1" topLeftCell="A157" workbookViewId="0">
      <selection activeCell="W189" sqref="W18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0"/>
    </row>
    <row r="2" spans="1:46" ht="36.950000000000003" customHeight="1">
      <c r="L2" s="202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80</v>
      </c>
    </row>
    <row r="3" spans="1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1:46" ht="24.95" customHeight="1">
      <c r="B4" s="19"/>
      <c r="D4" s="20" t="s">
        <v>81</v>
      </c>
      <c r="L4" s="19"/>
      <c r="M4" s="81" t="s">
        <v>10</v>
      </c>
      <c r="AT4" s="16" t="s">
        <v>3</v>
      </c>
    </row>
    <row r="5" spans="1:46" ht="6.95" customHeight="1">
      <c r="B5" s="19"/>
      <c r="L5" s="19"/>
    </row>
    <row r="6" spans="1:46" ht="12" customHeight="1">
      <c r="B6" s="19"/>
      <c r="D6" s="25" t="s">
        <v>14</v>
      </c>
      <c r="L6" s="19"/>
    </row>
    <row r="7" spans="1:46" ht="16.5" customHeight="1">
      <c r="B7" s="19"/>
      <c r="E7" s="215" t="str">
        <f>'Rekapitulace stavby'!K6</f>
        <v>Kladno, Vojtěcha Dundra 1032</v>
      </c>
      <c r="F7" s="216"/>
      <c r="G7" s="216"/>
      <c r="H7" s="216"/>
      <c r="L7" s="19"/>
    </row>
    <row r="8" spans="1:46" s="1" customFormat="1" ht="12" customHeight="1">
      <c r="B8" s="28"/>
      <c r="D8" s="25" t="s">
        <v>82</v>
      </c>
      <c r="L8" s="28"/>
    </row>
    <row r="9" spans="1:46" s="1" customFormat="1" ht="36.950000000000003" customHeight="1">
      <c r="B9" s="28"/>
      <c r="E9" s="180" t="s">
        <v>282</v>
      </c>
      <c r="F9" s="214"/>
      <c r="G9" s="214"/>
      <c r="H9" s="214"/>
      <c r="L9" s="28"/>
    </row>
    <row r="10" spans="1:46" s="1" customFormat="1">
      <c r="B10" s="28"/>
      <c r="L10" s="28"/>
    </row>
    <row r="11" spans="1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1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>
        <v>44165</v>
      </c>
      <c r="L12" s="28"/>
    </row>
    <row r="13" spans="1:46" s="1" customFormat="1" ht="10.9" customHeight="1">
      <c r="B13" s="28"/>
      <c r="L13" s="28"/>
    </row>
    <row r="14" spans="1:46" s="1" customFormat="1" ht="12" customHeight="1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1:46" s="1" customFormat="1" ht="18" customHeight="1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1:46" s="1" customFormat="1" ht="6.95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199" t="str">
        <f>'Rekapitulace stavby'!E14</f>
        <v xml:space="preserve"> </v>
      </c>
      <c r="F18" s="199"/>
      <c r="G18" s="199"/>
      <c r="H18" s="199"/>
      <c r="I18" s="25" t="s">
        <v>25</v>
      </c>
      <c r="J18" s="23" t="str">
        <f>'Rekapitulace stavby'!AN14</f>
        <v/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5" t="s">
        <v>29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30</v>
      </c>
      <c r="I24" s="25" t="s">
        <v>25</v>
      </c>
      <c r="J24" s="23" t="s">
        <v>1</v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5" t="s">
        <v>31</v>
      </c>
      <c r="L26" s="28"/>
    </row>
    <row r="27" spans="2:12" s="7" customFormat="1" ht="16.5" customHeight="1">
      <c r="B27" s="82"/>
      <c r="E27" s="203" t="s">
        <v>1</v>
      </c>
      <c r="F27" s="203"/>
      <c r="G27" s="203"/>
      <c r="H27" s="203"/>
      <c r="L27" s="82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D30" s="23" t="s">
        <v>83</v>
      </c>
      <c r="J30" s="83"/>
      <c r="L30" s="28"/>
    </row>
    <row r="31" spans="2:12" s="1" customFormat="1" ht="14.45" customHeight="1">
      <c r="B31" s="28"/>
      <c r="D31" s="84" t="s">
        <v>84</v>
      </c>
      <c r="J31" s="83">
        <f>J112</f>
        <v>0</v>
      </c>
      <c r="L31" s="28"/>
    </row>
    <row r="32" spans="2:12" s="1" customFormat="1" ht="25.35" customHeight="1">
      <c r="B32" s="28"/>
      <c r="D32" s="85" t="s">
        <v>32</v>
      </c>
      <c r="J32" s="62">
        <f>ROUND(J30 + J31, 2)</f>
        <v>0</v>
      </c>
      <c r="L32" s="28"/>
    </row>
    <row r="33" spans="2:12" s="1" customFormat="1" ht="6.95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customHeight="1">
      <c r="B34" s="28"/>
      <c r="F34" s="31" t="s">
        <v>34</v>
      </c>
      <c r="I34" s="31" t="s">
        <v>33</v>
      </c>
      <c r="J34" s="31" t="s">
        <v>35</v>
      </c>
      <c r="L34" s="28"/>
    </row>
    <row r="35" spans="2:12" s="1" customFormat="1" ht="14.45" customHeight="1">
      <c r="B35" s="28"/>
      <c r="D35" s="86" t="s">
        <v>36</v>
      </c>
      <c r="E35" s="25" t="s">
        <v>37</v>
      </c>
      <c r="F35" s="87">
        <f>ROUND((SUM(BE112:BE113) + SUM(BE133:BE215)),  2)</f>
        <v>0</v>
      </c>
      <c r="I35" s="88">
        <v>0.21</v>
      </c>
      <c r="J35" s="87">
        <f>ROUND(((SUM(BE112:BE113) + SUM(BE133:BE215))*I35),  2)</f>
        <v>0</v>
      </c>
      <c r="L35" s="28"/>
    </row>
    <row r="36" spans="2:12" s="1" customFormat="1" ht="14.45" customHeight="1">
      <c r="B36" s="28"/>
      <c r="E36" s="25" t="s">
        <v>38</v>
      </c>
      <c r="F36" s="87"/>
      <c r="I36" s="88">
        <v>0.15</v>
      </c>
      <c r="J36" s="87"/>
      <c r="L36" s="28"/>
    </row>
    <row r="37" spans="2:12" s="1" customFormat="1" ht="14.45" hidden="1" customHeight="1">
      <c r="B37" s="28"/>
      <c r="E37" s="25" t="s">
        <v>39</v>
      </c>
      <c r="F37" s="87">
        <f>ROUND((SUM(BG112:BG113) + SUM(BG133:BG215)),  2)</f>
        <v>0</v>
      </c>
      <c r="I37" s="88">
        <v>0.21</v>
      </c>
      <c r="J37" s="87">
        <f>0</f>
        <v>0</v>
      </c>
      <c r="L37" s="28"/>
    </row>
    <row r="38" spans="2:12" s="1" customFormat="1" ht="14.45" hidden="1" customHeight="1">
      <c r="B38" s="28"/>
      <c r="E38" s="25" t="s">
        <v>40</v>
      </c>
      <c r="F38" s="87">
        <f>ROUND((SUM(BH112:BH113) + SUM(BH133:BH215)),  2)</f>
        <v>0</v>
      </c>
      <c r="I38" s="88">
        <v>0.15</v>
      </c>
      <c r="J38" s="87">
        <f>0</f>
        <v>0</v>
      </c>
      <c r="L38" s="28"/>
    </row>
    <row r="39" spans="2:12" s="1" customFormat="1" ht="14.45" hidden="1" customHeight="1">
      <c r="B39" s="28"/>
      <c r="E39" s="25" t="s">
        <v>41</v>
      </c>
      <c r="F39" s="87">
        <f>ROUND((SUM(BI112:BI113) + SUM(BI133:BI215)),  2)</f>
        <v>0</v>
      </c>
      <c r="I39" s="88">
        <v>0</v>
      </c>
      <c r="J39" s="87">
        <f>0</f>
        <v>0</v>
      </c>
      <c r="L39" s="28"/>
    </row>
    <row r="40" spans="2:12" s="1" customFormat="1" ht="6.95" customHeight="1">
      <c r="B40" s="28"/>
      <c r="L40" s="28"/>
    </row>
    <row r="41" spans="2:12" s="1" customFormat="1" ht="25.35" customHeight="1">
      <c r="B41" s="28"/>
      <c r="C41" s="89"/>
      <c r="D41" s="90" t="s">
        <v>42</v>
      </c>
      <c r="E41" s="53"/>
      <c r="F41" s="53"/>
      <c r="G41" s="91" t="s">
        <v>43</v>
      </c>
      <c r="H41" s="92" t="s">
        <v>44</v>
      </c>
      <c r="I41" s="53"/>
      <c r="J41" s="93"/>
      <c r="K41" s="94"/>
      <c r="L41" s="28"/>
    </row>
    <row r="42" spans="2:12" s="1" customFormat="1" ht="14.45" customHeight="1">
      <c r="B42" s="28"/>
      <c r="L42" s="28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8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8"/>
      <c r="D61" s="39" t="s">
        <v>47</v>
      </c>
      <c r="E61" s="30"/>
      <c r="F61" s="95" t="s">
        <v>48</v>
      </c>
      <c r="G61" s="39" t="s">
        <v>47</v>
      </c>
      <c r="H61" s="30"/>
      <c r="I61" s="30"/>
      <c r="J61" s="96" t="s">
        <v>48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8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8"/>
      <c r="D76" s="39" t="s">
        <v>47</v>
      </c>
      <c r="E76" s="30"/>
      <c r="F76" s="95" t="s">
        <v>48</v>
      </c>
      <c r="G76" s="39" t="s">
        <v>47</v>
      </c>
      <c r="H76" s="30"/>
      <c r="I76" s="30"/>
      <c r="J76" s="96" t="s">
        <v>48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20" t="s">
        <v>85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15" t="str">
        <f>E7</f>
        <v>Kladno, Vojtěcha Dundra 1032</v>
      </c>
      <c r="F85" s="216"/>
      <c r="G85" s="216"/>
      <c r="H85" s="216"/>
      <c r="L85" s="28"/>
    </row>
    <row r="86" spans="2:47" s="1" customFormat="1" ht="12" customHeight="1">
      <c r="B86" s="28"/>
      <c r="C86" s="25" t="s">
        <v>82</v>
      </c>
      <c r="L86" s="28"/>
    </row>
    <row r="87" spans="2:47" s="1" customFormat="1" ht="16.5" customHeight="1">
      <c r="B87" s="28"/>
      <c r="E87" s="180" t="str">
        <f>E9</f>
        <v>01 - „Svislá hydroizolace části objektu č.8 a oprava vnitřních omítek“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Kladno</v>
      </c>
      <c r="I89" s="25" t="s">
        <v>20</v>
      </c>
      <c r="J89" s="48">
        <f>IF(J12="","",J12)</f>
        <v>44165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5" t="s">
        <v>26</v>
      </c>
      <c r="F92" s="23" t="str">
        <f>IF(E18="","",E18)</f>
        <v xml:space="preserve"> </v>
      </c>
      <c r="I92" s="25" t="s">
        <v>29</v>
      </c>
      <c r="J92" s="26"/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86</v>
      </c>
      <c r="D94" s="89"/>
      <c r="E94" s="89"/>
      <c r="F94" s="89"/>
      <c r="G94" s="89"/>
      <c r="H94" s="89"/>
      <c r="I94" s="89"/>
      <c r="J94" s="98" t="s">
        <v>87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88</v>
      </c>
      <c r="J96" s="62"/>
      <c r="L96" s="28"/>
      <c r="AU96" s="16" t="s">
        <v>89</v>
      </c>
    </row>
    <row r="97" spans="2:14" s="8" customFormat="1" ht="24.95" customHeight="1">
      <c r="B97" s="100"/>
      <c r="D97" s="101" t="s">
        <v>90</v>
      </c>
      <c r="E97" s="102"/>
      <c r="F97" s="102"/>
      <c r="G97" s="102"/>
      <c r="H97" s="102"/>
      <c r="I97" s="102"/>
      <c r="J97" s="103"/>
      <c r="L97" s="100"/>
    </row>
    <row r="98" spans="2:14" s="9" customFormat="1" ht="19.899999999999999" customHeight="1">
      <c r="B98" s="104"/>
      <c r="D98" s="105" t="s">
        <v>91</v>
      </c>
      <c r="E98" s="106"/>
      <c r="F98" s="106"/>
      <c r="G98" s="106"/>
      <c r="H98" s="106"/>
      <c r="I98" s="106"/>
      <c r="J98" s="107"/>
      <c r="L98" s="104"/>
    </row>
    <row r="99" spans="2:14" s="9" customFormat="1" ht="19.899999999999999" customHeight="1">
      <c r="B99" s="104"/>
      <c r="D99" s="105" t="s">
        <v>92</v>
      </c>
      <c r="E99" s="106"/>
      <c r="F99" s="106"/>
      <c r="G99" s="106"/>
      <c r="H99" s="106"/>
      <c r="I99" s="106"/>
      <c r="J99" s="107"/>
      <c r="L99" s="104"/>
    </row>
    <row r="100" spans="2:14" s="9" customFormat="1" ht="19.899999999999999" customHeight="1">
      <c r="B100" s="104"/>
      <c r="D100" s="105" t="s">
        <v>93</v>
      </c>
      <c r="E100" s="106"/>
      <c r="F100" s="106"/>
      <c r="G100" s="106"/>
      <c r="H100" s="106"/>
      <c r="I100" s="106"/>
      <c r="J100" s="107"/>
      <c r="L100" s="104"/>
    </row>
    <row r="101" spans="2:14" s="9" customFormat="1" ht="19.899999999999999" customHeight="1">
      <c r="B101" s="104"/>
      <c r="D101" s="105" t="s">
        <v>94</v>
      </c>
      <c r="E101" s="106"/>
      <c r="F101" s="106"/>
      <c r="G101" s="106"/>
      <c r="H101" s="106"/>
      <c r="I101" s="106"/>
      <c r="J101" s="107"/>
      <c r="L101" s="104"/>
    </row>
    <row r="102" spans="2:14" s="9" customFormat="1" ht="19.899999999999999" customHeight="1">
      <c r="B102" s="104"/>
      <c r="D102" s="105" t="s">
        <v>95</v>
      </c>
      <c r="E102" s="106"/>
      <c r="F102" s="106"/>
      <c r="G102" s="106"/>
      <c r="H102" s="106"/>
      <c r="I102" s="106"/>
      <c r="J102" s="107"/>
      <c r="L102" s="104"/>
    </row>
    <row r="103" spans="2:14" s="9" customFormat="1" ht="19.899999999999999" customHeight="1">
      <c r="B103" s="104"/>
      <c r="D103" s="105" t="s">
        <v>96</v>
      </c>
      <c r="E103" s="106"/>
      <c r="F103" s="106"/>
      <c r="G103" s="106"/>
      <c r="H103" s="106"/>
      <c r="I103" s="106"/>
      <c r="J103" s="107"/>
      <c r="L103" s="104"/>
    </row>
    <row r="104" spans="2:14" s="8" customFormat="1" ht="24.95" customHeight="1">
      <c r="B104" s="100"/>
      <c r="D104" s="101" t="s">
        <v>97</v>
      </c>
      <c r="E104" s="102"/>
      <c r="F104" s="102"/>
      <c r="G104" s="102"/>
      <c r="H104" s="102"/>
      <c r="I104" s="102"/>
      <c r="J104" s="103"/>
      <c r="L104" s="100"/>
    </row>
    <row r="105" spans="2:14" s="9" customFormat="1" ht="19.899999999999999" customHeight="1">
      <c r="B105" s="104"/>
      <c r="D105" s="105" t="s">
        <v>98</v>
      </c>
      <c r="E105" s="106"/>
      <c r="F105" s="106"/>
      <c r="G105" s="106"/>
      <c r="H105" s="106"/>
      <c r="I105" s="106"/>
      <c r="J105" s="107"/>
      <c r="L105" s="104"/>
    </row>
    <row r="106" spans="2:14" s="9" customFormat="1" ht="19.899999999999999" customHeight="1">
      <c r="B106" s="104"/>
      <c r="D106" s="105" t="s">
        <v>99</v>
      </c>
      <c r="E106" s="106"/>
      <c r="F106" s="106"/>
      <c r="G106" s="106"/>
      <c r="H106" s="106"/>
      <c r="I106" s="106"/>
      <c r="J106" s="107"/>
      <c r="L106" s="104"/>
    </row>
    <row r="107" spans="2:14" s="9" customFormat="1" ht="19.899999999999999" customHeight="1">
      <c r="B107" s="104"/>
      <c r="D107" s="105" t="s">
        <v>100</v>
      </c>
      <c r="E107" s="106"/>
      <c r="F107" s="106"/>
      <c r="G107" s="106"/>
      <c r="H107" s="106"/>
      <c r="I107" s="106"/>
      <c r="J107" s="107"/>
      <c r="L107" s="104"/>
    </row>
    <row r="108" spans="2:14" s="8" customFormat="1" ht="24.95" customHeight="1">
      <c r="B108" s="100"/>
      <c r="D108" s="101" t="s">
        <v>101</v>
      </c>
      <c r="E108" s="102"/>
      <c r="F108" s="102"/>
      <c r="G108" s="102"/>
      <c r="H108" s="102"/>
      <c r="I108" s="102"/>
      <c r="J108" s="103"/>
      <c r="L108" s="100"/>
    </row>
    <row r="109" spans="2:14" s="9" customFormat="1" ht="19.899999999999999" customHeight="1">
      <c r="B109" s="104"/>
      <c r="D109" s="105" t="s">
        <v>102</v>
      </c>
      <c r="E109" s="106"/>
      <c r="F109" s="106"/>
      <c r="G109" s="106"/>
      <c r="H109" s="106"/>
      <c r="I109" s="106"/>
      <c r="J109" s="107"/>
      <c r="L109" s="104"/>
    </row>
    <row r="110" spans="2:14" s="1" customFormat="1" ht="21.75" customHeight="1">
      <c r="B110" s="28"/>
      <c r="L110" s="28"/>
    </row>
    <row r="111" spans="2:14" s="1" customFormat="1" ht="6.95" customHeight="1">
      <c r="B111" s="28"/>
      <c r="L111" s="28"/>
    </row>
    <row r="112" spans="2:14" s="1" customFormat="1" ht="29.25" customHeight="1">
      <c r="B112" s="28"/>
      <c r="C112" s="99" t="s">
        <v>103</v>
      </c>
      <c r="J112" s="108">
        <v>0</v>
      </c>
      <c r="L112" s="28"/>
      <c r="N112" s="109" t="s">
        <v>36</v>
      </c>
    </row>
    <row r="113" spans="2:12" s="1" customFormat="1" ht="18" customHeight="1">
      <c r="B113" s="28"/>
      <c r="L113" s="28"/>
    </row>
    <row r="114" spans="2:12" s="1" customFormat="1" ht="29.25" customHeight="1">
      <c r="B114" s="28"/>
      <c r="C114" s="110" t="s">
        <v>104</v>
      </c>
      <c r="D114" s="89"/>
      <c r="E114" s="89"/>
      <c r="F114" s="89"/>
      <c r="G114" s="89"/>
      <c r="H114" s="89"/>
      <c r="I114" s="89"/>
      <c r="J114" s="111">
        <f>ROUND(J96+J112,2)</f>
        <v>0</v>
      </c>
      <c r="K114" s="89"/>
      <c r="L114" s="28"/>
    </row>
    <row r="115" spans="2:12" s="1" customFormat="1" ht="6.95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28"/>
    </row>
    <row r="119" spans="2:12" s="1" customFormat="1" ht="6.95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28"/>
    </row>
    <row r="120" spans="2:12" s="1" customFormat="1" ht="24.95" customHeight="1">
      <c r="B120" s="28"/>
      <c r="C120" s="20" t="s">
        <v>105</v>
      </c>
      <c r="L120" s="28"/>
    </row>
    <row r="121" spans="2:12" s="1" customFormat="1" ht="6.95" customHeight="1">
      <c r="B121" s="28"/>
      <c r="L121" s="28"/>
    </row>
    <row r="122" spans="2:12" s="1" customFormat="1" ht="12" customHeight="1">
      <c r="B122" s="28"/>
      <c r="C122" s="25" t="s">
        <v>14</v>
      </c>
      <c r="L122" s="28"/>
    </row>
    <row r="123" spans="2:12" s="1" customFormat="1" ht="16.5" customHeight="1">
      <c r="B123" s="28"/>
      <c r="E123" s="215" t="str">
        <f>E7</f>
        <v>Kladno, Vojtěcha Dundra 1032</v>
      </c>
      <c r="F123" s="216"/>
      <c r="G123" s="216"/>
      <c r="H123" s="216"/>
      <c r="L123" s="28"/>
    </row>
    <row r="124" spans="2:12" s="1" customFormat="1" ht="12" customHeight="1">
      <c r="B124" s="28"/>
      <c r="C124" s="25" t="s">
        <v>82</v>
      </c>
      <c r="L124" s="28"/>
    </row>
    <row r="125" spans="2:12" s="1" customFormat="1" ht="16.5" customHeight="1">
      <c r="B125" s="28"/>
      <c r="E125" s="180" t="str">
        <f>E9</f>
        <v>01 - „Svislá hydroizolace části objektu č.8 a oprava vnitřních omítek“</v>
      </c>
      <c r="F125" s="214"/>
      <c r="G125" s="214"/>
      <c r="H125" s="214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5" t="s">
        <v>18</v>
      </c>
      <c r="F127" s="23" t="str">
        <f>F12</f>
        <v>Kladno</v>
      </c>
      <c r="I127" s="25" t="s">
        <v>20</v>
      </c>
      <c r="J127" s="48">
        <f>IF(J12="","",J12)</f>
        <v>44165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5" t="s">
        <v>22</v>
      </c>
      <c r="F129" s="23" t="str">
        <f>E15</f>
        <v xml:space="preserve"> </v>
      </c>
      <c r="I129" s="25" t="s">
        <v>27</v>
      </c>
      <c r="J129" s="26" t="str">
        <f>E21</f>
        <v xml:space="preserve"> </v>
      </c>
      <c r="L129" s="28"/>
    </row>
    <row r="130" spans="2:65" s="1" customFormat="1" ht="15.2" customHeight="1">
      <c r="B130" s="28"/>
      <c r="C130" s="25" t="s">
        <v>26</v>
      </c>
      <c r="F130" s="23" t="str">
        <f>IF(E18="","",E18)</f>
        <v xml:space="preserve"> </v>
      </c>
      <c r="I130" s="25" t="s">
        <v>29</v>
      </c>
      <c r="J130" s="26"/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2"/>
      <c r="C132" s="113" t="s">
        <v>106</v>
      </c>
      <c r="D132" s="114" t="s">
        <v>57</v>
      </c>
      <c r="E132" s="114" t="s">
        <v>53</v>
      </c>
      <c r="F132" s="114" t="s">
        <v>54</v>
      </c>
      <c r="G132" s="114" t="s">
        <v>107</v>
      </c>
      <c r="H132" s="114" t="s">
        <v>108</v>
      </c>
      <c r="I132" s="114" t="s">
        <v>109</v>
      </c>
      <c r="J132" s="115" t="s">
        <v>87</v>
      </c>
      <c r="K132" s="116" t="s">
        <v>110</v>
      </c>
      <c r="L132" s="112"/>
      <c r="M132" s="55" t="s">
        <v>1</v>
      </c>
      <c r="N132" s="56" t="s">
        <v>36</v>
      </c>
      <c r="O132" s="56" t="s">
        <v>111</v>
      </c>
      <c r="P132" s="56" t="s">
        <v>112</v>
      </c>
      <c r="Q132" s="56" t="s">
        <v>113</v>
      </c>
      <c r="R132" s="56" t="s">
        <v>114</v>
      </c>
      <c r="S132" s="56" t="s">
        <v>115</v>
      </c>
      <c r="T132" s="57" t="s">
        <v>116</v>
      </c>
    </row>
    <row r="133" spans="2:65" s="1" customFormat="1" ht="22.9" customHeight="1">
      <c r="B133" s="28"/>
      <c r="C133" s="60" t="s">
        <v>117</v>
      </c>
      <c r="J133" s="117"/>
      <c r="L133" s="28"/>
      <c r="M133" s="58"/>
      <c r="N133" s="49"/>
      <c r="O133" s="49"/>
      <c r="P133" s="118">
        <f>P134+P184+P213</f>
        <v>716.73969899999997</v>
      </c>
      <c r="Q133" s="49"/>
      <c r="R133" s="118">
        <f>R134+R184+R213</f>
        <v>68.447745460000007</v>
      </c>
      <c r="S133" s="49"/>
      <c r="T133" s="119">
        <f>T134+T184+T213</f>
        <v>2.9038879999999998</v>
      </c>
      <c r="AT133" s="16" t="s">
        <v>71</v>
      </c>
      <c r="AU133" s="16" t="s">
        <v>89</v>
      </c>
      <c r="BK133" s="120">
        <f>BK134+BK184+BK213</f>
        <v>0</v>
      </c>
    </row>
    <row r="134" spans="2:65" s="11" customFormat="1" ht="25.9" customHeight="1">
      <c r="B134" s="121"/>
      <c r="D134" s="122" t="s">
        <v>71</v>
      </c>
      <c r="E134" s="123" t="s">
        <v>118</v>
      </c>
      <c r="F134" s="123" t="s">
        <v>119</v>
      </c>
      <c r="J134" s="124"/>
      <c r="L134" s="121"/>
      <c r="M134" s="125"/>
      <c r="N134" s="126"/>
      <c r="O134" s="126"/>
      <c r="P134" s="127">
        <f>P135+P158+P162+P172+P176+P182</f>
        <v>662.15328</v>
      </c>
      <c r="Q134" s="126"/>
      <c r="R134" s="127">
        <f>R135+R158+R162+R172+R176+R182</f>
        <v>67.788937540000006</v>
      </c>
      <c r="S134" s="126"/>
      <c r="T134" s="128">
        <f>T135+T158+T162+T172+T176+T182</f>
        <v>2.9038879999999998</v>
      </c>
      <c r="AR134" s="122" t="s">
        <v>79</v>
      </c>
      <c r="AT134" s="129" t="s">
        <v>71</v>
      </c>
      <c r="AU134" s="129" t="s">
        <v>72</v>
      </c>
      <c r="AY134" s="122" t="s">
        <v>120</v>
      </c>
      <c r="BK134" s="130">
        <f>BK135+BK158+BK162+BK172+BK176+BK182</f>
        <v>0</v>
      </c>
    </row>
    <row r="135" spans="2:65" s="11" customFormat="1" ht="22.9" customHeight="1">
      <c r="B135" s="121"/>
      <c r="D135" s="122" t="s">
        <v>71</v>
      </c>
      <c r="E135" s="131" t="s">
        <v>79</v>
      </c>
      <c r="F135" s="131" t="s">
        <v>121</v>
      </c>
      <c r="J135" s="132"/>
      <c r="L135" s="121"/>
      <c r="M135" s="125"/>
      <c r="N135" s="126"/>
      <c r="O135" s="126"/>
      <c r="P135" s="127">
        <f>SUM(P136:P157)</f>
        <v>307.829835</v>
      </c>
      <c r="Q135" s="126"/>
      <c r="R135" s="127">
        <f>SUM(R136:R157)</f>
        <v>0</v>
      </c>
      <c r="S135" s="126"/>
      <c r="T135" s="128">
        <f>SUM(T136:T157)</f>
        <v>0</v>
      </c>
      <c r="AR135" s="122" t="s">
        <v>79</v>
      </c>
      <c r="AT135" s="129" t="s">
        <v>71</v>
      </c>
      <c r="AU135" s="129" t="s">
        <v>79</v>
      </c>
      <c r="AY135" s="122" t="s">
        <v>120</v>
      </c>
      <c r="BK135" s="130">
        <f>SUM(BK136:BK157)</f>
        <v>0</v>
      </c>
    </row>
    <row r="136" spans="2:65" s="1" customFormat="1" ht="24" customHeight="1">
      <c r="B136" s="133"/>
      <c r="C136" s="134" t="s">
        <v>79</v>
      </c>
      <c r="D136" s="134" t="s">
        <v>122</v>
      </c>
      <c r="E136" s="135" t="s">
        <v>123</v>
      </c>
      <c r="F136" s="136" t="s">
        <v>124</v>
      </c>
      <c r="G136" s="137" t="s">
        <v>125</v>
      </c>
      <c r="H136" s="138">
        <v>1.4850000000000001</v>
      </c>
      <c r="I136" s="139"/>
      <c r="J136" s="139">
        <f>ROUND(I136*H136,2)</f>
        <v>0</v>
      </c>
      <c r="K136" s="136" t="s">
        <v>126</v>
      </c>
      <c r="L136" s="28"/>
      <c r="M136" s="140" t="s">
        <v>1</v>
      </c>
      <c r="N136" s="141" t="s">
        <v>38</v>
      </c>
      <c r="O136" s="142">
        <v>11.196</v>
      </c>
      <c r="P136" s="142">
        <f>O136*H136</f>
        <v>16.626059999999999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127</v>
      </c>
      <c r="AT136" s="144" t="s">
        <v>122</v>
      </c>
      <c r="AU136" s="144" t="s">
        <v>128</v>
      </c>
      <c r="AY136" s="16" t="s">
        <v>120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128</v>
      </c>
      <c r="BK136" s="145">
        <f>ROUND(I136*H136,2)</f>
        <v>0</v>
      </c>
      <c r="BL136" s="16" t="s">
        <v>127</v>
      </c>
      <c r="BM136" s="144" t="s">
        <v>129</v>
      </c>
    </row>
    <row r="137" spans="2:65" s="12" customFormat="1">
      <c r="B137" s="146"/>
      <c r="D137" s="147" t="s">
        <v>130</v>
      </c>
      <c r="E137" s="148" t="s">
        <v>1</v>
      </c>
      <c r="F137" s="149" t="s">
        <v>131</v>
      </c>
      <c r="H137" s="150">
        <v>1.4850000000000001</v>
      </c>
      <c r="L137" s="146"/>
      <c r="M137" s="151"/>
      <c r="N137" s="152"/>
      <c r="O137" s="152"/>
      <c r="P137" s="152"/>
      <c r="Q137" s="152"/>
      <c r="R137" s="152"/>
      <c r="S137" s="152"/>
      <c r="T137" s="153"/>
      <c r="AT137" s="148" t="s">
        <v>130</v>
      </c>
      <c r="AU137" s="148" t="s">
        <v>128</v>
      </c>
      <c r="AV137" s="12" t="s">
        <v>128</v>
      </c>
      <c r="AW137" s="12" t="s">
        <v>28</v>
      </c>
      <c r="AX137" s="12" t="s">
        <v>72</v>
      </c>
      <c r="AY137" s="148" t="s">
        <v>120</v>
      </c>
    </row>
    <row r="138" spans="2:65" s="13" customFormat="1">
      <c r="B138" s="154"/>
      <c r="D138" s="147" t="s">
        <v>130</v>
      </c>
      <c r="E138" s="155" t="s">
        <v>1</v>
      </c>
      <c r="F138" s="156" t="s">
        <v>132</v>
      </c>
      <c r="H138" s="157">
        <v>1.4850000000000001</v>
      </c>
      <c r="L138" s="154"/>
      <c r="M138" s="158"/>
      <c r="N138" s="159"/>
      <c r="O138" s="159"/>
      <c r="P138" s="159"/>
      <c r="Q138" s="159"/>
      <c r="R138" s="159"/>
      <c r="S138" s="159"/>
      <c r="T138" s="160"/>
      <c r="AT138" s="155" t="s">
        <v>130</v>
      </c>
      <c r="AU138" s="155" t="s">
        <v>128</v>
      </c>
      <c r="AV138" s="13" t="s">
        <v>127</v>
      </c>
      <c r="AW138" s="13" t="s">
        <v>28</v>
      </c>
      <c r="AX138" s="13" t="s">
        <v>79</v>
      </c>
      <c r="AY138" s="155" t="s">
        <v>120</v>
      </c>
    </row>
    <row r="139" spans="2:65" s="1" customFormat="1" ht="24" customHeight="1">
      <c r="B139" s="133"/>
      <c r="C139" s="134" t="s">
        <v>128</v>
      </c>
      <c r="D139" s="134" t="s">
        <v>122</v>
      </c>
      <c r="E139" s="135" t="s">
        <v>133</v>
      </c>
      <c r="F139" s="136" t="s">
        <v>134</v>
      </c>
      <c r="G139" s="137" t="s">
        <v>125</v>
      </c>
      <c r="H139" s="138">
        <v>63.45</v>
      </c>
      <c r="I139" s="139"/>
      <c r="J139" s="139">
        <f>ROUND(I139*H139,2)</f>
        <v>0</v>
      </c>
      <c r="K139" s="136" t="s">
        <v>126</v>
      </c>
      <c r="L139" s="28"/>
      <c r="M139" s="140" t="s">
        <v>1</v>
      </c>
      <c r="N139" s="141" t="s">
        <v>38</v>
      </c>
      <c r="O139" s="142">
        <v>3.36</v>
      </c>
      <c r="P139" s="142">
        <f>O139*H139</f>
        <v>213.19200000000001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127</v>
      </c>
      <c r="AT139" s="144" t="s">
        <v>122</v>
      </c>
      <c r="AU139" s="144" t="s">
        <v>128</v>
      </c>
      <c r="AY139" s="16" t="s">
        <v>120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128</v>
      </c>
      <c r="BK139" s="145">
        <f>ROUND(I139*H139,2)</f>
        <v>0</v>
      </c>
      <c r="BL139" s="16" t="s">
        <v>127</v>
      </c>
      <c r="BM139" s="144" t="s">
        <v>135</v>
      </c>
    </row>
    <row r="140" spans="2:65" s="12" customFormat="1">
      <c r="B140" s="146"/>
      <c r="D140" s="147" t="s">
        <v>130</v>
      </c>
      <c r="E140" s="148" t="s">
        <v>1</v>
      </c>
      <c r="F140" s="149" t="s">
        <v>136</v>
      </c>
      <c r="H140" s="150">
        <v>63.45</v>
      </c>
      <c r="L140" s="146"/>
      <c r="M140" s="151"/>
      <c r="N140" s="152"/>
      <c r="O140" s="152"/>
      <c r="P140" s="152"/>
      <c r="Q140" s="152"/>
      <c r="R140" s="152"/>
      <c r="S140" s="152"/>
      <c r="T140" s="153"/>
      <c r="AT140" s="148" t="s">
        <v>130</v>
      </c>
      <c r="AU140" s="148" t="s">
        <v>128</v>
      </c>
      <c r="AV140" s="12" t="s">
        <v>128</v>
      </c>
      <c r="AW140" s="12" t="s">
        <v>28</v>
      </c>
      <c r="AX140" s="12" t="s">
        <v>72</v>
      </c>
      <c r="AY140" s="148" t="s">
        <v>120</v>
      </c>
    </row>
    <row r="141" spans="2:65" s="13" customFormat="1">
      <c r="B141" s="154"/>
      <c r="D141" s="147" t="s">
        <v>130</v>
      </c>
      <c r="E141" s="155" t="s">
        <v>1</v>
      </c>
      <c r="F141" s="156" t="s">
        <v>132</v>
      </c>
      <c r="H141" s="157">
        <v>63.45</v>
      </c>
      <c r="L141" s="154"/>
      <c r="M141" s="158"/>
      <c r="N141" s="159"/>
      <c r="O141" s="159"/>
      <c r="P141" s="159"/>
      <c r="Q141" s="159"/>
      <c r="R141" s="159"/>
      <c r="S141" s="159"/>
      <c r="T141" s="160"/>
      <c r="AT141" s="155" t="s">
        <v>130</v>
      </c>
      <c r="AU141" s="155" t="s">
        <v>128</v>
      </c>
      <c r="AV141" s="13" t="s">
        <v>127</v>
      </c>
      <c r="AW141" s="13" t="s">
        <v>28</v>
      </c>
      <c r="AX141" s="13" t="s">
        <v>79</v>
      </c>
      <c r="AY141" s="155" t="s">
        <v>120</v>
      </c>
    </row>
    <row r="142" spans="2:65" s="1" customFormat="1" ht="24" customHeight="1">
      <c r="B142" s="133"/>
      <c r="C142" s="134" t="s">
        <v>137</v>
      </c>
      <c r="D142" s="134" t="s">
        <v>122</v>
      </c>
      <c r="E142" s="135" t="s">
        <v>138</v>
      </c>
      <c r="F142" s="136" t="s">
        <v>139</v>
      </c>
      <c r="G142" s="137" t="s">
        <v>125</v>
      </c>
      <c r="H142" s="138">
        <v>63.45</v>
      </c>
      <c r="I142" s="139"/>
      <c r="J142" s="139">
        <f>ROUND(I142*H142,2)</f>
        <v>0</v>
      </c>
      <c r="K142" s="136" t="s">
        <v>126</v>
      </c>
      <c r="L142" s="28"/>
      <c r="M142" s="140" t="s">
        <v>1</v>
      </c>
      <c r="N142" s="141" t="s">
        <v>38</v>
      </c>
      <c r="O142" s="142">
        <v>0.70599999999999996</v>
      </c>
      <c r="P142" s="142">
        <f>O142*H142</f>
        <v>44.795699999999997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127</v>
      </c>
      <c r="AT142" s="144" t="s">
        <v>122</v>
      </c>
      <c r="AU142" s="144" t="s">
        <v>128</v>
      </c>
      <c r="AY142" s="16" t="s">
        <v>120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128</v>
      </c>
      <c r="BK142" s="145">
        <f>ROUND(I142*H142,2)</f>
        <v>0</v>
      </c>
      <c r="BL142" s="16" t="s">
        <v>127</v>
      </c>
      <c r="BM142" s="144" t="s">
        <v>140</v>
      </c>
    </row>
    <row r="143" spans="2:65" s="1" customFormat="1" ht="24" customHeight="1">
      <c r="B143" s="133"/>
      <c r="C143" s="134" t="s">
        <v>127</v>
      </c>
      <c r="D143" s="134" t="s">
        <v>122</v>
      </c>
      <c r="E143" s="135" t="s">
        <v>141</v>
      </c>
      <c r="F143" s="136" t="s">
        <v>142</v>
      </c>
      <c r="G143" s="137" t="s">
        <v>125</v>
      </c>
      <c r="H143" s="138">
        <v>31.725000000000001</v>
      </c>
      <c r="I143" s="139"/>
      <c r="J143" s="139">
        <f>ROUND(I143*H143,2)</f>
        <v>0</v>
      </c>
      <c r="K143" s="136" t="s">
        <v>126</v>
      </c>
      <c r="L143" s="28"/>
      <c r="M143" s="140" t="s">
        <v>1</v>
      </c>
      <c r="N143" s="141" t="s">
        <v>38</v>
      </c>
      <c r="O143" s="142">
        <v>8.3000000000000004E-2</v>
      </c>
      <c r="P143" s="142">
        <f>O143*H143</f>
        <v>2.633175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127</v>
      </c>
      <c r="AT143" s="144" t="s">
        <v>122</v>
      </c>
      <c r="AU143" s="144" t="s">
        <v>128</v>
      </c>
      <c r="AY143" s="16" t="s">
        <v>120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128</v>
      </c>
      <c r="BK143" s="145">
        <f>ROUND(I143*H143,2)</f>
        <v>0</v>
      </c>
      <c r="BL143" s="16" t="s">
        <v>127</v>
      </c>
      <c r="BM143" s="144" t="s">
        <v>143</v>
      </c>
    </row>
    <row r="144" spans="2:65" s="12" customFormat="1">
      <c r="B144" s="146"/>
      <c r="D144" s="147" t="s">
        <v>130</v>
      </c>
      <c r="E144" s="148" t="s">
        <v>1</v>
      </c>
      <c r="F144" s="149" t="s">
        <v>144</v>
      </c>
      <c r="H144" s="150">
        <v>31.725000000000001</v>
      </c>
      <c r="L144" s="146"/>
      <c r="M144" s="151"/>
      <c r="N144" s="152"/>
      <c r="O144" s="152"/>
      <c r="P144" s="152"/>
      <c r="Q144" s="152"/>
      <c r="R144" s="152"/>
      <c r="S144" s="152"/>
      <c r="T144" s="153"/>
      <c r="AT144" s="148" t="s">
        <v>130</v>
      </c>
      <c r="AU144" s="148" t="s">
        <v>128</v>
      </c>
      <c r="AV144" s="12" t="s">
        <v>128</v>
      </c>
      <c r="AW144" s="12" t="s">
        <v>28</v>
      </c>
      <c r="AX144" s="12" t="s">
        <v>72</v>
      </c>
      <c r="AY144" s="148" t="s">
        <v>120</v>
      </c>
    </row>
    <row r="145" spans="2:65" s="13" customFormat="1">
      <c r="B145" s="154"/>
      <c r="D145" s="147" t="s">
        <v>130</v>
      </c>
      <c r="E145" s="155" t="s">
        <v>1</v>
      </c>
      <c r="F145" s="156" t="s">
        <v>132</v>
      </c>
      <c r="H145" s="157">
        <v>31.725000000000001</v>
      </c>
      <c r="L145" s="154"/>
      <c r="M145" s="158"/>
      <c r="N145" s="159"/>
      <c r="O145" s="159"/>
      <c r="P145" s="159"/>
      <c r="Q145" s="159"/>
      <c r="R145" s="159"/>
      <c r="S145" s="159"/>
      <c r="T145" s="160"/>
      <c r="AT145" s="155" t="s">
        <v>130</v>
      </c>
      <c r="AU145" s="155" t="s">
        <v>128</v>
      </c>
      <c r="AV145" s="13" t="s">
        <v>127</v>
      </c>
      <c r="AW145" s="13" t="s">
        <v>28</v>
      </c>
      <c r="AX145" s="13" t="s">
        <v>79</v>
      </c>
      <c r="AY145" s="155" t="s">
        <v>120</v>
      </c>
    </row>
    <row r="146" spans="2:65" s="1" customFormat="1" ht="24" customHeight="1">
      <c r="B146" s="133"/>
      <c r="C146" s="134" t="s">
        <v>145</v>
      </c>
      <c r="D146" s="134" t="s">
        <v>122</v>
      </c>
      <c r="E146" s="135" t="s">
        <v>146</v>
      </c>
      <c r="F146" s="136" t="s">
        <v>147</v>
      </c>
      <c r="G146" s="137" t="s">
        <v>125</v>
      </c>
      <c r="H146" s="138">
        <v>31.725000000000001</v>
      </c>
      <c r="I146" s="139"/>
      <c r="J146" s="139">
        <f>ROUND(I146*H146,2)</f>
        <v>0</v>
      </c>
      <c r="K146" s="136" t="s">
        <v>126</v>
      </c>
      <c r="L146" s="28"/>
      <c r="M146" s="140" t="s">
        <v>1</v>
      </c>
      <c r="N146" s="141" t="s">
        <v>38</v>
      </c>
      <c r="O146" s="142">
        <v>4.0000000000000001E-3</v>
      </c>
      <c r="P146" s="142">
        <f>O146*H146</f>
        <v>0.12690000000000001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127</v>
      </c>
      <c r="AT146" s="144" t="s">
        <v>122</v>
      </c>
      <c r="AU146" s="144" t="s">
        <v>128</v>
      </c>
      <c r="AY146" s="16" t="s">
        <v>120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128</v>
      </c>
      <c r="BK146" s="145">
        <f>ROUND(I146*H146,2)</f>
        <v>0</v>
      </c>
      <c r="BL146" s="16" t="s">
        <v>127</v>
      </c>
      <c r="BM146" s="144" t="s">
        <v>148</v>
      </c>
    </row>
    <row r="147" spans="2:65" s="1" customFormat="1" ht="16.5" customHeight="1">
      <c r="B147" s="133"/>
      <c r="C147" s="134" t="s">
        <v>149</v>
      </c>
      <c r="D147" s="134" t="s">
        <v>122</v>
      </c>
      <c r="E147" s="135" t="s">
        <v>150</v>
      </c>
      <c r="F147" s="136" t="s">
        <v>151</v>
      </c>
      <c r="G147" s="137" t="s">
        <v>125</v>
      </c>
      <c r="H147" s="138">
        <v>31.725000000000001</v>
      </c>
      <c r="I147" s="139"/>
      <c r="J147" s="139">
        <f>ROUND(I147*H147,2)</f>
        <v>0</v>
      </c>
      <c r="K147" s="136" t="s">
        <v>126</v>
      </c>
      <c r="L147" s="28"/>
      <c r="M147" s="140" t="s">
        <v>1</v>
      </c>
      <c r="N147" s="141" t="s">
        <v>38</v>
      </c>
      <c r="O147" s="142">
        <v>0.65200000000000002</v>
      </c>
      <c r="P147" s="142">
        <f>O147*H147</f>
        <v>20.684700000000003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127</v>
      </c>
      <c r="AT147" s="144" t="s">
        <v>122</v>
      </c>
      <c r="AU147" s="144" t="s">
        <v>128</v>
      </c>
      <c r="AY147" s="16" t="s">
        <v>120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128</v>
      </c>
      <c r="BK147" s="145">
        <f>ROUND(I147*H147,2)</f>
        <v>0</v>
      </c>
      <c r="BL147" s="16" t="s">
        <v>127</v>
      </c>
      <c r="BM147" s="144" t="s">
        <v>152</v>
      </c>
    </row>
    <row r="148" spans="2:65" s="12" customFormat="1">
      <c r="B148" s="146"/>
      <c r="D148" s="147" t="s">
        <v>130</v>
      </c>
      <c r="E148" s="148" t="s">
        <v>1</v>
      </c>
      <c r="F148" s="149" t="s">
        <v>144</v>
      </c>
      <c r="H148" s="150">
        <v>31.725000000000001</v>
      </c>
      <c r="L148" s="146"/>
      <c r="M148" s="151"/>
      <c r="N148" s="152"/>
      <c r="O148" s="152"/>
      <c r="P148" s="152"/>
      <c r="Q148" s="152"/>
      <c r="R148" s="152"/>
      <c r="S148" s="152"/>
      <c r="T148" s="153"/>
      <c r="AT148" s="148" t="s">
        <v>130</v>
      </c>
      <c r="AU148" s="148" t="s">
        <v>128</v>
      </c>
      <c r="AV148" s="12" t="s">
        <v>128</v>
      </c>
      <c r="AW148" s="12" t="s">
        <v>28</v>
      </c>
      <c r="AX148" s="12" t="s">
        <v>72</v>
      </c>
      <c r="AY148" s="148" t="s">
        <v>120</v>
      </c>
    </row>
    <row r="149" spans="2:65" s="13" customFormat="1">
      <c r="B149" s="154"/>
      <c r="D149" s="147" t="s">
        <v>130</v>
      </c>
      <c r="E149" s="155" t="s">
        <v>1</v>
      </c>
      <c r="F149" s="156" t="s">
        <v>132</v>
      </c>
      <c r="H149" s="157">
        <v>31.725000000000001</v>
      </c>
      <c r="L149" s="154"/>
      <c r="M149" s="158"/>
      <c r="N149" s="159"/>
      <c r="O149" s="159"/>
      <c r="P149" s="159"/>
      <c r="Q149" s="159"/>
      <c r="R149" s="159"/>
      <c r="S149" s="159"/>
      <c r="T149" s="160"/>
      <c r="AT149" s="155" t="s">
        <v>130</v>
      </c>
      <c r="AU149" s="155" t="s">
        <v>128</v>
      </c>
      <c r="AV149" s="13" t="s">
        <v>127</v>
      </c>
      <c r="AW149" s="13" t="s">
        <v>28</v>
      </c>
      <c r="AX149" s="13" t="s">
        <v>79</v>
      </c>
      <c r="AY149" s="155" t="s">
        <v>120</v>
      </c>
    </row>
    <row r="150" spans="2:65" s="1" customFormat="1" ht="16.5" customHeight="1">
      <c r="B150" s="133"/>
      <c r="C150" s="134" t="s">
        <v>153</v>
      </c>
      <c r="D150" s="134" t="s">
        <v>122</v>
      </c>
      <c r="E150" s="135" t="s">
        <v>154</v>
      </c>
      <c r="F150" s="136" t="s">
        <v>155</v>
      </c>
      <c r="G150" s="137" t="s">
        <v>125</v>
      </c>
      <c r="H150" s="138">
        <v>31.725000000000001</v>
      </c>
      <c r="I150" s="139"/>
      <c r="J150" s="139">
        <f>ROUND(I150*H150,2)</f>
        <v>0</v>
      </c>
      <c r="K150" s="136" t="s">
        <v>126</v>
      </c>
      <c r="L150" s="28"/>
      <c r="M150" s="140" t="s">
        <v>1</v>
      </c>
      <c r="N150" s="141" t="s">
        <v>38</v>
      </c>
      <c r="O150" s="142">
        <v>8.9999999999999993E-3</v>
      </c>
      <c r="P150" s="142">
        <f>O150*H150</f>
        <v>0.28552499999999997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127</v>
      </c>
      <c r="AT150" s="144" t="s">
        <v>122</v>
      </c>
      <c r="AU150" s="144" t="s">
        <v>128</v>
      </c>
      <c r="AY150" s="16" t="s">
        <v>120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128</v>
      </c>
      <c r="BK150" s="145">
        <f>ROUND(I150*H150,2)</f>
        <v>0</v>
      </c>
      <c r="BL150" s="16" t="s">
        <v>127</v>
      </c>
      <c r="BM150" s="144" t="s">
        <v>156</v>
      </c>
    </row>
    <row r="151" spans="2:65" s="12" customFormat="1">
      <c r="B151" s="146"/>
      <c r="D151" s="147" t="s">
        <v>130</v>
      </c>
      <c r="E151" s="148" t="s">
        <v>1</v>
      </c>
      <c r="F151" s="149" t="s">
        <v>144</v>
      </c>
      <c r="H151" s="150">
        <v>31.725000000000001</v>
      </c>
      <c r="L151" s="146"/>
      <c r="M151" s="151"/>
      <c r="N151" s="152"/>
      <c r="O151" s="152"/>
      <c r="P151" s="152"/>
      <c r="Q151" s="152"/>
      <c r="R151" s="152"/>
      <c r="S151" s="152"/>
      <c r="T151" s="153"/>
      <c r="AT151" s="148" t="s">
        <v>130</v>
      </c>
      <c r="AU151" s="148" t="s">
        <v>128</v>
      </c>
      <c r="AV151" s="12" t="s">
        <v>128</v>
      </c>
      <c r="AW151" s="12" t="s">
        <v>28</v>
      </c>
      <c r="AX151" s="12" t="s">
        <v>72</v>
      </c>
      <c r="AY151" s="148" t="s">
        <v>120</v>
      </c>
    </row>
    <row r="152" spans="2:65" s="13" customFormat="1">
      <c r="B152" s="154"/>
      <c r="D152" s="147" t="s">
        <v>130</v>
      </c>
      <c r="E152" s="155" t="s">
        <v>1</v>
      </c>
      <c r="F152" s="156" t="s">
        <v>132</v>
      </c>
      <c r="H152" s="157">
        <v>31.725000000000001</v>
      </c>
      <c r="L152" s="154"/>
      <c r="M152" s="158"/>
      <c r="N152" s="159"/>
      <c r="O152" s="159"/>
      <c r="P152" s="159"/>
      <c r="Q152" s="159"/>
      <c r="R152" s="159"/>
      <c r="S152" s="159"/>
      <c r="T152" s="160"/>
      <c r="AT152" s="155" t="s">
        <v>130</v>
      </c>
      <c r="AU152" s="155" t="s">
        <v>128</v>
      </c>
      <c r="AV152" s="13" t="s">
        <v>127</v>
      </c>
      <c r="AW152" s="13" t="s">
        <v>28</v>
      </c>
      <c r="AX152" s="13" t="s">
        <v>79</v>
      </c>
      <c r="AY152" s="155" t="s">
        <v>120</v>
      </c>
    </row>
    <row r="153" spans="2:65" s="1" customFormat="1" ht="24" customHeight="1">
      <c r="B153" s="133"/>
      <c r="C153" s="134" t="s">
        <v>157</v>
      </c>
      <c r="D153" s="134" t="s">
        <v>122</v>
      </c>
      <c r="E153" s="135" t="s">
        <v>158</v>
      </c>
      <c r="F153" s="136" t="s">
        <v>159</v>
      </c>
      <c r="G153" s="137" t="s">
        <v>160</v>
      </c>
      <c r="H153" s="138">
        <v>53.933</v>
      </c>
      <c r="I153" s="139"/>
      <c r="J153" s="139">
        <f>ROUND(I153*H153,2)</f>
        <v>0</v>
      </c>
      <c r="K153" s="136" t="s">
        <v>126</v>
      </c>
      <c r="L153" s="28"/>
      <c r="M153" s="140" t="s">
        <v>1</v>
      </c>
      <c r="N153" s="141" t="s">
        <v>38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127</v>
      </c>
      <c r="AT153" s="144" t="s">
        <v>122</v>
      </c>
      <c r="AU153" s="144" t="s">
        <v>128</v>
      </c>
      <c r="AY153" s="16" t="s">
        <v>120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128</v>
      </c>
      <c r="BK153" s="145">
        <f>ROUND(I153*H153,2)</f>
        <v>0</v>
      </c>
      <c r="BL153" s="16" t="s">
        <v>127</v>
      </c>
      <c r="BM153" s="144" t="s">
        <v>161</v>
      </c>
    </row>
    <row r="154" spans="2:65" s="12" customFormat="1">
      <c r="B154" s="146"/>
      <c r="D154" s="147" t="s">
        <v>130</v>
      </c>
      <c r="F154" s="149" t="s">
        <v>162</v>
      </c>
      <c r="H154" s="150">
        <v>53.933</v>
      </c>
      <c r="L154" s="146"/>
      <c r="M154" s="151"/>
      <c r="N154" s="152"/>
      <c r="O154" s="152"/>
      <c r="P154" s="152"/>
      <c r="Q154" s="152"/>
      <c r="R154" s="152"/>
      <c r="S154" s="152"/>
      <c r="T154" s="153"/>
      <c r="AT154" s="148" t="s">
        <v>130</v>
      </c>
      <c r="AU154" s="148" t="s">
        <v>128</v>
      </c>
      <c r="AV154" s="12" t="s">
        <v>128</v>
      </c>
      <c r="AW154" s="12" t="s">
        <v>3</v>
      </c>
      <c r="AX154" s="12" t="s">
        <v>79</v>
      </c>
      <c r="AY154" s="148" t="s">
        <v>120</v>
      </c>
    </row>
    <row r="155" spans="2:65" s="1" customFormat="1" ht="24" customHeight="1">
      <c r="B155" s="133"/>
      <c r="C155" s="134" t="s">
        <v>163</v>
      </c>
      <c r="D155" s="134" t="s">
        <v>122</v>
      </c>
      <c r="E155" s="135" t="s">
        <v>164</v>
      </c>
      <c r="F155" s="136" t="s">
        <v>165</v>
      </c>
      <c r="G155" s="137" t="s">
        <v>125</v>
      </c>
      <c r="H155" s="138">
        <v>31.725000000000001</v>
      </c>
      <c r="I155" s="139"/>
      <c r="J155" s="139">
        <f>ROUND(I155*H155,2)</f>
        <v>0</v>
      </c>
      <c r="K155" s="136" t="s">
        <v>126</v>
      </c>
      <c r="L155" s="28"/>
      <c r="M155" s="140" t="s">
        <v>1</v>
      </c>
      <c r="N155" s="141" t="s">
        <v>38</v>
      </c>
      <c r="O155" s="142">
        <v>0.29899999999999999</v>
      </c>
      <c r="P155" s="142">
        <f>O155*H155</f>
        <v>9.4857750000000003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127</v>
      </c>
      <c r="AT155" s="144" t="s">
        <v>122</v>
      </c>
      <c r="AU155" s="144" t="s">
        <v>128</v>
      </c>
      <c r="AY155" s="16" t="s">
        <v>120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128</v>
      </c>
      <c r="BK155" s="145">
        <f>ROUND(I155*H155,2)</f>
        <v>0</v>
      </c>
      <c r="BL155" s="16" t="s">
        <v>127</v>
      </c>
      <c r="BM155" s="144" t="s">
        <v>166</v>
      </c>
    </row>
    <row r="156" spans="2:65" s="12" customFormat="1">
      <c r="B156" s="146"/>
      <c r="D156" s="147" t="s">
        <v>130</v>
      </c>
      <c r="E156" s="148" t="s">
        <v>1</v>
      </c>
      <c r="F156" s="149" t="s">
        <v>144</v>
      </c>
      <c r="H156" s="150">
        <v>31.725000000000001</v>
      </c>
      <c r="L156" s="146"/>
      <c r="M156" s="151"/>
      <c r="N156" s="152"/>
      <c r="O156" s="152"/>
      <c r="P156" s="152"/>
      <c r="Q156" s="152"/>
      <c r="R156" s="152"/>
      <c r="S156" s="152"/>
      <c r="T156" s="153"/>
      <c r="AT156" s="148" t="s">
        <v>130</v>
      </c>
      <c r="AU156" s="148" t="s">
        <v>128</v>
      </c>
      <c r="AV156" s="12" t="s">
        <v>128</v>
      </c>
      <c r="AW156" s="12" t="s">
        <v>28</v>
      </c>
      <c r="AX156" s="12" t="s">
        <v>72</v>
      </c>
      <c r="AY156" s="148" t="s">
        <v>120</v>
      </c>
    </row>
    <row r="157" spans="2:65" s="13" customFormat="1">
      <c r="B157" s="154"/>
      <c r="D157" s="147" t="s">
        <v>130</v>
      </c>
      <c r="E157" s="155" t="s">
        <v>1</v>
      </c>
      <c r="F157" s="156" t="s">
        <v>132</v>
      </c>
      <c r="H157" s="157">
        <v>31.725000000000001</v>
      </c>
      <c r="L157" s="154"/>
      <c r="M157" s="158"/>
      <c r="N157" s="159"/>
      <c r="O157" s="159"/>
      <c r="P157" s="159"/>
      <c r="Q157" s="159"/>
      <c r="R157" s="159"/>
      <c r="S157" s="159"/>
      <c r="T157" s="160"/>
      <c r="AT157" s="155" t="s">
        <v>130</v>
      </c>
      <c r="AU157" s="155" t="s">
        <v>128</v>
      </c>
      <c r="AV157" s="13" t="s">
        <v>127</v>
      </c>
      <c r="AW157" s="13" t="s">
        <v>28</v>
      </c>
      <c r="AX157" s="13" t="s">
        <v>79</v>
      </c>
      <c r="AY157" s="155" t="s">
        <v>120</v>
      </c>
    </row>
    <row r="158" spans="2:65" s="11" customFormat="1" ht="22.9" customHeight="1">
      <c r="B158" s="121"/>
      <c r="D158" s="122" t="s">
        <v>71</v>
      </c>
      <c r="E158" s="131" t="s">
        <v>128</v>
      </c>
      <c r="F158" s="131" t="s">
        <v>167</v>
      </c>
      <c r="J158" s="132">
        <f>BK158</f>
        <v>0</v>
      </c>
      <c r="L158" s="121"/>
      <c r="M158" s="125"/>
      <c r="N158" s="126"/>
      <c r="O158" s="126"/>
      <c r="P158" s="127">
        <f>SUM(P159:P161)</f>
        <v>31.249124999999999</v>
      </c>
      <c r="Q158" s="126"/>
      <c r="R158" s="127">
        <f>SUM(R159:R161)</f>
        <v>62.8155</v>
      </c>
      <c r="S158" s="126"/>
      <c r="T158" s="128">
        <f>SUM(T159:T161)</f>
        <v>0</v>
      </c>
      <c r="AR158" s="122" t="s">
        <v>79</v>
      </c>
      <c r="AT158" s="129" t="s">
        <v>71</v>
      </c>
      <c r="AU158" s="129" t="s">
        <v>79</v>
      </c>
      <c r="AY158" s="122" t="s">
        <v>120</v>
      </c>
      <c r="BK158" s="130">
        <f>SUM(BK159:BK161)</f>
        <v>0</v>
      </c>
    </row>
    <row r="159" spans="2:65" s="1" customFormat="1" ht="16.5" customHeight="1">
      <c r="B159" s="133"/>
      <c r="C159" s="134" t="s">
        <v>168</v>
      </c>
      <c r="D159" s="134" t="s">
        <v>122</v>
      </c>
      <c r="E159" s="135" t="s">
        <v>169</v>
      </c>
      <c r="F159" s="136" t="s">
        <v>170</v>
      </c>
      <c r="G159" s="137" t="s">
        <v>125</v>
      </c>
      <c r="H159" s="138">
        <v>31.725000000000001</v>
      </c>
      <c r="I159" s="139"/>
      <c r="J159" s="139">
        <f>ROUND(I159*H159,2)</f>
        <v>0</v>
      </c>
      <c r="K159" s="136" t="s">
        <v>126</v>
      </c>
      <c r="L159" s="28"/>
      <c r="M159" s="140" t="s">
        <v>1</v>
      </c>
      <c r="N159" s="141" t="s">
        <v>38</v>
      </c>
      <c r="O159" s="142">
        <v>0.98499999999999999</v>
      </c>
      <c r="P159" s="142">
        <f>O159*H159</f>
        <v>31.249124999999999</v>
      </c>
      <c r="Q159" s="142">
        <v>1.98</v>
      </c>
      <c r="R159" s="142">
        <f>Q159*H159</f>
        <v>62.8155</v>
      </c>
      <c r="S159" s="142">
        <v>0</v>
      </c>
      <c r="T159" s="143">
        <f>S159*H159</f>
        <v>0</v>
      </c>
      <c r="AR159" s="144" t="s">
        <v>127</v>
      </c>
      <c r="AT159" s="144" t="s">
        <v>122</v>
      </c>
      <c r="AU159" s="144" t="s">
        <v>128</v>
      </c>
      <c r="AY159" s="16" t="s">
        <v>120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128</v>
      </c>
      <c r="BK159" s="145">
        <f>ROUND(I159*H159,2)</f>
        <v>0</v>
      </c>
      <c r="BL159" s="16" t="s">
        <v>127</v>
      </c>
      <c r="BM159" s="144" t="s">
        <v>171</v>
      </c>
    </row>
    <row r="160" spans="2:65" s="12" customFormat="1">
      <c r="B160" s="146"/>
      <c r="D160" s="147" t="s">
        <v>130</v>
      </c>
      <c r="E160" s="148" t="s">
        <v>1</v>
      </c>
      <c r="F160" s="149" t="s">
        <v>144</v>
      </c>
      <c r="H160" s="150">
        <v>31.725000000000001</v>
      </c>
      <c r="L160" s="146"/>
      <c r="M160" s="151"/>
      <c r="N160" s="152"/>
      <c r="O160" s="152"/>
      <c r="P160" s="152"/>
      <c r="Q160" s="152"/>
      <c r="R160" s="152"/>
      <c r="S160" s="152"/>
      <c r="T160" s="153"/>
      <c r="AT160" s="148" t="s">
        <v>130</v>
      </c>
      <c r="AU160" s="148" t="s">
        <v>128</v>
      </c>
      <c r="AV160" s="12" t="s">
        <v>128</v>
      </c>
      <c r="AW160" s="12" t="s">
        <v>28</v>
      </c>
      <c r="AX160" s="12" t="s">
        <v>72</v>
      </c>
      <c r="AY160" s="148" t="s">
        <v>120</v>
      </c>
    </row>
    <row r="161" spans="2:65" s="13" customFormat="1">
      <c r="B161" s="154"/>
      <c r="D161" s="147" t="s">
        <v>130</v>
      </c>
      <c r="E161" s="155" t="s">
        <v>1</v>
      </c>
      <c r="F161" s="156" t="s">
        <v>132</v>
      </c>
      <c r="H161" s="157">
        <v>31.725000000000001</v>
      </c>
      <c r="L161" s="154"/>
      <c r="M161" s="158"/>
      <c r="N161" s="159"/>
      <c r="O161" s="159"/>
      <c r="P161" s="159"/>
      <c r="Q161" s="159"/>
      <c r="R161" s="159"/>
      <c r="S161" s="159"/>
      <c r="T161" s="160"/>
      <c r="AT161" s="155" t="s">
        <v>130</v>
      </c>
      <c r="AU161" s="155" t="s">
        <v>128</v>
      </c>
      <c r="AV161" s="13" t="s">
        <v>127</v>
      </c>
      <c r="AW161" s="13" t="s">
        <v>28</v>
      </c>
      <c r="AX161" s="13" t="s">
        <v>79</v>
      </c>
      <c r="AY161" s="155" t="s">
        <v>120</v>
      </c>
    </row>
    <row r="162" spans="2:65" s="11" customFormat="1" ht="22.9" customHeight="1">
      <c r="B162" s="121"/>
      <c r="D162" s="122" t="s">
        <v>71</v>
      </c>
      <c r="E162" s="131" t="s">
        <v>149</v>
      </c>
      <c r="F162" s="131" t="s">
        <v>172</v>
      </c>
      <c r="J162" s="132">
        <f>BK162</f>
        <v>0</v>
      </c>
      <c r="L162" s="121"/>
      <c r="M162" s="125"/>
      <c r="N162" s="126"/>
      <c r="O162" s="126"/>
      <c r="P162" s="127">
        <f>SUM(P163:P171)</f>
        <v>52.344159999999995</v>
      </c>
      <c r="Q162" s="126"/>
      <c r="R162" s="127">
        <f>SUM(R163:R171)</f>
        <v>4.9734375399999999</v>
      </c>
      <c r="S162" s="126"/>
      <c r="T162" s="128">
        <f>SUM(T163:T171)</f>
        <v>0</v>
      </c>
      <c r="AR162" s="122" t="s">
        <v>79</v>
      </c>
      <c r="AT162" s="129" t="s">
        <v>71</v>
      </c>
      <c r="AU162" s="129" t="s">
        <v>79</v>
      </c>
      <c r="AY162" s="122" t="s">
        <v>120</v>
      </c>
      <c r="BK162" s="130">
        <f>SUM(BK163:BK171)</f>
        <v>0</v>
      </c>
    </row>
    <row r="163" spans="2:65" s="1" customFormat="1" ht="24" customHeight="1">
      <c r="B163" s="133"/>
      <c r="C163" s="134" t="s">
        <v>173</v>
      </c>
      <c r="D163" s="134" t="s">
        <v>122</v>
      </c>
      <c r="E163" s="135" t="s">
        <v>174</v>
      </c>
      <c r="F163" s="136" t="s">
        <v>175</v>
      </c>
      <c r="G163" s="137" t="s">
        <v>176</v>
      </c>
      <c r="H163" s="138">
        <v>63.128</v>
      </c>
      <c r="I163" s="139"/>
      <c r="J163" s="139">
        <f>ROUND(I163*H163,2)</f>
        <v>0</v>
      </c>
      <c r="K163" s="136" t="s">
        <v>126</v>
      </c>
      <c r="L163" s="28"/>
      <c r="M163" s="140" t="s">
        <v>1</v>
      </c>
      <c r="N163" s="141" t="s">
        <v>38</v>
      </c>
      <c r="O163" s="142">
        <v>0.47</v>
      </c>
      <c r="P163" s="142">
        <f>O163*H163</f>
        <v>29.670159999999999</v>
      </c>
      <c r="Q163" s="142">
        <v>1.8380000000000001E-2</v>
      </c>
      <c r="R163" s="142">
        <f>Q163*H163</f>
        <v>1.16029264</v>
      </c>
      <c r="S163" s="142">
        <v>0</v>
      </c>
      <c r="T163" s="143">
        <f>S163*H163</f>
        <v>0</v>
      </c>
      <c r="AR163" s="144" t="s">
        <v>127</v>
      </c>
      <c r="AT163" s="144" t="s">
        <v>122</v>
      </c>
      <c r="AU163" s="144" t="s">
        <v>128</v>
      </c>
      <c r="AY163" s="16" t="s">
        <v>120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128</v>
      </c>
      <c r="BK163" s="145">
        <f>ROUND(I163*H163,2)</f>
        <v>0</v>
      </c>
      <c r="BL163" s="16" t="s">
        <v>127</v>
      </c>
      <c r="BM163" s="144" t="s">
        <v>177</v>
      </c>
    </row>
    <row r="164" spans="2:65" s="12" customFormat="1">
      <c r="B164" s="146"/>
      <c r="D164" s="147" t="s">
        <v>130</v>
      </c>
      <c r="E164" s="148" t="s">
        <v>1</v>
      </c>
      <c r="F164" s="149" t="s">
        <v>178</v>
      </c>
      <c r="H164" s="150">
        <v>63.128</v>
      </c>
      <c r="L164" s="146"/>
      <c r="M164" s="151"/>
      <c r="N164" s="152"/>
      <c r="O164" s="152"/>
      <c r="P164" s="152"/>
      <c r="Q164" s="152"/>
      <c r="R164" s="152"/>
      <c r="S164" s="152"/>
      <c r="T164" s="153"/>
      <c r="AT164" s="148" t="s">
        <v>130</v>
      </c>
      <c r="AU164" s="148" t="s">
        <v>128</v>
      </c>
      <c r="AV164" s="12" t="s">
        <v>128</v>
      </c>
      <c r="AW164" s="12" t="s">
        <v>28</v>
      </c>
      <c r="AX164" s="12" t="s">
        <v>72</v>
      </c>
      <c r="AY164" s="148" t="s">
        <v>120</v>
      </c>
    </row>
    <row r="165" spans="2:65" s="13" customFormat="1">
      <c r="B165" s="154"/>
      <c r="D165" s="147" t="s">
        <v>130</v>
      </c>
      <c r="E165" s="155" t="s">
        <v>1</v>
      </c>
      <c r="F165" s="156" t="s">
        <v>132</v>
      </c>
      <c r="H165" s="157">
        <v>63.128</v>
      </c>
      <c r="L165" s="154"/>
      <c r="M165" s="158"/>
      <c r="N165" s="159"/>
      <c r="O165" s="159"/>
      <c r="P165" s="159"/>
      <c r="Q165" s="159"/>
      <c r="R165" s="159"/>
      <c r="S165" s="159"/>
      <c r="T165" s="160"/>
      <c r="AT165" s="155" t="s">
        <v>130</v>
      </c>
      <c r="AU165" s="155" t="s">
        <v>128</v>
      </c>
      <c r="AV165" s="13" t="s">
        <v>127</v>
      </c>
      <c r="AW165" s="13" t="s">
        <v>28</v>
      </c>
      <c r="AX165" s="13" t="s">
        <v>79</v>
      </c>
      <c r="AY165" s="155" t="s">
        <v>120</v>
      </c>
    </row>
    <row r="166" spans="2:65" s="1" customFormat="1" ht="24" customHeight="1">
      <c r="B166" s="133"/>
      <c r="C166" s="134" t="s">
        <v>179</v>
      </c>
      <c r="D166" s="134" t="s">
        <v>122</v>
      </c>
      <c r="E166" s="135" t="s">
        <v>180</v>
      </c>
      <c r="F166" s="136" t="s">
        <v>181</v>
      </c>
      <c r="G166" s="137" t="s">
        <v>176</v>
      </c>
      <c r="H166" s="138">
        <v>70.5</v>
      </c>
      <c r="I166" s="139"/>
      <c r="J166" s="139">
        <f>ROUND(I166*H166,2)</f>
        <v>0</v>
      </c>
      <c r="K166" s="136" t="s">
        <v>126</v>
      </c>
      <c r="L166" s="28"/>
      <c r="M166" s="140" t="s">
        <v>1</v>
      </c>
      <c r="N166" s="141" t="s">
        <v>38</v>
      </c>
      <c r="O166" s="142">
        <v>0.25</v>
      </c>
      <c r="P166" s="142">
        <f>O166*H166</f>
        <v>17.625</v>
      </c>
      <c r="Q166" s="142">
        <v>6.5599999999999999E-3</v>
      </c>
      <c r="R166" s="142">
        <f>Q166*H166</f>
        <v>0.46248</v>
      </c>
      <c r="S166" s="142">
        <v>0</v>
      </c>
      <c r="T166" s="143">
        <f>S166*H166</f>
        <v>0</v>
      </c>
      <c r="AR166" s="144" t="s">
        <v>127</v>
      </c>
      <c r="AT166" s="144" t="s">
        <v>122</v>
      </c>
      <c r="AU166" s="144" t="s">
        <v>128</v>
      </c>
      <c r="AY166" s="16" t="s">
        <v>120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6" t="s">
        <v>128</v>
      </c>
      <c r="BK166" s="145">
        <f>ROUND(I166*H166,2)</f>
        <v>0</v>
      </c>
      <c r="BL166" s="16" t="s">
        <v>127</v>
      </c>
      <c r="BM166" s="144" t="s">
        <v>182</v>
      </c>
    </row>
    <row r="167" spans="2:65" s="12" customFormat="1">
      <c r="B167" s="146"/>
      <c r="D167" s="147" t="s">
        <v>130</v>
      </c>
      <c r="E167" s="148" t="s">
        <v>1</v>
      </c>
      <c r="F167" s="149" t="s">
        <v>183</v>
      </c>
      <c r="H167" s="150">
        <v>70.5</v>
      </c>
      <c r="L167" s="146"/>
      <c r="M167" s="151"/>
      <c r="N167" s="152"/>
      <c r="O167" s="152"/>
      <c r="P167" s="152"/>
      <c r="Q167" s="152"/>
      <c r="R167" s="152"/>
      <c r="S167" s="152"/>
      <c r="T167" s="153"/>
      <c r="AT167" s="148" t="s">
        <v>130</v>
      </c>
      <c r="AU167" s="148" t="s">
        <v>128</v>
      </c>
      <c r="AV167" s="12" t="s">
        <v>128</v>
      </c>
      <c r="AW167" s="12" t="s">
        <v>28</v>
      </c>
      <c r="AX167" s="12" t="s">
        <v>72</v>
      </c>
      <c r="AY167" s="148" t="s">
        <v>120</v>
      </c>
    </row>
    <row r="168" spans="2:65" s="13" customFormat="1">
      <c r="B168" s="154"/>
      <c r="D168" s="147" t="s">
        <v>130</v>
      </c>
      <c r="E168" s="155" t="s">
        <v>1</v>
      </c>
      <c r="F168" s="156" t="s">
        <v>132</v>
      </c>
      <c r="H168" s="157">
        <v>70.5</v>
      </c>
      <c r="L168" s="154"/>
      <c r="M168" s="158"/>
      <c r="N168" s="159"/>
      <c r="O168" s="159"/>
      <c r="P168" s="159"/>
      <c r="Q168" s="159"/>
      <c r="R168" s="159"/>
      <c r="S168" s="159"/>
      <c r="T168" s="160"/>
      <c r="AT168" s="155" t="s">
        <v>130</v>
      </c>
      <c r="AU168" s="155" t="s">
        <v>128</v>
      </c>
      <c r="AV168" s="13" t="s">
        <v>127</v>
      </c>
      <c r="AW168" s="13" t="s">
        <v>28</v>
      </c>
      <c r="AX168" s="13" t="s">
        <v>79</v>
      </c>
      <c r="AY168" s="155" t="s">
        <v>120</v>
      </c>
    </row>
    <row r="169" spans="2:65" s="1" customFormat="1" ht="24" customHeight="1">
      <c r="B169" s="133"/>
      <c r="C169" s="134" t="s">
        <v>184</v>
      </c>
      <c r="D169" s="134" t="s">
        <v>122</v>
      </c>
      <c r="E169" s="135" t="s">
        <v>185</v>
      </c>
      <c r="F169" s="136" t="s">
        <v>186</v>
      </c>
      <c r="G169" s="137" t="s">
        <v>125</v>
      </c>
      <c r="H169" s="138">
        <v>1.4850000000000001</v>
      </c>
      <c r="I169" s="139"/>
      <c r="J169" s="139">
        <f>ROUND(I169*H169,2)</f>
        <v>0</v>
      </c>
      <c r="K169" s="136" t="s">
        <v>126</v>
      </c>
      <c r="L169" s="28"/>
      <c r="M169" s="140" t="s">
        <v>1</v>
      </c>
      <c r="N169" s="141" t="s">
        <v>38</v>
      </c>
      <c r="O169" s="142">
        <v>3.4</v>
      </c>
      <c r="P169" s="142">
        <f>O169*H169</f>
        <v>5.0490000000000004</v>
      </c>
      <c r="Q169" s="142">
        <v>2.2563399999999998</v>
      </c>
      <c r="R169" s="142">
        <f>Q169*H169</f>
        <v>3.3506648999999999</v>
      </c>
      <c r="S169" s="142">
        <v>0</v>
      </c>
      <c r="T169" s="143">
        <f>S169*H169</f>
        <v>0</v>
      </c>
      <c r="AR169" s="144" t="s">
        <v>127</v>
      </c>
      <c r="AT169" s="144" t="s">
        <v>122</v>
      </c>
      <c r="AU169" s="144" t="s">
        <v>128</v>
      </c>
      <c r="AY169" s="16" t="s">
        <v>120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128</v>
      </c>
      <c r="BK169" s="145">
        <f>ROUND(I169*H169,2)</f>
        <v>0</v>
      </c>
      <c r="BL169" s="16" t="s">
        <v>127</v>
      </c>
      <c r="BM169" s="144" t="s">
        <v>187</v>
      </c>
    </row>
    <row r="170" spans="2:65" s="12" customFormat="1">
      <c r="B170" s="146"/>
      <c r="D170" s="147" t="s">
        <v>130</v>
      </c>
      <c r="E170" s="148" t="s">
        <v>1</v>
      </c>
      <c r="F170" s="149" t="s">
        <v>131</v>
      </c>
      <c r="H170" s="150">
        <v>1.4850000000000001</v>
      </c>
      <c r="L170" s="146"/>
      <c r="M170" s="151"/>
      <c r="N170" s="152"/>
      <c r="O170" s="152"/>
      <c r="P170" s="152"/>
      <c r="Q170" s="152"/>
      <c r="R170" s="152"/>
      <c r="S170" s="152"/>
      <c r="T170" s="153"/>
      <c r="AT170" s="148" t="s">
        <v>130</v>
      </c>
      <c r="AU170" s="148" t="s">
        <v>128</v>
      </c>
      <c r="AV170" s="12" t="s">
        <v>128</v>
      </c>
      <c r="AW170" s="12" t="s">
        <v>28</v>
      </c>
      <c r="AX170" s="12" t="s">
        <v>72</v>
      </c>
      <c r="AY170" s="148" t="s">
        <v>120</v>
      </c>
    </row>
    <row r="171" spans="2:65" s="13" customFormat="1">
      <c r="B171" s="154"/>
      <c r="D171" s="147" t="s">
        <v>130</v>
      </c>
      <c r="E171" s="155" t="s">
        <v>1</v>
      </c>
      <c r="F171" s="156" t="s">
        <v>132</v>
      </c>
      <c r="H171" s="157">
        <v>1.4850000000000001</v>
      </c>
      <c r="L171" s="154"/>
      <c r="M171" s="158"/>
      <c r="N171" s="159"/>
      <c r="O171" s="159"/>
      <c r="P171" s="159"/>
      <c r="Q171" s="159"/>
      <c r="R171" s="159"/>
      <c r="S171" s="159"/>
      <c r="T171" s="160"/>
      <c r="AT171" s="155" t="s">
        <v>130</v>
      </c>
      <c r="AU171" s="155" t="s">
        <v>128</v>
      </c>
      <c r="AV171" s="13" t="s">
        <v>127</v>
      </c>
      <c r="AW171" s="13" t="s">
        <v>28</v>
      </c>
      <c r="AX171" s="13" t="s">
        <v>79</v>
      </c>
      <c r="AY171" s="155" t="s">
        <v>120</v>
      </c>
    </row>
    <row r="172" spans="2:65" s="11" customFormat="1" ht="22.9" customHeight="1">
      <c r="B172" s="121"/>
      <c r="D172" s="122" t="s">
        <v>71</v>
      </c>
      <c r="E172" s="131" t="s">
        <v>163</v>
      </c>
      <c r="F172" s="131" t="s">
        <v>188</v>
      </c>
      <c r="J172" s="132">
        <f>BK172</f>
        <v>0</v>
      </c>
      <c r="L172" s="121"/>
      <c r="M172" s="125"/>
      <c r="N172" s="126"/>
      <c r="O172" s="126"/>
      <c r="P172" s="127">
        <f>SUM(P173:P175)</f>
        <v>16.41328</v>
      </c>
      <c r="Q172" s="126"/>
      <c r="R172" s="127">
        <f>SUM(R173:R175)</f>
        <v>0</v>
      </c>
      <c r="S172" s="126"/>
      <c r="T172" s="128">
        <f>SUM(T173:T175)</f>
        <v>2.9038879999999998</v>
      </c>
      <c r="AR172" s="122" t="s">
        <v>79</v>
      </c>
      <c r="AT172" s="129" t="s">
        <v>71</v>
      </c>
      <c r="AU172" s="129" t="s">
        <v>79</v>
      </c>
      <c r="AY172" s="122" t="s">
        <v>120</v>
      </c>
      <c r="BK172" s="130">
        <f>SUM(BK173:BK175)</f>
        <v>0</v>
      </c>
    </row>
    <row r="173" spans="2:65" s="1" customFormat="1" ht="24" customHeight="1">
      <c r="B173" s="133"/>
      <c r="C173" s="134" t="s">
        <v>189</v>
      </c>
      <c r="D173" s="134" t="s">
        <v>122</v>
      </c>
      <c r="E173" s="135" t="s">
        <v>190</v>
      </c>
      <c r="F173" s="136" t="s">
        <v>191</v>
      </c>
      <c r="G173" s="137" t="s">
        <v>176</v>
      </c>
      <c r="H173" s="138">
        <v>63.128</v>
      </c>
      <c r="I173" s="139"/>
      <c r="J173" s="139">
        <f>ROUND(I173*H173,2)</f>
        <v>0</v>
      </c>
      <c r="K173" s="136" t="s">
        <v>126</v>
      </c>
      <c r="L173" s="28"/>
      <c r="M173" s="140" t="s">
        <v>1</v>
      </c>
      <c r="N173" s="141" t="s">
        <v>38</v>
      </c>
      <c r="O173" s="142">
        <v>0.26</v>
      </c>
      <c r="P173" s="142">
        <f>O173*H173</f>
        <v>16.41328</v>
      </c>
      <c r="Q173" s="142">
        <v>0</v>
      </c>
      <c r="R173" s="142">
        <f>Q173*H173</f>
        <v>0</v>
      </c>
      <c r="S173" s="142">
        <v>4.5999999999999999E-2</v>
      </c>
      <c r="T173" s="143">
        <f>S173*H173</f>
        <v>2.9038879999999998</v>
      </c>
      <c r="AR173" s="144" t="s">
        <v>127</v>
      </c>
      <c r="AT173" s="144" t="s">
        <v>122</v>
      </c>
      <c r="AU173" s="144" t="s">
        <v>128</v>
      </c>
      <c r="AY173" s="16" t="s">
        <v>120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128</v>
      </c>
      <c r="BK173" s="145">
        <f>ROUND(I173*H173,2)</f>
        <v>0</v>
      </c>
      <c r="BL173" s="16" t="s">
        <v>127</v>
      </c>
      <c r="BM173" s="144" t="s">
        <v>192</v>
      </c>
    </row>
    <row r="174" spans="2:65" s="12" customFormat="1">
      <c r="B174" s="146"/>
      <c r="D174" s="147" t="s">
        <v>130</v>
      </c>
      <c r="E174" s="148" t="s">
        <v>1</v>
      </c>
      <c r="F174" s="149" t="s">
        <v>178</v>
      </c>
      <c r="H174" s="150">
        <v>63.128</v>
      </c>
      <c r="L174" s="146"/>
      <c r="M174" s="151"/>
      <c r="N174" s="152"/>
      <c r="O174" s="152"/>
      <c r="P174" s="152"/>
      <c r="Q174" s="152"/>
      <c r="R174" s="152"/>
      <c r="S174" s="152"/>
      <c r="T174" s="153"/>
      <c r="AT174" s="148" t="s">
        <v>130</v>
      </c>
      <c r="AU174" s="148" t="s">
        <v>128</v>
      </c>
      <c r="AV174" s="12" t="s">
        <v>128</v>
      </c>
      <c r="AW174" s="12" t="s">
        <v>28</v>
      </c>
      <c r="AX174" s="12" t="s">
        <v>72</v>
      </c>
      <c r="AY174" s="148" t="s">
        <v>120</v>
      </c>
    </row>
    <row r="175" spans="2:65" s="13" customFormat="1">
      <c r="B175" s="154"/>
      <c r="D175" s="147" t="s">
        <v>130</v>
      </c>
      <c r="E175" s="155" t="s">
        <v>1</v>
      </c>
      <c r="F175" s="156" t="s">
        <v>132</v>
      </c>
      <c r="H175" s="157">
        <v>63.128</v>
      </c>
      <c r="L175" s="154"/>
      <c r="M175" s="158"/>
      <c r="N175" s="159"/>
      <c r="O175" s="159"/>
      <c r="P175" s="159"/>
      <c r="Q175" s="159"/>
      <c r="R175" s="159"/>
      <c r="S175" s="159"/>
      <c r="T175" s="160"/>
      <c r="AT175" s="155" t="s">
        <v>130</v>
      </c>
      <c r="AU175" s="155" t="s">
        <v>128</v>
      </c>
      <c r="AV175" s="13" t="s">
        <v>127</v>
      </c>
      <c r="AW175" s="13" t="s">
        <v>28</v>
      </c>
      <c r="AX175" s="13" t="s">
        <v>79</v>
      </c>
      <c r="AY175" s="155" t="s">
        <v>120</v>
      </c>
    </row>
    <row r="176" spans="2:65" s="11" customFormat="1" ht="22.9" customHeight="1">
      <c r="B176" s="121"/>
      <c r="D176" s="122" t="s">
        <v>71</v>
      </c>
      <c r="E176" s="131" t="s">
        <v>193</v>
      </c>
      <c r="F176" s="131" t="s">
        <v>194</v>
      </c>
      <c r="J176" s="132">
        <f>BK176</f>
        <v>0</v>
      </c>
      <c r="L176" s="121"/>
      <c r="M176" s="125"/>
      <c r="N176" s="126"/>
      <c r="O176" s="126"/>
      <c r="P176" s="127">
        <f>SUM(P177:P181)</f>
        <v>7.5649199999999999</v>
      </c>
      <c r="Q176" s="126"/>
      <c r="R176" s="127">
        <f>SUM(R177:R181)</f>
        <v>0</v>
      </c>
      <c r="S176" s="126"/>
      <c r="T176" s="128">
        <f>SUM(T177:T181)</f>
        <v>0</v>
      </c>
      <c r="AR176" s="122" t="s">
        <v>79</v>
      </c>
      <c r="AT176" s="129" t="s">
        <v>71</v>
      </c>
      <c r="AU176" s="129" t="s">
        <v>79</v>
      </c>
      <c r="AY176" s="122" t="s">
        <v>120</v>
      </c>
      <c r="BK176" s="130">
        <f>SUM(BK177:BK181)</f>
        <v>0</v>
      </c>
    </row>
    <row r="177" spans="2:65" s="1" customFormat="1" ht="24" customHeight="1">
      <c r="B177" s="133"/>
      <c r="C177" s="134" t="s">
        <v>8</v>
      </c>
      <c r="D177" s="134" t="s">
        <v>122</v>
      </c>
      <c r="E177" s="135" t="s">
        <v>195</v>
      </c>
      <c r="F177" s="136" t="s">
        <v>196</v>
      </c>
      <c r="G177" s="137" t="s">
        <v>160</v>
      </c>
      <c r="H177" s="138">
        <v>2.9039999999999999</v>
      </c>
      <c r="I177" s="139"/>
      <c r="J177" s="139">
        <f>ROUND(I177*H177,2)</f>
        <v>0</v>
      </c>
      <c r="K177" s="136" t="s">
        <v>126</v>
      </c>
      <c r="L177" s="28"/>
      <c r="M177" s="140" t="s">
        <v>1</v>
      </c>
      <c r="N177" s="141" t="s">
        <v>38</v>
      </c>
      <c r="O177" s="142">
        <v>2.42</v>
      </c>
      <c r="P177" s="142">
        <f>O177*H177</f>
        <v>7.0276799999999993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127</v>
      </c>
      <c r="AT177" s="144" t="s">
        <v>122</v>
      </c>
      <c r="AU177" s="144" t="s">
        <v>128</v>
      </c>
      <c r="AY177" s="16" t="s">
        <v>120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128</v>
      </c>
      <c r="BK177" s="145">
        <f>ROUND(I177*H177,2)</f>
        <v>0</v>
      </c>
      <c r="BL177" s="16" t="s">
        <v>127</v>
      </c>
      <c r="BM177" s="144" t="s">
        <v>197</v>
      </c>
    </row>
    <row r="178" spans="2:65" s="1" customFormat="1" ht="24" customHeight="1">
      <c r="B178" s="133"/>
      <c r="C178" s="134" t="s">
        <v>198</v>
      </c>
      <c r="D178" s="134" t="s">
        <v>122</v>
      </c>
      <c r="E178" s="135" t="s">
        <v>199</v>
      </c>
      <c r="F178" s="136" t="s">
        <v>200</v>
      </c>
      <c r="G178" s="137" t="s">
        <v>160</v>
      </c>
      <c r="H178" s="138">
        <v>2.9039999999999999</v>
      </c>
      <c r="I178" s="139"/>
      <c r="J178" s="139">
        <f>ROUND(I178*H178,2)</f>
        <v>0</v>
      </c>
      <c r="K178" s="136" t="s">
        <v>126</v>
      </c>
      <c r="L178" s="28"/>
      <c r="M178" s="140" t="s">
        <v>1</v>
      </c>
      <c r="N178" s="141" t="s">
        <v>38</v>
      </c>
      <c r="O178" s="142">
        <v>0.125</v>
      </c>
      <c r="P178" s="142">
        <f>O178*H178</f>
        <v>0.36299999999999999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127</v>
      </c>
      <c r="AT178" s="144" t="s">
        <v>122</v>
      </c>
      <c r="AU178" s="144" t="s">
        <v>128</v>
      </c>
      <c r="AY178" s="16" t="s">
        <v>120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128</v>
      </c>
      <c r="BK178" s="145">
        <f>ROUND(I178*H178,2)</f>
        <v>0</v>
      </c>
      <c r="BL178" s="16" t="s">
        <v>127</v>
      </c>
      <c r="BM178" s="144" t="s">
        <v>201</v>
      </c>
    </row>
    <row r="179" spans="2:65" s="1" customFormat="1" ht="24" customHeight="1">
      <c r="B179" s="133"/>
      <c r="C179" s="134" t="s">
        <v>202</v>
      </c>
      <c r="D179" s="134" t="s">
        <v>122</v>
      </c>
      <c r="E179" s="135" t="s">
        <v>203</v>
      </c>
      <c r="F179" s="136" t="s">
        <v>204</v>
      </c>
      <c r="G179" s="137" t="s">
        <v>160</v>
      </c>
      <c r="H179" s="138">
        <v>29.04</v>
      </c>
      <c r="I179" s="139"/>
      <c r="J179" s="139">
        <f>ROUND(I179*H179,2)</f>
        <v>0</v>
      </c>
      <c r="K179" s="136" t="s">
        <v>126</v>
      </c>
      <c r="L179" s="28"/>
      <c r="M179" s="140" t="s">
        <v>1</v>
      </c>
      <c r="N179" s="141" t="s">
        <v>38</v>
      </c>
      <c r="O179" s="142">
        <v>6.0000000000000001E-3</v>
      </c>
      <c r="P179" s="142">
        <f>O179*H179</f>
        <v>0.17424000000000001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127</v>
      </c>
      <c r="AT179" s="144" t="s">
        <v>122</v>
      </c>
      <c r="AU179" s="144" t="s">
        <v>128</v>
      </c>
      <c r="AY179" s="16" t="s">
        <v>120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6" t="s">
        <v>128</v>
      </c>
      <c r="BK179" s="145">
        <f>ROUND(I179*H179,2)</f>
        <v>0</v>
      </c>
      <c r="BL179" s="16" t="s">
        <v>127</v>
      </c>
      <c r="BM179" s="144" t="s">
        <v>205</v>
      </c>
    </row>
    <row r="180" spans="2:65" s="12" customFormat="1">
      <c r="B180" s="146"/>
      <c r="D180" s="147" t="s">
        <v>130</v>
      </c>
      <c r="F180" s="149" t="s">
        <v>206</v>
      </c>
      <c r="H180" s="150">
        <v>29.04</v>
      </c>
      <c r="L180" s="146"/>
      <c r="M180" s="151"/>
      <c r="N180" s="152"/>
      <c r="O180" s="152"/>
      <c r="P180" s="152"/>
      <c r="Q180" s="152"/>
      <c r="R180" s="152"/>
      <c r="S180" s="152"/>
      <c r="T180" s="153"/>
      <c r="AT180" s="148" t="s">
        <v>130</v>
      </c>
      <c r="AU180" s="148" t="s">
        <v>128</v>
      </c>
      <c r="AV180" s="12" t="s">
        <v>128</v>
      </c>
      <c r="AW180" s="12" t="s">
        <v>3</v>
      </c>
      <c r="AX180" s="12" t="s">
        <v>79</v>
      </c>
      <c r="AY180" s="148" t="s">
        <v>120</v>
      </c>
    </row>
    <row r="181" spans="2:65" s="1" customFormat="1" ht="24" customHeight="1">
      <c r="B181" s="133"/>
      <c r="C181" s="134" t="s">
        <v>207</v>
      </c>
      <c r="D181" s="134" t="s">
        <v>122</v>
      </c>
      <c r="E181" s="135" t="s">
        <v>208</v>
      </c>
      <c r="F181" s="136" t="s">
        <v>209</v>
      </c>
      <c r="G181" s="137" t="s">
        <v>160</v>
      </c>
      <c r="H181" s="138">
        <v>2.9039999999999999</v>
      </c>
      <c r="I181" s="139"/>
      <c r="J181" s="139">
        <f>ROUND(I181*H181,2)</f>
        <v>0</v>
      </c>
      <c r="K181" s="136" t="s">
        <v>126</v>
      </c>
      <c r="L181" s="28"/>
      <c r="M181" s="140" t="s">
        <v>1</v>
      </c>
      <c r="N181" s="141" t="s">
        <v>38</v>
      </c>
      <c r="O181" s="142">
        <v>0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127</v>
      </c>
      <c r="AT181" s="144" t="s">
        <v>122</v>
      </c>
      <c r="AU181" s="144" t="s">
        <v>128</v>
      </c>
      <c r="AY181" s="16" t="s">
        <v>120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128</v>
      </c>
      <c r="BK181" s="145">
        <f>ROUND(I181*H181,2)</f>
        <v>0</v>
      </c>
      <c r="BL181" s="16" t="s">
        <v>127</v>
      </c>
      <c r="BM181" s="144" t="s">
        <v>210</v>
      </c>
    </row>
    <row r="182" spans="2:65" s="11" customFormat="1" ht="22.9" customHeight="1">
      <c r="B182" s="121"/>
      <c r="D182" s="122" t="s">
        <v>71</v>
      </c>
      <c r="E182" s="131" t="s">
        <v>211</v>
      </c>
      <c r="F182" s="131" t="s">
        <v>212</v>
      </c>
      <c r="J182" s="132">
        <f>BK182</f>
        <v>0</v>
      </c>
      <c r="L182" s="121"/>
      <c r="M182" s="125"/>
      <c r="N182" s="126"/>
      <c r="O182" s="126"/>
      <c r="P182" s="127">
        <f>P183</f>
        <v>246.75196000000003</v>
      </c>
      <c r="Q182" s="126"/>
      <c r="R182" s="127">
        <f>R183</f>
        <v>0</v>
      </c>
      <c r="S182" s="126"/>
      <c r="T182" s="128">
        <f>T183</f>
        <v>0</v>
      </c>
      <c r="AR182" s="122" t="s">
        <v>79</v>
      </c>
      <c r="AT182" s="129" t="s">
        <v>71</v>
      </c>
      <c r="AU182" s="129" t="s">
        <v>79</v>
      </c>
      <c r="AY182" s="122" t="s">
        <v>120</v>
      </c>
      <c r="BK182" s="130">
        <f>BK183</f>
        <v>0</v>
      </c>
    </row>
    <row r="183" spans="2:65" s="1" customFormat="1" ht="16.5" customHeight="1">
      <c r="B183" s="133"/>
      <c r="C183" s="134" t="s">
        <v>213</v>
      </c>
      <c r="D183" s="134" t="s">
        <v>122</v>
      </c>
      <c r="E183" s="135" t="s">
        <v>214</v>
      </c>
      <c r="F183" s="136" t="s">
        <v>215</v>
      </c>
      <c r="G183" s="137" t="s">
        <v>160</v>
      </c>
      <c r="H183" s="138">
        <v>67.789000000000001</v>
      </c>
      <c r="I183" s="139"/>
      <c r="J183" s="139">
        <f>ROUND(I183*H183,2)</f>
        <v>0</v>
      </c>
      <c r="K183" s="136" t="s">
        <v>126</v>
      </c>
      <c r="L183" s="28"/>
      <c r="M183" s="140" t="s">
        <v>1</v>
      </c>
      <c r="N183" s="141" t="s">
        <v>38</v>
      </c>
      <c r="O183" s="142">
        <v>3.64</v>
      </c>
      <c r="P183" s="142">
        <f>O183*H183</f>
        <v>246.75196000000003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127</v>
      </c>
      <c r="AT183" s="144" t="s">
        <v>122</v>
      </c>
      <c r="AU183" s="144" t="s">
        <v>128</v>
      </c>
      <c r="AY183" s="16" t="s">
        <v>120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128</v>
      </c>
      <c r="BK183" s="145">
        <f>ROUND(I183*H183,2)</f>
        <v>0</v>
      </c>
      <c r="BL183" s="16" t="s">
        <v>127</v>
      </c>
      <c r="BM183" s="144" t="s">
        <v>216</v>
      </c>
    </row>
    <row r="184" spans="2:65" s="11" customFormat="1" ht="25.9" customHeight="1">
      <c r="B184" s="121"/>
      <c r="D184" s="122" t="s">
        <v>71</v>
      </c>
      <c r="E184" s="123" t="s">
        <v>217</v>
      </c>
      <c r="F184" s="123" t="s">
        <v>218</v>
      </c>
      <c r="J184" s="124"/>
      <c r="L184" s="121"/>
      <c r="M184" s="125"/>
      <c r="N184" s="126"/>
      <c r="O184" s="126"/>
      <c r="P184" s="127">
        <f>P185+P200+P207</f>
        <v>54.586418999999999</v>
      </c>
      <c r="Q184" s="126"/>
      <c r="R184" s="127">
        <f>R185+R200+R207</f>
        <v>0.65880791999999999</v>
      </c>
      <c r="S184" s="126"/>
      <c r="T184" s="128">
        <f>T185+T200+T207</f>
        <v>0</v>
      </c>
      <c r="AR184" s="122" t="s">
        <v>128</v>
      </c>
      <c r="AT184" s="129" t="s">
        <v>71</v>
      </c>
      <c r="AU184" s="129" t="s">
        <v>72</v>
      </c>
      <c r="AY184" s="122" t="s">
        <v>120</v>
      </c>
      <c r="BK184" s="130">
        <f>BK185+BK200+BK207</f>
        <v>0</v>
      </c>
    </row>
    <row r="185" spans="2:65" s="11" customFormat="1" ht="22.9" customHeight="1">
      <c r="B185" s="121"/>
      <c r="D185" s="122" t="s">
        <v>71</v>
      </c>
      <c r="E185" s="131" t="s">
        <v>219</v>
      </c>
      <c r="F185" s="131" t="s">
        <v>220</v>
      </c>
      <c r="J185" s="132"/>
      <c r="L185" s="121"/>
      <c r="M185" s="125"/>
      <c r="N185" s="126"/>
      <c r="O185" s="126"/>
      <c r="P185" s="127">
        <f>SUM(P186:P199)</f>
        <v>30.738</v>
      </c>
      <c r="Q185" s="126"/>
      <c r="R185" s="127">
        <f>SUM(R186:R199)</f>
        <v>0.193495</v>
      </c>
      <c r="S185" s="126"/>
      <c r="T185" s="128">
        <f>SUM(T186:T199)</f>
        <v>0</v>
      </c>
      <c r="AR185" s="122" t="s">
        <v>128</v>
      </c>
      <c r="AT185" s="129" t="s">
        <v>71</v>
      </c>
      <c r="AU185" s="129" t="s">
        <v>79</v>
      </c>
      <c r="AY185" s="122" t="s">
        <v>120</v>
      </c>
      <c r="BK185" s="130">
        <f>SUM(BK186:BK199)</f>
        <v>0</v>
      </c>
    </row>
    <row r="186" spans="2:65" s="1" customFormat="1" ht="24" customHeight="1">
      <c r="B186" s="133"/>
      <c r="C186" s="134" t="s">
        <v>221</v>
      </c>
      <c r="D186" s="134" t="s">
        <v>122</v>
      </c>
      <c r="E186" s="135" t="s">
        <v>222</v>
      </c>
      <c r="F186" s="136" t="s">
        <v>223</v>
      </c>
      <c r="G186" s="137" t="s">
        <v>176</v>
      </c>
      <c r="H186" s="138">
        <v>70.5</v>
      </c>
      <c r="I186" s="139"/>
      <c r="J186" s="139">
        <f>ROUND(I186*H186,2)</f>
        <v>0</v>
      </c>
      <c r="K186" s="136" t="s">
        <v>126</v>
      </c>
      <c r="L186" s="28"/>
      <c r="M186" s="140" t="s">
        <v>1</v>
      </c>
      <c r="N186" s="141" t="s">
        <v>38</v>
      </c>
      <c r="O186" s="142">
        <v>5.3999999999999999E-2</v>
      </c>
      <c r="P186" s="142">
        <f>O186*H186</f>
        <v>3.8069999999999999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198</v>
      </c>
      <c r="AT186" s="144" t="s">
        <v>122</v>
      </c>
      <c r="AU186" s="144" t="s">
        <v>128</v>
      </c>
      <c r="AY186" s="16" t="s">
        <v>120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128</v>
      </c>
      <c r="BK186" s="145">
        <f>ROUND(I186*H186,2)</f>
        <v>0</v>
      </c>
      <c r="BL186" s="16" t="s">
        <v>198</v>
      </c>
      <c r="BM186" s="144" t="s">
        <v>224</v>
      </c>
    </row>
    <row r="187" spans="2:65" s="12" customFormat="1">
      <c r="B187" s="146"/>
      <c r="D187" s="147" t="s">
        <v>130</v>
      </c>
      <c r="E187" s="148" t="s">
        <v>1</v>
      </c>
      <c r="F187" s="149" t="s">
        <v>183</v>
      </c>
      <c r="H187" s="150">
        <v>70.5</v>
      </c>
      <c r="L187" s="146"/>
      <c r="M187" s="151"/>
      <c r="N187" s="152"/>
      <c r="O187" s="152"/>
      <c r="P187" s="152"/>
      <c r="Q187" s="152"/>
      <c r="R187" s="152"/>
      <c r="S187" s="152"/>
      <c r="T187" s="153"/>
      <c r="AT187" s="148" t="s">
        <v>130</v>
      </c>
      <c r="AU187" s="148" t="s">
        <v>128</v>
      </c>
      <c r="AV187" s="12" t="s">
        <v>128</v>
      </c>
      <c r="AW187" s="12" t="s">
        <v>28</v>
      </c>
      <c r="AX187" s="12" t="s">
        <v>72</v>
      </c>
      <c r="AY187" s="148" t="s">
        <v>120</v>
      </c>
    </row>
    <row r="188" spans="2:65" s="13" customFormat="1">
      <c r="B188" s="154"/>
      <c r="D188" s="147" t="s">
        <v>130</v>
      </c>
      <c r="E188" s="155" t="s">
        <v>1</v>
      </c>
      <c r="F188" s="156" t="s">
        <v>132</v>
      </c>
      <c r="H188" s="157">
        <v>70.5</v>
      </c>
      <c r="L188" s="154"/>
      <c r="M188" s="158"/>
      <c r="N188" s="159"/>
      <c r="O188" s="159"/>
      <c r="P188" s="159"/>
      <c r="Q188" s="159"/>
      <c r="R188" s="159"/>
      <c r="S188" s="159"/>
      <c r="T188" s="160"/>
      <c r="AT188" s="155" t="s">
        <v>130</v>
      </c>
      <c r="AU188" s="155" t="s">
        <v>128</v>
      </c>
      <c r="AV188" s="13" t="s">
        <v>127</v>
      </c>
      <c r="AW188" s="13" t="s">
        <v>28</v>
      </c>
      <c r="AX188" s="13" t="s">
        <v>79</v>
      </c>
      <c r="AY188" s="155" t="s">
        <v>120</v>
      </c>
    </row>
    <row r="189" spans="2:65" s="1" customFormat="1" ht="16.5" customHeight="1">
      <c r="B189" s="133"/>
      <c r="C189" s="161" t="s">
        <v>7</v>
      </c>
      <c r="D189" s="161" t="s">
        <v>225</v>
      </c>
      <c r="E189" s="162" t="s">
        <v>226</v>
      </c>
      <c r="F189" s="163" t="s">
        <v>227</v>
      </c>
      <c r="G189" s="164" t="s">
        <v>160</v>
      </c>
      <c r="H189" s="165">
        <v>2.5000000000000001E-2</v>
      </c>
      <c r="I189" s="166"/>
      <c r="J189" s="166">
        <f>ROUND(I189*H189,2)</f>
        <v>0</v>
      </c>
      <c r="K189" s="163" t="s">
        <v>126</v>
      </c>
      <c r="L189" s="167"/>
      <c r="M189" s="168" t="s">
        <v>1</v>
      </c>
      <c r="N189" s="169" t="s">
        <v>38</v>
      </c>
      <c r="O189" s="142">
        <v>0</v>
      </c>
      <c r="P189" s="142">
        <f>O189*H189</f>
        <v>0</v>
      </c>
      <c r="Q189" s="142">
        <v>1</v>
      </c>
      <c r="R189" s="142">
        <f>Q189*H189</f>
        <v>2.5000000000000001E-2</v>
      </c>
      <c r="S189" s="142">
        <v>0</v>
      </c>
      <c r="T189" s="143">
        <f>S189*H189</f>
        <v>0</v>
      </c>
      <c r="AR189" s="144" t="s">
        <v>228</v>
      </c>
      <c r="AT189" s="144" t="s">
        <v>225</v>
      </c>
      <c r="AU189" s="144" t="s">
        <v>128</v>
      </c>
      <c r="AY189" s="16" t="s">
        <v>120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128</v>
      </c>
      <c r="BK189" s="145">
        <f>ROUND(I189*H189,2)</f>
        <v>0</v>
      </c>
      <c r="BL189" s="16" t="s">
        <v>198</v>
      </c>
      <c r="BM189" s="144" t="s">
        <v>229</v>
      </c>
    </row>
    <row r="190" spans="2:65" s="12" customFormat="1">
      <c r="B190" s="146"/>
      <c r="D190" s="147" t="s">
        <v>130</v>
      </c>
      <c r="F190" s="149" t="s">
        <v>230</v>
      </c>
      <c r="H190" s="150">
        <v>2.5000000000000001E-2</v>
      </c>
      <c r="L190" s="146"/>
      <c r="M190" s="151"/>
      <c r="N190" s="152"/>
      <c r="O190" s="152"/>
      <c r="P190" s="152"/>
      <c r="Q190" s="152"/>
      <c r="R190" s="152"/>
      <c r="S190" s="152"/>
      <c r="T190" s="153"/>
      <c r="AT190" s="148" t="s">
        <v>130</v>
      </c>
      <c r="AU190" s="148" t="s">
        <v>128</v>
      </c>
      <c r="AV190" s="12" t="s">
        <v>128</v>
      </c>
      <c r="AW190" s="12" t="s">
        <v>3</v>
      </c>
      <c r="AX190" s="12" t="s">
        <v>79</v>
      </c>
      <c r="AY190" s="148" t="s">
        <v>120</v>
      </c>
    </row>
    <row r="191" spans="2:65" s="1" customFormat="1" ht="24" customHeight="1">
      <c r="B191" s="133"/>
      <c r="C191" s="134" t="s">
        <v>231</v>
      </c>
      <c r="D191" s="134" t="s">
        <v>122</v>
      </c>
      <c r="E191" s="135" t="s">
        <v>232</v>
      </c>
      <c r="F191" s="136" t="s">
        <v>233</v>
      </c>
      <c r="G191" s="137" t="s">
        <v>176</v>
      </c>
      <c r="H191" s="138">
        <v>70.5</v>
      </c>
      <c r="I191" s="139"/>
      <c r="J191" s="139">
        <f>ROUND(I191*H191,2)</f>
        <v>0</v>
      </c>
      <c r="K191" s="136" t="s">
        <v>126</v>
      </c>
      <c r="L191" s="28"/>
      <c r="M191" s="140" t="s">
        <v>1</v>
      </c>
      <c r="N191" s="141" t="s">
        <v>38</v>
      </c>
      <c r="O191" s="142">
        <v>0.26</v>
      </c>
      <c r="P191" s="142">
        <f>O191*H191</f>
        <v>18.330000000000002</v>
      </c>
      <c r="Q191" s="142">
        <v>4.0000000000000002E-4</v>
      </c>
      <c r="R191" s="142">
        <f>Q191*H191</f>
        <v>2.8200000000000003E-2</v>
      </c>
      <c r="S191" s="142">
        <v>0</v>
      </c>
      <c r="T191" s="143">
        <f>S191*H191</f>
        <v>0</v>
      </c>
      <c r="AR191" s="144" t="s">
        <v>198</v>
      </c>
      <c r="AT191" s="144" t="s">
        <v>122</v>
      </c>
      <c r="AU191" s="144" t="s">
        <v>128</v>
      </c>
      <c r="AY191" s="16" t="s">
        <v>120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128</v>
      </c>
      <c r="BK191" s="145">
        <f>ROUND(I191*H191,2)</f>
        <v>0</v>
      </c>
      <c r="BL191" s="16" t="s">
        <v>198</v>
      </c>
      <c r="BM191" s="144" t="s">
        <v>234</v>
      </c>
    </row>
    <row r="192" spans="2:65" s="12" customFormat="1">
      <c r="B192" s="146"/>
      <c r="D192" s="147" t="s">
        <v>130</v>
      </c>
      <c r="E192" s="148" t="s">
        <v>1</v>
      </c>
      <c r="F192" s="149" t="s">
        <v>183</v>
      </c>
      <c r="H192" s="150">
        <v>70.5</v>
      </c>
      <c r="L192" s="146"/>
      <c r="M192" s="151"/>
      <c r="N192" s="152"/>
      <c r="O192" s="152"/>
      <c r="P192" s="152"/>
      <c r="Q192" s="152"/>
      <c r="R192" s="152"/>
      <c r="S192" s="152"/>
      <c r="T192" s="153"/>
      <c r="AT192" s="148" t="s">
        <v>130</v>
      </c>
      <c r="AU192" s="148" t="s">
        <v>128</v>
      </c>
      <c r="AV192" s="12" t="s">
        <v>128</v>
      </c>
      <c r="AW192" s="12" t="s">
        <v>28</v>
      </c>
      <c r="AX192" s="12" t="s">
        <v>72</v>
      </c>
      <c r="AY192" s="148" t="s">
        <v>120</v>
      </c>
    </row>
    <row r="193" spans="2:65" s="13" customFormat="1">
      <c r="B193" s="154"/>
      <c r="D193" s="147" t="s">
        <v>130</v>
      </c>
      <c r="E193" s="155" t="s">
        <v>1</v>
      </c>
      <c r="F193" s="156" t="s">
        <v>132</v>
      </c>
      <c r="H193" s="157">
        <v>70.5</v>
      </c>
      <c r="L193" s="154"/>
      <c r="M193" s="158"/>
      <c r="N193" s="159"/>
      <c r="O193" s="159"/>
      <c r="P193" s="159"/>
      <c r="Q193" s="159"/>
      <c r="R193" s="159"/>
      <c r="S193" s="159"/>
      <c r="T193" s="160"/>
      <c r="AT193" s="155" t="s">
        <v>130</v>
      </c>
      <c r="AU193" s="155" t="s">
        <v>128</v>
      </c>
      <c r="AV193" s="13" t="s">
        <v>127</v>
      </c>
      <c r="AW193" s="13" t="s">
        <v>28</v>
      </c>
      <c r="AX193" s="13" t="s">
        <v>79</v>
      </c>
      <c r="AY193" s="155" t="s">
        <v>120</v>
      </c>
    </row>
    <row r="194" spans="2:65" s="1" customFormat="1" ht="24" customHeight="1">
      <c r="B194" s="133"/>
      <c r="C194" s="161" t="s">
        <v>235</v>
      </c>
      <c r="D194" s="161" t="s">
        <v>225</v>
      </c>
      <c r="E194" s="162" t="s">
        <v>236</v>
      </c>
      <c r="F194" s="163" t="s">
        <v>237</v>
      </c>
      <c r="G194" s="164" t="s">
        <v>176</v>
      </c>
      <c r="H194" s="165">
        <v>84.6</v>
      </c>
      <c r="I194" s="166"/>
      <c r="J194" s="166">
        <f>ROUND(I194*H194,2)</f>
        <v>0</v>
      </c>
      <c r="K194" s="163" t="s">
        <v>126</v>
      </c>
      <c r="L194" s="167"/>
      <c r="M194" s="168" t="s">
        <v>1</v>
      </c>
      <c r="N194" s="169" t="s">
        <v>38</v>
      </c>
      <c r="O194" s="142">
        <v>0</v>
      </c>
      <c r="P194" s="142">
        <f>O194*H194</f>
        <v>0</v>
      </c>
      <c r="Q194" s="142">
        <v>1E-3</v>
      </c>
      <c r="R194" s="142">
        <f>Q194*H194</f>
        <v>8.4599999999999995E-2</v>
      </c>
      <c r="S194" s="142">
        <v>0</v>
      </c>
      <c r="T194" s="143">
        <f>S194*H194</f>
        <v>0</v>
      </c>
      <c r="AR194" s="144" t="s">
        <v>228</v>
      </c>
      <c r="AT194" s="144" t="s">
        <v>225</v>
      </c>
      <c r="AU194" s="144" t="s">
        <v>128</v>
      </c>
      <c r="AY194" s="16" t="s">
        <v>120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6" t="s">
        <v>128</v>
      </c>
      <c r="BK194" s="145">
        <f>ROUND(I194*H194,2)</f>
        <v>0</v>
      </c>
      <c r="BL194" s="16" t="s">
        <v>198</v>
      </c>
      <c r="BM194" s="144" t="s">
        <v>238</v>
      </c>
    </row>
    <row r="195" spans="2:65" s="12" customFormat="1">
      <c r="B195" s="146"/>
      <c r="D195" s="147" t="s">
        <v>130</v>
      </c>
      <c r="F195" s="149" t="s">
        <v>239</v>
      </c>
      <c r="H195" s="150">
        <v>84.6</v>
      </c>
      <c r="L195" s="146"/>
      <c r="M195" s="151"/>
      <c r="N195" s="152"/>
      <c r="O195" s="152"/>
      <c r="P195" s="152"/>
      <c r="Q195" s="152"/>
      <c r="R195" s="152"/>
      <c r="S195" s="152"/>
      <c r="T195" s="153"/>
      <c r="AT195" s="148" t="s">
        <v>130</v>
      </c>
      <c r="AU195" s="148" t="s">
        <v>128</v>
      </c>
      <c r="AV195" s="12" t="s">
        <v>128</v>
      </c>
      <c r="AW195" s="12" t="s">
        <v>3</v>
      </c>
      <c r="AX195" s="12" t="s">
        <v>79</v>
      </c>
      <c r="AY195" s="148" t="s">
        <v>120</v>
      </c>
    </row>
    <row r="196" spans="2:65" s="1" customFormat="1" ht="24" customHeight="1">
      <c r="B196" s="133"/>
      <c r="C196" s="134" t="s">
        <v>240</v>
      </c>
      <c r="D196" s="134" t="s">
        <v>122</v>
      </c>
      <c r="E196" s="135" t="s">
        <v>241</v>
      </c>
      <c r="F196" s="136" t="s">
        <v>242</v>
      </c>
      <c r="G196" s="137" t="s">
        <v>176</v>
      </c>
      <c r="H196" s="138">
        <v>70.5</v>
      </c>
      <c r="I196" s="139"/>
      <c r="J196" s="139">
        <f>ROUND(I196*H196,2)</f>
        <v>0</v>
      </c>
      <c r="K196" s="136" t="s">
        <v>126</v>
      </c>
      <c r="L196" s="28"/>
      <c r="M196" s="140" t="s">
        <v>1</v>
      </c>
      <c r="N196" s="141" t="s">
        <v>38</v>
      </c>
      <c r="O196" s="142">
        <v>0.122</v>
      </c>
      <c r="P196" s="142">
        <f>O196*H196</f>
        <v>8.6009999999999991</v>
      </c>
      <c r="Q196" s="142">
        <v>7.9000000000000001E-4</v>
      </c>
      <c r="R196" s="142">
        <f>Q196*H196</f>
        <v>5.5695000000000001E-2</v>
      </c>
      <c r="S196" s="142">
        <v>0</v>
      </c>
      <c r="T196" s="143">
        <f>S196*H196</f>
        <v>0</v>
      </c>
      <c r="AR196" s="144" t="s">
        <v>198</v>
      </c>
      <c r="AT196" s="144" t="s">
        <v>122</v>
      </c>
      <c r="AU196" s="144" t="s">
        <v>128</v>
      </c>
      <c r="AY196" s="16" t="s">
        <v>120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6" t="s">
        <v>128</v>
      </c>
      <c r="BK196" s="145">
        <f>ROUND(I196*H196,2)</f>
        <v>0</v>
      </c>
      <c r="BL196" s="16" t="s">
        <v>198</v>
      </c>
      <c r="BM196" s="144" t="s">
        <v>243</v>
      </c>
    </row>
    <row r="197" spans="2:65" s="12" customFormat="1">
      <c r="B197" s="146"/>
      <c r="D197" s="147" t="s">
        <v>130</v>
      </c>
      <c r="E197" s="148" t="s">
        <v>1</v>
      </c>
      <c r="F197" s="149" t="s">
        <v>183</v>
      </c>
      <c r="H197" s="150">
        <v>70.5</v>
      </c>
      <c r="L197" s="146"/>
      <c r="M197" s="151"/>
      <c r="N197" s="152"/>
      <c r="O197" s="152"/>
      <c r="P197" s="152"/>
      <c r="Q197" s="152"/>
      <c r="R197" s="152"/>
      <c r="S197" s="152"/>
      <c r="T197" s="153"/>
      <c r="AT197" s="148" t="s">
        <v>130</v>
      </c>
      <c r="AU197" s="148" t="s">
        <v>128</v>
      </c>
      <c r="AV197" s="12" t="s">
        <v>128</v>
      </c>
      <c r="AW197" s="12" t="s">
        <v>28</v>
      </c>
      <c r="AX197" s="12" t="s">
        <v>72</v>
      </c>
      <c r="AY197" s="148" t="s">
        <v>120</v>
      </c>
    </row>
    <row r="198" spans="2:65" s="13" customFormat="1">
      <c r="B198" s="154"/>
      <c r="D198" s="147" t="s">
        <v>130</v>
      </c>
      <c r="E198" s="155" t="s">
        <v>1</v>
      </c>
      <c r="F198" s="156" t="s">
        <v>132</v>
      </c>
      <c r="H198" s="157">
        <v>70.5</v>
      </c>
      <c r="L198" s="154"/>
      <c r="M198" s="158"/>
      <c r="N198" s="159"/>
      <c r="O198" s="159"/>
      <c r="P198" s="159"/>
      <c r="Q198" s="159"/>
      <c r="R198" s="159"/>
      <c r="S198" s="159"/>
      <c r="T198" s="160"/>
      <c r="AT198" s="155" t="s">
        <v>130</v>
      </c>
      <c r="AU198" s="155" t="s">
        <v>128</v>
      </c>
      <c r="AV198" s="13" t="s">
        <v>127</v>
      </c>
      <c r="AW198" s="13" t="s">
        <v>28</v>
      </c>
      <c r="AX198" s="13" t="s">
        <v>79</v>
      </c>
      <c r="AY198" s="155" t="s">
        <v>120</v>
      </c>
    </row>
    <row r="199" spans="2:65" s="1" customFormat="1" ht="24" customHeight="1">
      <c r="B199" s="133"/>
      <c r="C199" s="134" t="s">
        <v>244</v>
      </c>
      <c r="D199" s="134" t="s">
        <v>122</v>
      </c>
      <c r="E199" s="135" t="s">
        <v>245</v>
      </c>
      <c r="F199" s="136" t="s">
        <v>246</v>
      </c>
      <c r="G199" s="137" t="s">
        <v>247</v>
      </c>
      <c r="H199" s="138">
        <v>401.56900000000002</v>
      </c>
      <c r="I199" s="139"/>
      <c r="J199" s="139">
        <f>ROUND(I199*H199,2)</f>
        <v>0</v>
      </c>
      <c r="K199" s="136" t="s">
        <v>126</v>
      </c>
      <c r="L199" s="28"/>
      <c r="M199" s="140" t="s">
        <v>1</v>
      </c>
      <c r="N199" s="141" t="s">
        <v>38</v>
      </c>
      <c r="O199" s="142">
        <v>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198</v>
      </c>
      <c r="AT199" s="144" t="s">
        <v>122</v>
      </c>
      <c r="AU199" s="144" t="s">
        <v>128</v>
      </c>
      <c r="AY199" s="16" t="s">
        <v>120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6" t="s">
        <v>128</v>
      </c>
      <c r="BK199" s="145">
        <f>ROUND(I199*H199,2)</f>
        <v>0</v>
      </c>
      <c r="BL199" s="16" t="s">
        <v>198</v>
      </c>
      <c r="BM199" s="144" t="s">
        <v>248</v>
      </c>
    </row>
    <row r="200" spans="2:65" s="11" customFormat="1" ht="22.9" customHeight="1">
      <c r="B200" s="121"/>
      <c r="D200" s="122" t="s">
        <v>71</v>
      </c>
      <c r="E200" s="131" t="s">
        <v>249</v>
      </c>
      <c r="F200" s="131" t="s">
        <v>250</v>
      </c>
      <c r="J200" s="132">
        <f>BK200</f>
        <v>0</v>
      </c>
      <c r="L200" s="121"/>
      <c r="M200" s="125"/>
      <c r="N200" s="126"/>
      <c r="O200" s="126"/>
      <c r="P200" s="127">
        <f>SUM(P201:P206)</f>
        <v>14.029500000000001</v>
      </c>
      <c r="Q200" s="126"/>
      <c r="R200" s="127">
        <f>SUM(R201:R206)</f>
        <v>0.43357500000000004</v>
      </c>
      <c r="S200" s="126"/>
      <c r="T200" s="128">
        <f>SUM(T201:T206)</f>
        <v>0</v>
      </c>
      <c r="AR200" s="122" t="s">
        <v>128</v>
      </c>
      <c r="AT200" s="129" t="s">
        <v>71</v>
      </c>
      <c r="AU200" s="129" t="s">
        <v>79</v>
      </c>
      <c r="AY200" s="122" t="s">
        <v>120</v>
      </c>
      <c r="BK200" s="130">
        <f>SUM(BK201:BK206)</f>
        <v>0</v>
      </c>
    </row>
    <row r="201" spans="2:65" s="1" customFormat="1" ht="24" customHeight="1">
      <c r="B201" s="133"/>
      <c r="C201" s="134" t="s">
        <v>251</v>
      </c>
      <c r="D201" s="134" t="s">
        <v>122</v>
      </c>
      <c r="E201" s="135" t="s">
        <v>252</v>
      </c>
      <c r="F201" s="136" t="s">
        <v>253</v>
      </c>
      <c r="G201" s="137" t="s">
        <v>176</v>
      </c>
      <c r="H201" s="138">
        <v>70.5</v>
      </c>
      <c r="I201" s="139"/>
      <c r="J201" s="139">
        <f>ROUND(I201*H201,2)</f>
        <v>0</v>
      </c>
      <c r="K201" s="136" t="s">
        <v>126</v>
      </c>
      <c r="L201" s="28"/>
      <c r="M201" s="140" t="s">
        <v>1</v>
      </c>
      <c r="N201" s="141" t="s">
        <v>38</v>
      </c>
      <c r="O201" s="142">
        <v>0.19900000000000001</v>
      </c>
      <c r="P201" s="142">
        <f>O201*H201</f>
        <v>14.029500000000001</v>
      </c>
      <c r="Q201" s="142">
        <v>3.0000000000000001E-3</v>
      </c>
      <c r="R201" s="142">
        <f>Q201*H201</f>
        <v>0.21149999999999999</v>
      </c>
      <c r="S201" s="142">
        <v>0</v>
      </c>
      <c r="T201" s="143">
        <f>S201*H201</f>
        <v>0</v>
      </c>
      <c r="AR201" s="144" t="s">
        <v>198</v>
      </c>
      <c r="AT201" s="144" t="s">
        <v>122</v>
      </c>
      <c r="AU201" s="144" t="s">
        <v>128</v>
      </c>
      <c r="AY201" s="16" t="s">
        <v>120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128</v>
      </c>
      <c r="BK201" s="145">
        <f>ROUND(I201*H201,2)</f>
        <v>0</v>
      </c>
      <c r="BL201" s="16" t="s">
        <v>198</v>
      </c>
      <c r="BM201" s="144" t="s">
        <v>254</v>
      </c>
    </row>
    <row r="202" spans="2:65" s="12" customFormat="1">
      <c r="B202" s="146"/>
      <c r="D202" s="147" t="s">
        <v>130</v>
      </c>
      <c r="E202" s="148" t="s">
        <v>1</v>
      </c>
      <c r="F202" s="149" t="s">
        <v>183</v>
      </c>
      <c r="H202" s="150">
        <v>70.5</v>
      </c>
      <c r="L202" s="146"/>
      <c r="M202" s="151"/>
      <c r="N202" s="152"/>
      <c r="O202" s="152"/>
      <c r="P202" s="152"/>
      <c r="Q202" s="152"/>
      <c r="R202" s="152"/>
      <c r="S202" s="152"/>
      <c r="T202" s="153"/>
      <c r="AT202" s="148" t="s">
        <v>130</v>
      </c>
      <c r="AU202" s="148" t="s">
        <v>128</v>
      </c>
      <c r="AV202" s="12" t="s">
        <v>128</v>
      </c>
      <c r="AW202" s="12" t="s">
        <v>28</v>
      </c>
      <c r="AX202" s="12" t="s">
        <v>72</v>
      </c>
      <c r="AY202" s="148" t="s">
        <v>120</v>
      </c>
    </row>
    <row r="203" spans="2:65" s="13" customFormat="1">
      <c r="B203" s="154"/>
      <c r="D203" s="147" t="s">
        <v>130</v>
      </c>
      <c r="E203" s="155" t="s">
        <v>1</v>
      </c>
      <c r="F203" s="156" t="s">
        <v>132</v>
      </c>
      <c r="H203" s="157">
        <v>70.5</v>
      </c>
      <c r="L203" s="154"/>
      <c r="M203" s="158"/>
      <c r="N203" s="159"/>
      <c r="O203" s="159"/>
      <c r="P203" s="159"/>
      <c r="Q203" s="159"/>
      <c r="R203" s="159"/>
      <c r="S203" s="159"/>
      <c r="T203" s="160"/>
      <c r="AT203" s="155" t="s">
        <v>130</v>
      </c>
      <c r="AU203" s="155" t="s">
        <v>128</v>
      </c>
      <c r="AV203" s="13" t="s">
        <v>127</v>
      </c>
      <c r="AW203" s="13" t="s">
        <v>28</v>
      </c>
      <c r="AX203" s="13" t="s">
        <v>79</v>
      </c>
      <c r="AY203" s="155" t="s">
        <v>120</v>
      </c>
    </row>
    <row r="204" spans="2:65" s="1" customFormat="1" ht="16.5" customHeight="1">
      <c r="B204" s="133"/>
      <c r="C204" s="161" t="s">
        <v>255</v>
      </c>
      <c r="D204" s="161" t="s">
        <v>225</v>
      </c>
      <c r="E204" s="162" t="s">
        <v>256</v>
      </c>
      <c r="F204" s="163" t="s">
        <v>257</v>
      </c>
      <c r="G204" s="164" t="s">
        <v>176</v>
      </c>
      <c r="H204" s="165">
        <v>74.025000000000006</v>
      </c>
      <c r="I204" s="166"/>
      <c r="J204" s="166">
        <f>ROUND(I204*H204,2)</f>
        <v>0</v>
      </c>
      <c r="K204" s="163" t="s">
        <v>126</v>
      </c>
      <c r="L204" s="167"/>
      <c r="M204" s="168" t="s">
        <v>1</v>
      </c>
      <c r="N204" s="169" t="s">
        <v>38</v>
      </c>
      <c r="O204" s="142">
        <v>0</v>
      </c>
      <c r="P204" s="142">
        <f>O204*H204</f>
        <v>0</v>
      </c>
      <c r="Q204" s="142">
        <v>3.0000000000000001E-3</v>
      </c>
      <c r="R204" s="142">
        <f>Q204*H204</f>
        <v>0.22207500000000002</v>
      </c>
      <c r="S204" s="142">
        <v>0</v>
      </c>
      <c r="T204" s="143">
        <f>S204*H204</f>
        <v>0</v>
      </c>
      <c r="AR204" s="144" t="s">
        <v>228</v>
      </c>
      <c r="AT204" s="144" t="s">
        <v>225</v>
      </c>
      <c r="AU204" s="144" t="s">
        <v>128</v>
      </c>
      <c r="AY204" s="16" t="s">
        <v>120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128</v>
      </c>
      <c r="BK204" s="145">
        <f>ROUND(I204*H204,2)</f>
        <v>0</v>
      </c>
      <c r="BL204" s="16" t="s">
        <v>198</v>
      </c>
      <c r="BM204" s="144" t="s">
        <v>258</v>
      </c>
    </row>
    <row r="205" spans="2:65" s="12" customFormat="1">
      <c r="B205" s="146"/>
      <c r="D205" s="147" t="s">
        <v>130</v>
      </c>
      <c r="F205" s="149" t="s">
        <v>259</v>
      </c>
      <c r="H205" s="150">
        <v>74.025000000000006</v>
      </c>
      <c r="L205" s="146"/>
      <c r="M205" s="151"/>
      <c r="N205" s="152"/>
      <c r="O205" s="152"/>
      <c r="P205" s="152"/>
      <c r="Q205" s="152"/>
      <c r="R205" s="152"/>
      <c r="S205" s="152"/>
      <c r="T205" s="153"/>
      <c r="AT205" s="148" t="s">
        <v>130</v>
      </c>
      <c r="AU205" s="148" t="s">
        <v>128</v>
      </c>
      <c r="AV205" s="12" t="s">
        <v>128</v>
      </c>
      <c r="AW205" s="12" t="s">
        <v>3</v>
      </c>
      <c r="AX205" s="12" t="s">
        <v>79</v>
      </c>
      <c r="AY205" s="148" t="s">
        <v>120</v>
      </c>
    </row>
    <row r="206" spans="2:65" s="1" customFormat="1" ht="24" customHeight="1">
      <c r="B206" s="133"/>
      <c r="C206" s="134" t="s">
        <v>260</v>
      </c>
      <c r="D206" s="134" t="s">
        <v>122</v>
      </c>
      <c r="E206" s="135" t="s">
        <v>261</v>
      </c>
      <c r="F206" s="136" t="s">
        <v>262</v>
      </c>
      <c r="G206" s="137" t="s">
        <v>247</v>
      </c>
      <c r="H206" s="138">
        <v>465.089</v>
      </c>
      <c r="I206" s="139"/>
      <c r="J206" s="139">
        <f>ROUND(I206*H206,2)</f>
        <v>0</v>
      </c>
      <c r="K206" s="136" t="s">
        <v>126</v>
      </c>
      <c r="L206" s="28"/>
      <c r="M206" s="140" t="s">
        <v>1</v>
      </c>
      <c r="N206" s="141" t="s">
        <v>38</v>
      </c>
      <c r="O206" s="142">
        <v>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198</v>
      </c>
      <c r="AT206" s="144" t="s">
        <v>122</v>
      </c>
      <c r="AU206" s="144" t="s">
        <v>128</v>
      </c>
      <c r="AY206" s="16" t="s">
        <v>120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128</v>
      </c>
      <c r="BK206" s="145">
        <f>ROUND(I206*H206,2)</f>
        <v>0</v>
      </c>
      <c r="BL206" s="16" t="s">
        <v>198</v>
      </c>
      <c r="BM206" s="144" t="s">
        <v>263</v>
      </c>
    </row>
    <row r="207" spans="2:65" s="11" customFormat="1" ht="22.9" customHeight="1">
      <c r="B207" s="121"/>
      <c r="D207" s="122" t="s">
        <v>71</v>
      </c>
      <c r="E207" s="131" t="s">
        <v>264</v>
      </c>
      <c r="F207" s="131" t="s">
        <v>265</v>
      </c>
      <c r="J207" s="132">
        <f>BK207</f>
        <v>0</v>
      </c>
      <c r="L207" s="121"/>
      <c r="M207" s="125"/>
      <c r="N207" s="126"/>
      <c r="O207" s="126"/>
      <c r="P207" s="127">
        <f>SUM(P208:P212)</f>
        <v>9.8189190000000011</v>
      </c>
      <c r="Q207" s="126"/>
      <c r="R207" s="127">
        <f>SUM(R208:R212)</f>
        <v>3.1737920000000003E-2</v>
      </c>
      <c r="S207" s="126"/>
      <c r="T207" s="128">
        <f>SUM(T208:T212)</f>
        <v>0</v>
      </c>
      <c r="AR207" s="122" t="s">
        <v>128</v>
      </c>
      <c r="AT207" s="129" t="s">
        <v>71</v>
      </c>
      <c r="AU207" s="129" t="s">
        <v>79</v>
      </c>
      <c r="AY207" s="122" t="s">
        <v>120</v>
      </c>
      <c r="BK207" s="130">
        <f>SUM(BK208:BK212)</f>
        <v>0</v>
      </c>
    </row>
    <row r="208" spans="2:65" s="1" customFormat="1" ht="24" customHeight="1">
      <c r="B208" s="133"/>
      <c r="C208" s="134" t="s">
        <v>266</v>
      </c>
      <c r="D208" s="134" t="s">
        <v>122</v>
      </c>
      <c r="E208" s="135" t="s">
        <v>267</v>
      </c>
      <c r="F208" s="136" t="s">
        <v>268</v>
      </c>
      <c r="G208" s="137" t="s">
        <v>176</v>
      </c>
      <c r="H208" s="138">
        <v>99.180999999999997</v>
      </c>
      <c r="I208" s="139"/>
      <c r="J208" s="139">
        <f>ROUND(I208*H208,2)</f>
        <v>0</v>
      </c>
      <c r="K208" s="136" t="s">
        <v>126</v>
      </c>
      <c r="L208" s="28"/>
      <c r="M208" s="140" t="s">
        <v>1</v>
      </c>
      <c r="N208" s="141" t="s">
        <v>38</v>
      </c>
      <c r="O208" s="142">
        <v>9.9000000000000005E-2</v>
      </c>
      <c r="P208" s="142">
        <f>O208*H208</f>
        <v>9.8189190000000011</v>
      </c>
      <c r="Q208" s="142">
        <v>3.2000000000000003E-4</v>
      </c>
      <c r="R208" s="142">
        <f>Q208*H208</f>
        <v>3.1737920000000003E-2</v>
      </c>
      <c r="S208" s="142">
        <v>0</v>
      </c>
      <c r="T208" s="143">
        <f>S208*H208</f>
        <v>0</v>
      </c>
      <c r="AR208" s="144" t="s">
        <v>198</v>
      </c>
      <c r="AT208" s="144" t="s">
        <v>122</v>
      </c>
      <c r="AU208" s="144" t="s">
        <v>128</v>
      </c>
      <c r="AY208" s="16" t="s">
        <v>120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128</v>
      </c>
      <c r="BK208" s="145">
        <f>ROUND(I208*H208,2)</f>
        <v>0</v>
      </c>
      <c r="BL208" s="16" t="s">
        <v>198</v>
      </c>
      <c r="BM208" s="144" t="s">
        <v>269</v>
      </c>
    </row>
    <row r="209" spans="2:65" s="12" customFormat="1">
      <c r="B209" s="146"/>
      <c r="D209" s="147" t="s">
        <v>130</v>
      </c>
      <c r="E209" s="148" t="s">
        <v>1</v>
      </c>
      <c r="F209" s="149" t="s">
        <v>178</v>
      </c>
      <c r="H209" s="150">
        <v>63.128</v>
      </c>
      <c r="L209" s="146"/>
      <c r="M209" s="151"/>
      <c r="N209" s="152"/>
      <c r="O209" s="152"/>
      <c r="P209" s="152"/>
      <c r="Q209" s="152"/>
      <c r="R209" s="152"/>
      <c r="S209" s="152"/>
      <c r="T209" s="153"/>
      <c r="AT209" s="148" t="s">
        <v>130</v>
      </c>
      <c r="AU209" s="148" t="s">
        <v>128</v>
      </c>
      <c r="AV209" s="12" t="s">
        <v>128</v>
      </c>
      <c r="AW209" s="12" t="s">
        <v>28</v>
      </c>
      <c r="AX209" s="12" t="s">
        <v>72</v>
      </c>
      <c r="AY209" s="148" t="s">
        <v>120</v>
      </c>
    </row>
    <row r="210" spans="2:65" s="14" customFormat="1">
      <c r="B210" s="170"/>
      <c r="D210" s="147" t="s">
        <v>130</v>
      </c>
      <c r="E210" s="171" t="s">
        <v>1</v>
      </c>
      <c r="F210" s="172" t="s">
        <v>270</v>
      </c>
      <c r="H210" s="171" t="s">
        <v>1</v>
      </c>
      <c r="L210" s="170"/>
      <c r="M210" s="173"/>
      <c r="N210" s="174"/>
      <c r="O210" s="174"/>
      <c r="P210" s="174"/>
      <c r="Q210" s="174"/>
      <c r="R210" s="174"/>
      <c r="S210" s="174"/>
      <c r="T210" s="175"/>
      <c r="AT210" s="171" t="s">
        <v>130</v>
      </c>
      <c r="AU210" s="171" t="s">
        <v>128</v>
      </c>
      <c r="AV210" s="14" t="s">
        <v>79</v>
      </c>
      <c r="AW210" s="14" t="s">
        <v>28</v>
      </c>
      <c r="AX210" s="14" t="s">
        <v>72</v>
      </c>
      <c r="AY210" s="171" t="s">
        <v>120</v>
      </c>
    </row>
    <row r="211" spans="2:65" s="12" customFormat="1">
      <c r="B211" s="146"/>
      <c r="D211" s="147" t="s">
        <v>130</v>
      </c>
      <c r="E211" s="148" t="s">
        <v>1</v>
      </c>
      <c r="F211" s="149" t="s">
        <v>271</v>
      </c>
      <c r="H211" s="150">
        <v>36.052999999999997</v>
      </c>
      <c r="L211" s="146"/>
      <c r="M211" s="151"/>
      <c r="N211" s="152"/>
      <c r="O211" s="152"/>
      <c r="P211" s="152"/>
      <c r="Q211" s="152"/>
      <c r="R211" s="152"/>
      <c r="S211" s="152"/>
      <c r="T211" s="153"/>
      <c r="AT211" s="148" t="s">
        <v>130</v>
      </c>
      <c r="AU211" s="148" t="s">
        <v>128</v>
      </c>
      <c r="AV211" s="12" t="s">
        <v>128</v>
      </c>
      <c r="AW211" s="12" t="s">
        <v>28</v>
      </c>
      <c r="AX211" s="12" t="s">
        <v>72</v>
      </c>
      <c r="AY211" s="148" t="s">
        <v>120</v>
      </c>
    </row>
    <row r="212" spans="2:65" s="13" customFormat="1">
      <c r="B212" s="154"/>
      <c r="D212" s="147" t="s">
        <v>130</v>
      </c>
      <c r="E212" s="155" t="s">
        <v>1</v>
      </c>
      <c r="F212" s="156" t="s">
        <v>132</v>
      </c>
      <c r="H212" s="157">
        <v>99.180999999999997</v>
      </c>
      <c r="L212" s="154"/>
      <c r="M212" s="158"/>
      <c r="N212" s="159"/>
      <c r="O212" s="159"/>
      <c r="P212" s="159"/>
      <c r="Q212" s="159"/>
      <c r="R212" s="159"/>
      <c r="S212" s="159"/>
      <c r="T212" s="160"/>
      <c r="AT212" s="155" t="s">
        <v>130</v>
      </c>
      <c r="AU212" s="155" t="s">
        <v>128</v>
      </c>
      <c r="AV212" s="13" t="s">
        <v>127</v>
      </c>
      <c r="AW212" s="13" t="s">
        <v>28</v>
      </c>
      <c r="AX212" s="13" t="s">
        <v>79</v>
      </c>
      <c r="AY212" s="155" t="s">
        <v>120</v>
      </c>
    </row>
    <row r="213" spans="2:65" s="11" customFormat="1" ht="25.9" customHeight="1">
      <c r="B213" s="121"/>
      <c r="D213" s="122" t="s">
        <v>71</v>
      </c>
      <c r="E213" s="123" t="s">
        <v>272</v>
      </c>
      <c r="F213" s="123" t="s">
        <v>273</v>
      </c>
      <c r="J213" s="124"/>
      <c r="L213" s="121"/>
      <c r="M213" s="125"/>
      <c r="N213" s="126"/>
      <c r="O213" s="126"/>
      <c r="P213" s="127">
        <f>P214</f>
        <v>0</v>
      </c>
      <c r="Q213" s="126"/>
      <c r="R213" s="127">
        <f>R214</f>
        <v>0</v>
      </c>
      <c r="S213" s="126"/>
      <c r="T213" s="128">
        <f>T214</f>
        <v>0</v>
      </c>
      <c r="AR213" s="122" t="s">
        <v>145</v>
      </c>
      <c r="AT213" s="129" t="s">
        <v>71</v>
      </c>
      <c r="AU213" s="129" t="s">
        <v>72</v>
      </c>
      <c r="AY213" s="122" t="s">
        <v>120</v>
      </c>
      <c r="BK213" s="130">
        <f>BK214</f>
        <v>0</v>
      </c>
    </row>
    <row r="214" spans="2:65" s="11" customFormat="1" ht="22.9" customHeight="1">
      <c r="B214" s="121"/>
      <c r="D214" s="122" t="s">
        <v>71</v>
      </c>
      <c r="E214" s="131" t="s">
        <v>274</v>
      </c>
      <c r="F214" s="131" t="s">
        <v>275</v>
      </c>
      <c r="J214" s="132"/>
      <c r="L214" s="121"/>
      <c r="M214" s="125"/>
      <c r="N214" s="126"/>
      <c r="O214" s="126"/>
      <c r="P214" s="127">
        <f>P215</f>
        <v>0</v>
      </c>
      <c r="Q214" s="126"/>
      <c r="R214" s="127">
        <f>R215</f>
        <v>0</v>
      </c>
      <c r="S214" s="126"/>
      <c r="T214" s="128">
        <f>T215</f>
        <v>0</v>
      </c>
      <c r="AR214" s="122" t="s">
        <v>145</v>
      </c>
      <c r="AT214" s="129" t="s">
        <v>71</v>
      </c>
      <c r="AU214" s="129" t="s">
        <v>79</v>
      </c>
      <c r="AY214" s="122" t="s">
        <v>120</v>
      </c>
      <c r="BK214" s="130">
        <f>BK215</f>
        <v>0</v>
      </c>
    </row>
    <row r="215" spans="2:65" s="1" customFormat="1" ht="16.5" customHeight="1">
      <c r="B215" s="133"/>
      <c r="C215" s="134" t="s">
        <v>276</v>
      </c>
      <c r="D215" s="134" t="s">
        <v>122</v>
      </c>
      <c r="E215" s="135" t="s">
        <v>277</v>
      </c>
      <c r="F215" s="136" t="s">
        <v>278</v>
      </c>
      <c r="G215" s="137" t="s">
        <v>279</v>
      </c>
      <c r="H215" s="138">
        <v>14</v>
      </c>
      <c r="I215" s="139"/>
      <c r="J215" s="139">
        <f>ROUND(I215*H215,2)</f>
        <v>0</v>
      </c>
      <c r="K215" s="136" t="s">
        <v>126</v>
      </c>
      <c r="L215" s="28"/>
      <c r="M215" s="176" t="s">
        <v>1</v>
      </c>
      <c r="N215" s="177" t="s">
        <v>38</v>
      </c>
      <c r="O215" s="178">
        <v>0</v>
      </c>
      <c r="P215" s="178">
        <f>O215*H215</f>
        <v>0</v>
      </c>
      <c r="Q215" s="178">
        <v>0</v>
      </c>
      <c r="R215" s="178">
        <f>Q215*H215</f>
        <v>0</v>
      </c>
      <c r="S215" s="178">
        <v>0</v>
      </c>
      <c r="T215" s="179">
        <f>S215*H215</f>
        <v>0</v>
      </c>
      <c r="AR215" s="144" t="s">
        <v>280</v>
      </c>
      <c r="AT215" s="144" t="s">
        <v>122</v>
      </c>
      <c r="AU215" s="144" t="s">
        <v>128</v>
      </c>
      <c r="AY215" s="16" t="s">
        <v>120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128</v>
      </c>
      <c r="BK215" s="145">
        <f>ROUND(I215*H215,2)</f>
        <v>0</v>
      </c>
      <c r="BL215" s="16" t="s">
        <v>280</v>
      </c>
      <c r="BM215" s="144" t="s">
        <v>281</v>
      </c>
    </row>
    <row r="216" spans="2:65" s="1" customFormat="1" ht="6.95" customHeight="1">
      <c r="B216" s="40"/>
      <c r="C216" s="41"/>
      <c r="D216" s="41"/>
      <c r="E216" s="41"/>
      <c r="F216" s="41"/>
      <c r="G216" s="41"/>
      <c r="H216" s="41"/>
      <c r="I216" s="41"/>
      <c r="J216" s="41"/>
      <c r="K216" s="41"/>
      <c r="L216" s="28"/>
    </row>
  </sheetData>
  <autoFilter ref="C132:K215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Svislá hydroizolace ...</vt:lpstr>
      <vt:lpstr>'01 - Svislá hydroizolace ...'!Názvy_tisku</vt:lpstr>
      <vt:lpstr>'Rekapitulace stavby'!Názvy_tisku</vt:lpstr>
      <vt:lpstr>'01 - Svislá hydroizolace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DESKTOP-KI5PJMT\Mirek</dc:creator>
  <cp:lastModifiedBy>Sef</cp:lastModifiedBy>
  <dcterms:created xsi:type="dcterms:W3CDTF">2020-11-06T13:56:00Z</dcterms:created>
  <dcterms:modified xsi:type="dcterms:W3CDTF">2020-11-30T12:50:21Z</dcterms:modified>
</cp:coreProperties>
</file>