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8920" windowHeight="15840"/>
  </bookViews>
  <sheets>
    <sheet name="Rekapitulace stavby" sheetId="1" r:id="rId1"/>
    <sheet name="102020 - SO 301 - Úprava ..." sheetId="2" r:id="rId2"/>
  </sheets>
  <definedNames>
    <definedName name="_xlnm._FilterDatabase" localSheetId="1" hidden="1">'102020 - SO 301 - Úprava ...'!$C$122:$K$262</definedName>
    <definedName name="_xlnm.Print_Titles" localSheetId="1">'102020 - SO 301 - Úprava ...'!$122:$122</definedName>
    <definedName name="_xlnm.Print_Titles" localSheetId="0">'Rekapitulace stavby'!$92:$92</definedName>
    <definedName name="_xlnm.Print_Area" localSheetId="1">'102020 - SO 301 - Úprava ...'!$C$4:$J$76,'102020 - SO 301 - Úprava ...'!$C$82:$J$106,'102020 - SO 301 - Úprava ...'!$C$112:$K$262</definedName>
    <definedName name="_xlnm.Print_Area" localSheetId="0">'Rekapitulace stavby'!$D$4:$AO$76,'Rekapitulace stavby'!$C$82:$AQ$96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T253" i="2" s="1"/>
  <c r="R254" i="2"/>
  <c r="R253" i="2" s="1"/>
  <c r="P254" i="2"/>
  <c r="P253" i="2" s="1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 s="1"/>
  <c r="R244" i="2"/>
  <c r="R243" i="2" s="1"/>
  <c r="P244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T173" i="2" s="1"/>
  <c r="R174" i="2"/>
  <c r="R173" i="2" s="1"/>
  <c r="P174" i="2"/>
  <c r="P173" i="2" s="1"/>
  <c r="BI172" i="2"/>
  <c r="BH172" i="2"/>
  <c r="BG172" i="2"/>
  <c r="BF172" i="2"/>
  <c r="T172" i="2"/>
  <c r="T171" i="2" s="1"/>
  <c r="R172" i="2"/>
  <c r="R171" i="2" s="1"/>
  <c r="P172" i="2"/>
  <c r="P171" i="2" s="1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F87" i="2"/>
  <c r="E85" i="2"/>
  <c r="J22" i="2"/>
  <c r="E22" i="2"/>
  <c r="J120" i="2" s="1"/>
  <c r="J21" i="2"/>
  <c r="J19" i="2"/>
  <c r="E19" i="2"/>
  <c r="J119" i="2"/>
  <c r="J18" i="2"/>
  <c r="J16" i="2"/>
  <c r="E16" i="2"/>
  <c r="F90" i="2" s="1"/>
  <c r="J15" i="2"/>
  <c r="J13" i="2"/>
  <c r="E13" i="2"/>
  <c r="F119" i="2" s="1"/>
  <c r="J12" i="2"/>
  <c r="J10" i="2"/>
  <c r="J87" i="2"/>
  <c r="L90" i="1"/>
  <c r="AM90" i="1"/>
  <c r="AM89" i="1"/>
  <c r="L89" i="1"/>
  <c r="AM87" i="1"/>
  <c r="L87" i="1"/>
  <c r="L85" i="1"/>
  <c r="L84" i="1"/>
  <c r="BK259" i="2"/>
  <c r="J259" i="2"/>
  <c r="BK258" i="2"/>
  <c r="J258" i="2"/>
  <c r="BK257" i="2"/>
  <c r="J257" i="2"/>
  <c r="BK254" i="2"/>
  <c r="J254" i="2"/>
  <c r="BK252" i="2"/>
  <c r="J252" i="2"/>
  <c r="BK251" i="2"/>
  <c r="J251" i="2"/>
  <c r="BK249" i="2"/>
  <c r="J249" i="2"/>
  <c r="BK247" i="2"/>
  <c r="J247" i="2"/>
  <c r="BK244" i="2"/>
  <c r="J244" i="2"/>
  <c r="BK242" i="2"/>
  <c r="J242" i="2"/>
  <c r="J233" i="2"/>
  <c r="J231" i="2"/>
  <c r="BK228" i="2"/>
  <c r="BK227" i="2"/>
  <c r="BK226" i="2"/>
  <c r="J225" i="2"/>
  <c r="BK223" i="2"/>
  <c r="BK221" i="2"/>
  <c r="BK217" i="2"/>
  <c r="J216" i="2"/>
  <c r="BK214" i="2"/>
  <c r="J213" i="2"/>
  <c r="BK211" i="2"/>
  <c r="BK210" i="2"/>
  <c r="BK208" i="2"/>
  <c r="BK206" i="2"/>
  <c r="BK205" i="2"/>
  <c r="BK204" i="2"/>
  <c r="BK200" i="2"/>
  <c r="BK196" i="2"/>
  <c r="J195" i="2"/>
  <c r="BK193" i="2"/>
  <c r="BK192" i="2"/>
  <c r="J189" i="2"/>
  <c r="J188" i="2"/>
  <c r="J186" i="2"/>
  <c r="J184" i="2"/>
  <c r="J183" i="2"/>
  <c r="J182" i="2"/>
  <c r="J178" i="2"/>
  <c r="BK174" i="2"/>
  <c r="BK160" i="2"/>
  <c r="J156" i="2"/>
  <c r="BK154" i="2"/>
  <c r="BK151" i="2"/>
  <c r="BK149" i="2"/>
  <c r="BK146" i="2"/>
  <c r="BK144" i="2"/>
  <c r="J139" i="2"/>
  <c r="J135" i="2"/>
  <c r="J133" i="2"/>
  <c r="J126" i="2"/>
  <c r="BK176" i="2"/>
  <c r="BK172" i="2"/>
  <c r="BK169" i="2"/>
  <c r="J164" i="2"/>
  <c r="J157" i="2"/>
  <c r="BK129" i="2"/>
  <c r="AS94" i="1"/>
  <c r="BK261" i="2"/>
  <c r="J261" i="2"/>
  <c r="BK260" i="2"/>
  <c r="BK178" i="2"/>
  <c r="J172" i="2"/>
  <c r="BK162" i="2"/>
  <c r="J159" i="2"/>
  <c r="BK157" i="2"/>
  <c r="BK153" i="2"/>
  <c r="J149" i="2"/>
  <c r="J146" i="2"/>
  <c r="BK139" i="2"/>
  <c r="BK133" i="2"/>
  <c r="J128" i="2"/>
  <c r="BK262" i="2"/>
  <c r="J26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4" i="2"/>
  <c r="J234" i="2"/>
  <c r="BK233" i="2"/>
  <c r="BK232" i="2"/>
  <c r="BK230" i="2"/>
  <c r="BK229" i="2"/>
  <c r="J227" i="2"/>
  <c r="J226" i="2"/>
  <c r="BK225" i="2"/>
  <c r="J224" i="2"/>
  <c r="J223" i="2"/>
  <c r="J222" i="2"/>
  <c r="BK216" i="2"/>
  <c r="J215" i="2"/>
  <c r="J214" i="2"/>
  <c r="BK213" i="2"/>
  <c r="J212" i="2"/>
  <c r="J211" i="2"/>
  <c r="BK209" i="2"/>
  <c r="J208" i="2"/>
  <c r="J207" i="2"/>
  <c r="J206" i="2"/>
  <c r="J205" i="2"/>
  <c r="J204" i="2"/>
  <c r="BK203" i="2"/>
  <c r="J200" i="2"/>
  <c r="J199" i="2"/>
  <c r="J196" i="2"/>
  <c r="J193" i="2"/>
  <c r="J192" i="2"/>
  <c r="BK189" i="2"/>
  <c r="BK188" i="2"/>
  <c r="BK186" i="2"/>
  <c r="BK184" i="2"/>
  <c r="BK183" i="2"/>
  <c r="BK182" i="2"/>
  <c r="J180" i="2"/>
  <c r="J174" i="2"/>
  <c r="J154" i="2"/>
  <c r="J151" i="2"/>
  <c r="J144" i="2"/>
  <c r="J141" i="2"/>
  <c r="BK128" i="2"/>
  <c r="J260" i="2"/>
  <c r="J232" i="2"/>
  <c r="BK231" i="2"/>
  <c r="J230" i="2"/>
  <c r="J229" i="2"/>
  <c r="J228" i="2"/>
  <c r="BK224" i="2"/>
  <c r="BK222" i="2"/>
  <c r="J221" i="2"/>
  <c r="J217" i="2"/>
  <c r="BK215" i="2"/>
  <c r="BK212" i="2"/>
  <c r="J210" i="2"/>
  <c r="J209" i="2"/>
  <c r="BK207" i="2"/>
  <c r="J203" i="2"/>
  <c r="BK199" i="2"/>
  <c r="BK195" i="2"/>
  <c r="BK180" i="2"/>
  <c r="J176" i="2"/>
  <c r="J169" i="2"/>
  <c r="BK164" i="2"/>
  <c r="J162" i="2"/>
  <c r="J160" i="2"/>
  <c r="BK159" i="2"/>
  <c r="BK156" i="2"/>
  <c r="J153" i="2"/>
  <c r="BK141" i="2"/>
  <c r="BK135" i="2"/>
  <c r="J129" i="2"/>
  <c r="BK126" i="2"/>
  <c r="R185" i="2" l="1"/>
  <c r="T256" i="2"/>
  <c r="T255" i="2" s="1"/>
  <c r="T123" i="2" s="1"/>
  <c r="R256" i="2"/>
  <c r="R255" i="2"/>
  <c r="T175" i="2"/>
  <c r="R246" i="2"/>
  <c r="BK125" i="2"/>
  <c r="J125" i="2" s="1"/>
  <c r="J96" i="2" s="1"/>
  <c r="P125" i="2"/>
  <c r="P124" i="2" s="1"/>
  <c r="P123" i="2" s="1"/>
  <c r="AU95" i="1" s="1"/>
  <c r="AU94" i="1" s="1"/>
  <c r="R125" i="2"/>
  <c r="T125" i="2"/>
  <c r="T124" i="2"/>
  <c r="BK175" i="2"/>
  <c r="J175" i="2" s="1"/>
  <c r="J99" i="2" s="1"/>
  <c r="P175" i="2"/>
  <c r="R175" i="2"/>
  <c r="R124" i="2" s="1"/>
  <c r="R123" i="2" s="1"/>
  <c r="BK185" i="2"/>
  <c r="J185" i="2" s="1"/>
  <c r="J100" i="2" s="1"/>
  <c r="T246" i="2"/>
  <c r="T185" i="2"/>
  <c r="BK246" i="2"/>
  <c r="J246" i="2" s="1"/>
  <c r="J102" i="2" s="1"/>
  <c r="P246" i="2"/>
  <c r="P256" i="2"/>
  <c r="P255" i="2" s="1"/>
  <c r="P185" i="2"/>
  <c r="BK256" i="2"/>
  <c r="J256" i="2" s="1"/>
  <c r="J105" i="2" s="1"/>
  <c r="J90" i="2"/>
  <c r="J117" i="2"/>
  <c r="F120" i="2"/>
  <c r="BE128" i="2"/>
  <c r="BE146" i="2"/>
  <c r="BE154" i="2"/>
  <c r="BE172" i="2"/>
  <c r="BE178" i="2"/>
  <c r="BE182" i="2"/>
  <c r="BE184" i="2"/>
  <c r="BE193" i="2"/>
  <c r="BE203" i="2"/>
  <c r="BE206" i="2"/>
  <c r="BE214" i="2"/>
  <c r="BE221" i="2"/>
  <c r="BE222" i="2"/>
  <c r="BE223" i="2"/>
  <c r="BE262" i="2"/>
  <c r="F89" i="2"/>
  <c r="BE129" i="2"/>
  <c r="BE139" i="2"/>
  <c r="BE141" i="2"/>
  <c r="BE153" i="2"/>
  <c r="BE162" i="2"/>
  <c r="BE169" i="2"/>
  <c r="BE176" i="2"/>
  <c r="BE186" i="2"/>
  <c r="BE189" i="2"/>
  <c r="BE196" i="2"/>
  <c r="BE200" i="2"/>
  <c r="BE207" i="2"/>
  <c r="BE208" i="2"/>
  <c r="BE211" i="2"/>
  <c r="BE212" i="2"/>
  <c r="BE215" i="2"/>
  <c r="BE217" i="2"/>
  <c r="BE224" i="2"/>
  <c r="BE226" i="2"/>
  <c r="BE228" i="2"/>
  <c r="BE229" i="2"/>
  <c r="BE232" i="2"/>
  <c r="BE234" i="2"/>
  <c r="BE235" i="2"/>
  <c r="BE236" i="2"/>
  <c r="BE237" i="2"/>
  <c r="BE238" i="2"/>
  <c r="BE239" i="2"/>
  <c r="BE240" i="2"/>
  <c r="BE241" i="2"/>
  <c r="BE126" i="2"/>
  <c r="BE135" i="2"/>
  <c r="BE151" i="2"/>
  <c r="BE156" i="2"/>
  <c r="BE160" i="2"/>
  <c r="BE164" i="2"/>
  <c r="BE183" i="2"/>
  <c r="BE260" i="2"/>
  <c r="BK171" i="2"/>
  <c r="J171" i="2" s="1"/>
  <c r="J97" i="2" s="1"/>
  <c r="BK173" i="2"/>
  <c r="J173" i="2" s="1"/>
  <c r="J98" i="2" s="1"/>
  <c r="BK253" i="2"/>
  <c r="J253" i="2" s="1"/>
  <c r="J103" i="2" s="1"/>
  <c r="J89" i="2"/>
  <c r="BE133" i="2"/>
  <c r="BE144" i="2"/>
  <c r="BE149" i="2"/>
  <c r="BE174" i="2"/>
  <c r="BK243" i="2"/>
  <c r="J243" i="2" s="1"/>
  <c r="J101" i="2" s="1"/>
  <c r="BE157" i="2"/>
  <c r="BE159" i="2"/>
  <c r="BE180" i="2"/>
  <c r="BE188" i="2"/>
  <c r="BE192" i="2"/>
  <c r="BE195" i="2"/>
  <c r="BE199" i="2"/>
  <c r="BE204" i="2"/>
  <c r="BE205" i="2"/>
  <c r="BE209" i="2"/>
  <c r="BE210" i="2"/>
  <c r="BE213" i="2"/>
  <c r="BE216" i="2"/>
  <c r="BE225" i="2"/>
  <c r="BE227" i="2"/>
  <c r="BE230" i="2"/>
  <c r="BE231" i="2"/>
  <c r="BE233" i="2"/>
  <c r="BE242" i="2"/>
  <c r="BE244" i="2"/>
  <c r="BE247" i="2"/>
  <c r="BE249" i="2"/>
  <c r="BE251" i="2"/>
  <c r="BE252" i="2"/>
  <c r="BE254" i="2"/>
  <c r="BE257" i="2"/>
  <c r="BE258" i="2"/>
  <c r="BE259" i="2"/>
  <c r="BE261" i="2"/>
  <c r="F34" i="2"/>
  <c r="BC95" i="1" s="1"/>
  <c r="BC94" i="1" s="1"/>
  <c r="W32" i="1" s="1"/>
  <c r="F35" i="2"/>
  <c r="BD95" i="1" s="1"/>
  <c r="BD94" i="1" s="1"/>
  <c r="W33" i="1" s="1"/>
  <c r="J32" i="2"/>
  <c r="AW95" i="1" s="1"/>
  <c r="F32" i="2"/>
  <c r="BA95" i="1" s="1"/>
  <c r="BA94" i="1" s="1"/>
  <c r="W30" i="1" s="1"/>
  <c r="F33" i="2"/>
  <c r="BB95" i="1" s="1"/>
  <c r="BB94" i="1" s="1"/>
  <c r="W31" i="1" s="1"/>
  <c r="BK124" i="2" l="1"/>
  <c r="J124" i="2" s="1"/>
  <c r="J95" i="2" s="1"/>
  <c r="BK255" i="2"/>
  <c r="J255" i="2"/>
  <c r="J104" i="2" s="1"/>
  <c r="AW94" i="1"/>
  <c r="AK30" i="1" s="1"/>
  <c r="AY94" i="1"/>
  <c r="J31" i="2"/>
  <c r="AV95" i="1" s="1"/>
  <c r="AT95" i="1" s="1"/>
  <c r="AX94" i="1"/>
  <c r="F31" i="2"/>
  <c r="AZ95" i="1" s="1"/>
  <c r="AZ94" i="1" s="1"/>
  <c r="BK123" i="2" l="1"/>
  <c r="J123" i="2" s="1"/>
  <c r="J94" i="2" s="1"/>
  <c r="AV94" i="1"/>
  <c r="J28" i="2" l="1"/>
  <c r="AT94" i="1"/>
  <c r="J37" i="2" l="1"/>
  <c r="AK35" i="1"/>
</calcChain>
</file>

<file path=xl/sharedStrings.xml><?xml version="1.0" encoding="utf-8"?>
<sst xmlns="http://schemas.openxmlformats.org/spreadsheetml/2006/main" count="1896" uniqueCount="510">
  <si>
    <t>Export Komplet</t>
  </si>
  <si>
    <t/>
  </si>
  <si>
    <t>2.0</t>
  </si>
  <si>
    <t>False</t>
  </si>
  <si>
    <t>{f05156a9-b235-49c8-acf4-f258dec5a1bc}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</si>
  <si>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</si>
  <si>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</si>
  <si>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</si>
  <si>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</si>
  <si>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</si>
  <si>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</si>
  <si>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</si>
  <si>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</si>
  <si>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102020</t>
  </si>
  <si>
    <t>Stavba:</t>
  </si>
  <si>
    <t>SO 301 - Úprava podzemního vedení dešťové kanalizace</t>
  </si>
  <si>
    <t>KSO:</t>
  </si>
  <si>
    <t>CC-CZ:</t>
  </si>
  <si>
    <t>Místo:</t>
  </si>
  <si>
    <t xml:space="preserve"> </t>
  </si>
  <si>
    <t>Datum:</t>
  </si>
  <si>
    <t>11. 2. 2020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</si>
  <si>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</si>
  <si>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</si>
  <si>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</si>
  <si>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</si>
  <si>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</si>
  <si>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</si>
  <si>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</si>
  <si>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</si>
  <si>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</si>
  <si>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</si>
  <si>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</si>
  <si>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</si>
  <si>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</si>
  <si>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</si>
  <si>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</si>
  <si>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</si>
  <si>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</si>
  <si>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</si>
  <si>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</si>
  <si>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</si>
  <si>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</si>
  <si>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</si>
  <si>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</si>
  <si>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</si>
  <si>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</si>
  <si>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</si>
  <si>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</si>
  <si>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</si>
  <si>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</si>
  <si>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</si>
  <si>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</si>
  <si>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</si>
  <si>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</si>
  <si>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</si>
  <si>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</si>
  <si>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</si>
  <si>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</si>
  <si>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</si>
  <si>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</si>
  <si>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</si>
  <si>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</si>
  <si>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</si>
  <si>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</si>
  <si>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</si>
  <si>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</si>
  <si>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</si>
  <si>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</si>
  <si>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</si>
  <si>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</si>
  <si>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</si>
  <si>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</si>
  <si>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</si>
  <si>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</si>
  <si>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</si>
  <si>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</si>
  <si>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</si>
  <si>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</si>
  <si>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</si>
  <si>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</si>
  <si>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</si>
  <si>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</si>
  <si>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</si>
  <si>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</si>
  <si>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</si>
  <si>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</si>
  <si>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</si>
  <si>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</si>
  <si>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</si>
  <si>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</si>
  <si>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</si>
  <si>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</si>
  <si>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</si>
  <si>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</si>
  <si>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</si>
  <si>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</si>
  <si>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</si>
  <si>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</si>
  <si>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</si>
  <si>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</si>
  <si>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</si>
  <si>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</si>
  <si>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</si>
  <si>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</si>
  <si>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</si>
  <si>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</si>
  <si>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</si>
  <si>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</si>
  <si>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</si>
  <si>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</si>
  <si>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</si>
  <si>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</si>
  <si>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</si>
  <si>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</si>
  <si>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</si>
  <si>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</si>
  <si>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-482977164</t>
  </si>
  <si>
    <t>VV</t>
  </si>
  <si>
    <t>60*8</t>
  </si>
  <si>
    <t>115101301</t>
  </si>
  <si>
    <t>Pohotovost čerpací soupravy pro dopravní výšku do 10 m přítok do 500 l/min</t>
  </si>
  <si>
    <t>den</t>
  </si>
  <si>
    <t>-161575792</t>
  </si>
  <si>
    <t>3</t>
  </si>
  <si>
    <t>119001401</t>
  </si>
  <si>
    <t>Dočasné zajištění potrubí ocelového nebo litinového DN do 200 mm</t>
  </si>
  <si>
    <t>m</t>
  </si>
  <si>
    <t>942913037</t>
  </si>
  <si>
    <t>"vodovod" 1*1,5</t>
  </si>
  <si>
    <t>"plyn"6*1,5</t>
  </si>
  <si>
    <t>Součet</t>
  </si>
  <si>
    <t>119001411</t>
  </si>
  <si>
    <t>Dočasné zajištění potrubí betonového, ŽB nebo kameninového DN do 200 mm</t>
  </si>
  <si>
    <t>-2085577723</t>
  </si>
  <si>
    <t>"kanalizace" 5*1,5</t>
  </si>
  <si>
    <t>5</t>
  </si>
  <si>
    <t>119001421</t>
  </si>
  <si>
    <t>Dočasné zajištění kabelů a kabelových tratí ze 3 volně ložených kabelů</t>
  </si>
  <si>
    <t>51660651</t>
  </si>
  <si>
    <t>"sdělovací" 36,5*1,5</t>
  </si>
  <si>
    <t>"elektro" 3*1,5</t>
  </si>
  <si>
    <t>6</t>
  </si>
  <si>
    <t>130001101</t>
  </si>
  <si>
    <t>Příplatek za ztížení vykopávky v blízkosti podzemního vedení</t>
  </si>
  <si>
    <t>m3</t>
  </si>
  <si>
    <t>690422475</t>
  </si>
  <si>
    <t>(10,5+7,5+59,25)*1,2*2,2</t>
  </si>
  <si>
    <t>7</t>
  </si>
  <si>
    <t>131213101</t>
  </si>
  <si>
    <t>Hloubení jam v soudržných horninách třídy těžitelnosti I, skupiny 3 ručně</t>
  </si>
  <si>
    <t>621349364</t>
  </si>
  <si>
    <t>"sondy"13*1,5*1,5*1,2</t>
  </si>
  <si>
    <t>"50%"0,5*35,1</t>
  </si>
  <si>
    <t>8</t>
  </si>
  <si>
    <t>131313101</t>
  </si>
  <si>
    <t>Hloubení jam v soudržných horninách třídy těžitelnosti II, skupiny 4 ručně</t>
  </si>
  <si>
    <t>-1024238179</t>
  </si>
  <si>
    <t>9</t>
  </si>
  <si>
    <t>132254204</t>
  </si>
  <si>
    <t>Hloubení zapažených rýh š do 2000 mm v hornině třídy těžitelnosti I, skupiny 3 objem do 500 m3</t>
  </si>
  <si>
    <t>-2107582792</t>
  </si>
  <si>
    <t>140*1,2*1,69-35,1</t>
  </si>
  <si>
    <t>"50%"0,5*248,820</t>
  </si>
  <si>
    <t>10</t>
  </si>
  <si>
    <t>132354204</t>
  </si>
  <si>
    <t>Hloubení zapažených rýh š do 2000 mm v hornině třídy těžitelnosti II, skupiny 4 objem do 500 m3</t>
  </si>
  <si>
    <t>297532427</t>
  </si>
  <si>
    <t>11</t>
  </si>
  <si>
    <t>151811131</t>
  </si>
  <si>
    <t>Osazení pažicího boxu hl výkopu do 4 m š do 1,2 m</t>
  </si>
  <si>
    <t>m2</t>
  </si>
  <si>
    <t>-991209299</t>
  </si>
  <si>
    <t>140*1,69*2</t>
  </si>
  <si>
    <t>12</t>
  </si>
  <si>
    <t>151811231</t>
  </si>
  <si>
    <t>Odstranění pažicího boxu hl výkopu do 4 m š do 1,2 m</t>
  </si>
  <si>
    <t>184578898</t>
  </si>
  <si>
    <t>13</t>
  </si>
  <si>
    <t>162751117</t>
  </si>
  <si>
    <t>Vodorovné přemístění do 10000 m výkopku/sypaniny z horniny třídy těžitelnosti I, skupiny 1 až 3</t>
  </si>
  <si>
    <t>-1219504590</t>
  </si>
  <si>
    <t>"vše"0,5*283,920</t>
  </si>
  <si>
    <t>14</t>
  </si>
  <si>
    <t>162751137</t>
  </si>
  <si>
    <t>Vodorovné přemístění do 10000 m výkopku/sypaniny z horniny třídy těžitelnosti II, skupiny 4 a 5</t>
  </si>
  <si>
    <t>153211333</t>
  </si>
  <si>
    <t>171201221</t>
  </si>
  <si>
    <t>Poplatek za uložení na skládce (skládkovné) zeminy a kamení kód odpadu 17 05 04</t>
  </si>
  <si>
    <t>t</t>
  </si>
  <si>
    <t>-352523238</t>
  </si>
  <si>
    <t>283,920*1,8</t>
  </si>
  <si>
    <t>16</t>
  </si>
  <si>
    <t>171251201</t>
  </si>
  <si>
    <t>Uložení sypaniny na skládky nebo meziskládky</t>
  </si>
  <si>
    <t>1168371218</t>
  </si>
  <si>
    <t>17</t>
  </si>
  <si>
    <t>174101101</t>
  </si>
  <si>
    <t>Zásyp jam, šachet rýh nebo kolem objektů sypaninou se zhutněním</t>
  </si>
  <si>
    <t>-1154253745</t>
  </si>
  <si>
    <t>283,920-16,8-86,593</t>
  </si>
  <si>
    <t>18</t>
  </si>
  <si>
    <t>M</t>
  </si>
  <si>
    <t>58331200</t>
  </si>
  <si>
    <t>štěrkopísek netříděný zásypový</t>
  </si>
  <si>
    <t>202837883</t>
  </si>
  <si>
    <t>180,527*1,8</t>
  </si>
  <si>
    <t>19</t>
  </si>
  <si>
    <t>175151101</t>
  </si>
  <si>
    <t>Obsypání potrubí strojně sypaninou bez prohození, uloženou do 3 m</t>
  </si>
  <si>
    <t>-365772058</t>
  </si>
  <si>
    <t>"DN 300"46*1,2*0,6-3,14*0,15*0,15*46</t>
  </si>
  <si>
    <t>"DN 400"49,5*1,2*0,7-3,14*0,2*0,2*49,5</t>
  </si>
  <si>
    <t>"DN 200,150" 44,5*1,2*0,4</t>
  </si>
  <si>
    <t>20</t>
  </si>
  <si>
    <t>583373021</t>
  </si>
  <si>
    <t>štěrkopísek frakce 0/12</t>
  </si>
  <si>
    <t>-1476913636</t>
  </si>
  <si>
    <t>86,593*1,8</t>
  </si>
  <si>
    <t>Zakládání</t>
  </si>
  <si>
    <t>212751104</t>
  </si>
  <si>
    <t>Trativod z drenážních trubek flexibilních PVC-U SN 4 perforace 360° včetně lože otevřený výkop DN 100 pro meliorace</t>
  </si>
  <si>
    <t>-1164550898</t>
  </si>
  <si>
    <t>Svislé a kompletní konstrukce</t>
  </si>
  <si>
    <t>22</t>
  </si>
  <si>
    <t>359901211</t>
  </si>
  <si>
    <t>Monitoring stoky jakékoli výšky na nové kanalizaci</t>
  </si>
  <si>
    <t>1703902044</t>
  </si>
  <si>
    <t>Vodorovné konstrukce</t>
  </si>
  <si>
    <t>23</t>
  </si>
  <si>
    <t>451541111</t>
  </si>
  <si>
    <t>Lože pod potrubí otevřený výkop ze štěrkodrtě</t>
  </si>
  <si>
    <t>-80298131</t>
  </si>
  <si>
    <t>3*1,5*1,5*0,15</t>
  </si>
  <si>
    <t>24</t>
  </si>
  <si>
    <t>451573111</t>
  </si>
  <si>
    <t>Lože pod potrubí otevřený výkop ze štěrkopísku</t>
  </si>
  <si>
    <t>-2014098598</t>
  </si>
  <si>
    <t>"potrubí"140*1,2*0,1</t>
  </si>
  <si>
    <t>25</t>
  </si>
  <si>
    <t>452311131</t>
  </si>
  <si>
    <t>Podkladní desky z betonu prostého tř. C 12/15 otevřený výkop</t>
  </si>
  <si>
    <t>199285514</t>
  </si>
  <si>
    <t>3*1,5*1,5*0,1</t>
  </si>
  <si>
    <t>26</t>
  </si>
  <si>
    <t>452386111</t>
  </si>
  <si>
    <t>Vyrovnávací prstence z betonu prostého tř. C 25/30 v do 100 mm</t>
  </si>
  <si>
    <t>kus</t>
  </si>
  <si>
    <t>92841658</t>
  </si>
  <si>
    <t>27</t>
  </si>
  <si>
    <t>59224176</t>
  </si>
  <si>
    <t>prstenec šachtový vyrovnávací betonový 625x120x80mm</t>
  </si>
  <si>
    <t>2008592643</t>
  </si>
  <si>
    <t>28</t>
  </si>
  <si>
    <t>59224187</t>
  </si>
  <si>
    <t>prstenec šachtový vyrovnávací betonový 625x120x100mm</t>
  </si>
  <si>
    <t>-1832861705</t>
  </si>
  <si>
    <t>Trubní vedení</t>
  </si>
  <si>
    <t>29</t>
  </si>
  <si>
    <t>810391811</t>
  </si>
  <si>
    <t>Bourání stávajícího potrubí z betonu DN přes 200 do 400</t>
  </si>
  <si>
    <t>186860330</t>
  </si>
  <si>
    <t>90+6</t>
  </si>
  <si>
    <t>30</t>
  </si>
  <si>
    <t>871313121</t>
  </si>
  <si>
    <t>Montáž kanalizačního potrubí z PVC těsněné gumovým kroužkem otevřený výkop sklon do 20 % DN 160</t>
  </si>
  <si>
    <t>940169906</t>
  </si>
  <si>
    <t>31</t>
  </si>
  <si>
    <t>28611106</t>
  </si>
  <si>
    <t>trubka kanalizační PVC-U 160x5,5x6000mm SN12</t>
  </si>
  <si>
    <t>1487577718</t>
  </si>
  <si>
    <t>18,685*1,03 'Přepočtené koeficientem množství</t>
  </si>
  <si>
    <t>32</t>
  </si>
  <si>
    <t>871353121</t>
  </si>
  <si>
    <t>Montáž kanalizačního potrubí z PVC těsněné gumovým kroužkem otevřený výkop sklon do 20 % DN 200</t>
  </si>
  <si>
    <t>2067085057</t>
  </si>
  <si>
    <t>33</t>
  </si>
  <si>
    <t>28611107</t>
  </si>
  <si>
    <t>trubka kanalizační PVC-U 200x6,9x6000mm SN12</t>
  </si>
  <si>
    <t>-295537558</t>
  </si>
  <si>
    <t>26*1,03 'Přepočtené koeficientem množství</t>
  </si>
  <si>
    <t>34</t>
  </si>
  <si>
    <t>871373121</t>
  </si>
  <si>
    <t>Montáž kanalizačního potrubí z PVC těsněné gumovým kroužkem otevřený výkop sklon do 20 % DN 315</t>
  </si>
  <si>
    <t>570476841</t>
  </si>
  <si>
    <t>35</t>
  </si>
  <si>
    <t>28611109</t>
  </si>
  <si>
    <t>trubka kanalizační PVC-U 315x10,8x6000mm SN12</t>
  </si>
  <si>
    <t>-818426675</t>
  </si>
  <si>
    <t>46,46*1,03 'Přepočtené koeficientem množství</t>
  </si>
  <si>
    <t>36</t>
  </si>
  <si>
    <t>871393121</t>
  </si>
  <si>
    <t>Montáž kanalizačního potrubí z PVC těsněné gumovým kroužkem otevřený výkop sklon do 20 % DN 400</t>
  </si>
  <si>
    <t>596460503</t>
  </si>
  <si>
    <t>37</t>
  </si>
  <si>
    <t>28611110</t>
  </si>
  <si>
    <t>trubka kanalizační PVC-U 400x13,7x6000mm SN12</t>
  </si>
  <si>
    <t>-1628271246</t>
  </si>
  <si>
    <t>49,995*1,03 'Přepočtené koeficientem množství</t>
  </si>
  <si>
    <t>38</t>
  </si>
  <si>
    <t>877315211</t>
  </si>
  <si>
    <t>Montáž tvarovek z tvrdého PVC-systém KG nebo z polypropylenu-systém KG 2000 jednoosé DN 160</t>
  </si>
  <si>
    <t>1464072297</t>
  </si>
  <si>
    <t>39</t>
  </si>
  <si>
    <t>28611361</t>
  </si>
  <si>
    <t>koleno kanalizační PVC KG 160x45°</t>
  </si>
  <si>
    <t>-1850721904</t>
  </si>
  <si>
    <t>40</t>
  </si>
  <si>
    <t>877315221</t>
  </si>
  <si>
    <t>Montáž tvarovek z tvrdého PVC-systém KG nebo z polypropylenu-systém KG 2000 dvouosé DN 160</t>
  </si>
  <si>
    <t>-229749798</t>
  </si>
  <si>
    <t>41</t>
  </si>
  <si>
    <t>28611392</t>
  </si>
  <si>
    <t>odbočka kanalizační PVC s hrdlem 160/160/45°</t>
  </si>
  <si>
    <t>324872541</t>
  </si>
  <si>
    <t>42</t>
  </si>
  <si>
    <t>877315231</t>
  </si>
  <si>
    <t>Montáž víčka z tvrdého PVC-systém KG DN 160</t>
  </si>
  <si>
    <t>-14476494</t>
  </si>
  <si>
    <t>43</t>
  </si>
  <si>
    <t>28611588</t>
  </si>
  <si>
    <t>zátka kanalizace plastové KG DN 150</t>
  </si>
  <si>
    <t>-1679684626</t>
  </si>
  <si>
    <t>44</t>
  </si>
  <si>
    <t>877355211</t>
  </si>
  <si>
    <t>Montáž tvarovek z tvrdého PVC-systém KG nebo z polypropylenu-systém KG 2000 jednoosé DN 200</t>
  </si>
  <si>
    <t>-1276368715</t>
  </si>
  <si>
    <t>45</t>
  </si>
  <si>
    <t>28611366</t>
  </si>
  <si>
    <t>koleno kanalizace PVC KG 200x45°</t>
  </si>
  <si>
    <t>733018886</t>
  </si>
  <si>
    <t>46</t>
  </si>
  <si>
    <t>877375221</t>
  </si>
  <si>
    <t>Montáž tvarovek z tvrdého PVC-systém KG nebo z polypropylenu-systém KG 2000 dvouosé DN 315</t>
  </si>
  <si>
    <t>-1538615016</t>
  </si>
  <si>
    <t>47</t>
  </si>
  <si>
    <t>28611405</t>
  </si>
  <si>
    <t>odbočka kanalizační plastová s hrdlem KG 315/200/45°</t>
  </si>
  <si>
    <t>-602272151</t>
  </si>
  <si>
    <t>48</t>
  </si>
  <si>
    <t>28611404</t>
  </si>
  <si>
    <t>odbočka kanalizační plastová s hrdlem KG 315/150/45°</t>
  </si>
  <si>
    <t>1660085116</t>
  </si>
  <si>
    <t>49</t>
  </si>
  <si>
    <t>877395221</t>
  </si>
  <si>
    <t>Montáž tvarovek z tvrdého PVC-systém KG nebo z polypropylenu-systém KG 2000 dvouosé DN 400</t>
  </si>
  <si>
    <t>-1222904629</t>
  </si>
  <si>
    <t>50</t>
  </si>
  <si>
    <t>28611411</t>
  </si>
  <si>
    <t>odbočka kanalizační plastová s hrdlem KG 400/200/45°</t>
  </si>
  <si>
    <t>-1218447296</t>
  </si>
  <si>
    <t>51</t>
  </si>
  <si>
    <t>28611410</t>
  </si>
  <si>
    <t>odbočka kanalizační plastová s hrdlem KG 400/150/45°</t>
  </si>
  <si>
    <t>-1975570831</t>
  </si>
  <si>
    <t>52</t>
  </si>
  <si>
    <t>890231851</t>
  </si>
  <si>
    <t>Bourání šachet z prostého betonu strojně obestavěného prostoru do 3 m3</t>
  </si>
  <si>
    <t>2151295</t>
  </si>
  <si>
    <t>"UV" 0,2*1,5*3</t>
  </si>
  <si>
    <t>"šachty" 0,4*2,2*3</t>
  </si>
  <si>
    <t>53</t>
  </si>
  <si>
    <t>894411121</t>
  </si>
  <si>
    <t>Zřízení šachet kanalizačních z betonových dílců na potrubí DN nad 200 do 300 dno beton tř. C 25/30</t>
  </si>
  <si>
    <t>50803043</t>
  </si>
  <si>
    <t>54</t>
  </si>
  <si>
    <t>894411131</t>
  </si>
  <si>
    <t>Zřízení šachet kanalizačních z betonových dílců na potrubí DN nad 300 do 400 dno beton tř. C 25/30</t>
  </si>
  <si>
    <t>723098</t>
  </si>
  <si>
    <t>55</t>
  </si>
  <si>
    <t>592241671</t>
  </si>
  <si>
    <t>skruž betonová přechodová 62,5/80x60x12 cm, stupadla poplastovaná</t>
  </si>
  <si>
    <t>944508795</t>
  </si>
  <si>
    <t>56</t>
  </si>
  <si>
    <t>59224167</t>
  </si>
  <si>
    <t>skruž betonová přechodová 62,5/100x60x12cm, stupadla poplastovaná</t>
  </si>
  <si>
    <t>1570095638</t>
  </si>
  <si>
    <t>57</t>
  </si>
  <si>
    <t>59224050</t>
  </si>
  <si>
    <t>skruž pro kanalizační šachty se zabudovanými stupadly 100x25x12cm</t>
  </si>
  <si>
    <t>1935185855</t>
  </si>
  <si>
    <t>58</t>
  </si>
  <si>
    <t>592240511</t>
  </si>
  <si>
    <t>skruž pro kanalizační šachty se zabudovanými stupadly 80 x 50 x 12 cm</t>
  </si>
  <si>
    <t>459762437</t>
  </si>
  <si>
    <t>59</t>
  </si>
  <si>
    <t>592243481</t>
  </si>
  <si>
    <t>těsnění elastomerové pro spojení šachetních dílů DN 800</t>
  </si>
  <si>
    <t>-76522587</t>
  </si>
  <si>
    <t>60</t>
  </si>
  <si>
    <t>59224348</t>
  </si>
  <si>
    <t>těsnění elastomerové pro spojení šachetních dílů DN 1000</t>
  </si>
  <si>
    <t>1861155486</t>
  </si>
  <si>
    <t>61</t>
  </si>
  <si>
    <t>59224038</t>
  </si>
  <si>
    <t>dno betonové šachtové DN 400 betonový žlab i nástupnice 100x88,5x23cm</t>
  </si>
  <si>
    <t>-414905848</t>
  </si>
  <si>
    <t>62</t>
  </si>
  <si>
    <t>592240331</t>
  </si>
  <si>
    <t>dno betonové šachtové DN 300 žlab kamenina nástupnice beton 80x78,5x15cm</t>
  </si>
  <si>
    <t>-1340905123</t>
  </si>
  <si>
    <t>63</t>
  </si>
  <si>
    <t>895941111</t>
  </si>
  <si>
    <t>Zřízení vpusti kanalizační uliční z betonových dílců typ UV-50 normální</t>
  </si>
  <si>
    <t>-2142879516</t>
  </si>
  <si>
    <t>64</t>
  </si>
  <si>
    <t>59223854</t>
  </si>
  <si>
    <t>skruž pro uliční vpusť s výtokovým otvorem PVC betonová 450x350x50mm</t>
  </si>
  <si>
    <t>-601686391</t>
  </si>
  <si>
    <t>65</t>
  </si>
  <si>
    <t>59223862</t>
  </si>
  <si>
    <t>skruž pro uliční vpusť středová betonová 450x295x50mm</t>
  </si>
  <si>
    <t>2070248313</t>
  </si>
  <si>
    <t>66</t>
  </si>
  <si>
    <t>59223864</t>
  </si>
  <si>
    <t>prstenec pro uliční vpusť vyrovnávací betonový 390x60x130mm</t>
  </si>
  <si>
    <t>-778563833</t>
  </si>
  <si>
    <t>67</t>
  </si>
  <si>
    <t>59223852</t>
  </si>
  <si>
    <t>dno pro uliční vpusť s kalovou prohlubní betonové 450x300x50mm</t>
  </si>
  <si>
    <t>-1737506848</t>
  </si>
  <si>
    <t>68</t>
  </si>
  <si>
    <t>899104112</t>
  </si>
  <si>
    <t>Osazení poklopů litinových nebo ocelových včetně rámů pro třídu zatížení D400, E600</t>
  </si>
  <si>
    <t>-351338149</t>
  </si>
  <si>
    <t>69</t>
  </si>
  <si>
    <t>28666003</t>
  </si>
  <si>
    <t xml:space="preserve">poklop šachtový vč. rámu B 400 bez odvětráním  </t>
  </si>
  <si>
    <t>ks</t>
  </si>
  <si>
    <t>-149502556</t>
  </si>
  <si>
    <t>70</t>
  </si>
  <si>
    <t>28666002</t>
  </si>
  <si>
    <t>poklop šachtový vč. rámu D 400 s odvetráním</t>
  </si>
  <si>
    <t>1893764800</t>
  </si>
  <si>
    <t>71</t>
  </si>
  <si>
    <t>899204112</t>
  </si>
  <si>
    <t>Osazení mříží litinových včetně rámů a košů na bahno pro třídu zatížení D400, E600</t>
  </si>
  <si>
    <t>-1981945659</t>
  </si>
  <si>
    <t>72</t>
  </si>
  <si>
    <t>55242320</t>
  </si>
  <si>
    <t>mříž vtoková litinová plochá 500x500mm</t>
  </si>
  <si>
    <t>-2134997404</t>
  </si>
  <si>
    <t>73</t>
  </si>
  <si>
    <t>55241001</t>
  </si>
  <si>
    <t>koš kalový pod kruhovou mříž - těžký</t>
  </si>
  <si>
    <t>542783018</t>
  </si>
  <si>
    <t>74</t>
  </si>
  <si>
    <t>R01</t>
  </si>
  <si>
    <t>Vývrt a utěsnění napojení do šachty DN 400</t>
  </si>
  <si>
    <t>kpl</t>
  </si>
  <si>
    <t>-1530191131</t>
  </si>
  <si>
    <t>Ostatní konstrukce a práce, bourání</t>
  </si>
  <si>
    <t>75</t>
  </si>
  <si>
    <t>919726122</t>
  </si>
  <si>
    <t>Geotextilie pro ochranu, separaci a filtraci netkaná měrná hmotnost do 300 g/m2</t>
  </si>
  <si>
    <t>-541054924</t>
  </si>
  <si>
    <t>95,5*1,2*1,1</t>
  </si>
  <si>
    <t>997</t>
  </si>
  <si>
    <t>Přesun sutě</t>
  </si>
  <si>
    <t>76</t>
  </si>
  <si>
    <t>997221561</t>
  </si>
  <si>
    <t>Vodorovná doprava suti z kusových materiálů do 1 km</t>
  </si>
  <si>
    <t>1864791064</t>
  </si>
  <si>
    <t>30,720+1,947</t>
  </si>
  <si>
    <t>77</t>
  </si>
  <si>
    <t>997221569</t>
  </si>
  <si>
    <t>Příplatek ZKD 1 km u vodorovné dopravy suti z kusových materiálů</t>
  </si>
  <si>
    <t>547474622</t>
  </si>
  <si>
    <t>9*32,667</t>
  </si>
  <si>
    <t>78</t>
  </si>
  <si>
    <t>997221611</t>
  </si>
  <si>
    <t>Nakládání suti na dopravní prostředky pro vodorovnou dopravu</t>
  </si>
  <si>
    <t>1524192132</t>
  </si>
  <si>
    <t>79</t>
  </si>
  <si>
    <t>997221861</t>
  </si>
  <si>
    <t>Poplatek za uložení stavebního odpadu na recyklační skládce (skládkovné) z prostého betonu pod kódem 17 01 01</t>
  </si>
  <si>
    <t>-1508766793</t>
  </si>
  <si>
    <t>998</t>
  </si>
  <si>
    <t>Přesun hmot</t>
  </si>
  <si>
    <t>80</t>
  </si>
  <si>
    <t xml:space="preserve">Přesun hmot pro trubní vedení z trub z plastických hmot otevřený výkop </t>
  </si>
  <si>
    <t>641860073</t>
  </si>
  <si>
    <t>Práce a dodávky M</t>
  </si>
  <si>
    <t>23-M</t>
  </si>
  <si>
    <t>Montáže potrubí</t>
  </si>
  <si>
    <t>81</t>
  </si>
  <si>
    <t>230170004</t>
  </si>
  <si>
    <t>Tlakové zkoušky těsnosti potrubí - příprava DN do 200</t>
  </si>
  <si>
    <t>sada</t>
  </si>
  <si>
    <t>-919077659</t>
  </si>
  <si>
    <t>82</t>
  </si>
  <si>
    <t>230170005</t>
  </si>
  <si>
    <t>Tlakové zkoušky těsnosti potrubí - příprava DN do 350</t>
  </si>
  <si>
    <t>-490860508</t>
  </si>
  <si>
    <t>83</t>
  </si>
  <si>
    <t>230170006</t>
  </si>
  <si>
    <t>Tlakové zkoušky těsnosti potrubí - příprava DN do 500</t>
  </si>
  <si>
    <t>-1927813990</t>
  </si>
  <si>
    <t>84</t>
  </si>
  <si>
    <t>230170014</t>
  </si>
  <si>
    <t>Tlakové zkoušky těsnosti potrubí - zkouška DN do 200</t>
  </si>
  <si>
    <t>-606008931</t>
  </si>
  <si>
    <t>85</t>
  </si>
  <si>
    <t>230170015</t>
  </si>
  <si>
    <t>Tlakové zkoušky těsnosti potrubí - zkouška DN do 350</t>
  </si>
  <si>
    <t>1725595515</t>
  </si>
  <si>
    <t>86</t>
  </si>
  <si>
    <t>230170016</t>
  </si>
  <si>
    <t>Tlakové zkoušky těsnosti potrubí - zkouška DN do 500</t>
  </si>
  <si>
    <t>-362993311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</si>
</sst>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88" workbookViewId="0">
      <selection activeCell="BJ95" sqref="BJ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06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07" t="s">
        <v>15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 t="s">
        <v>19</v>
      </c>
      <c r="AK11" s="25" t="s">
        <v>24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25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19</v>
      </c>
      <c r="AK14" s="25" t="s">
        <v>24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26</v>
      </c>
      <c r="AK16" s="25" t="s">
        <v>23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 t="s">
        <v>19</v>
      </c>
      <c r="AK17" s="25" t="s">
        <v>24</v>
      </c>
      <c r="AN17" s="23" t="s">
        <v>1</v>
      </c>
      <c r="AR17" s="19"/>
      <c r="BS17" s="16" t="s">
        <v>27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28</v>
      </c>
      <c r="AK19" s="25" t="s">
        <v>23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19</v>
      </c>
      <c r="AK20" s="25" t="s">
        <v>24</v>
      </c>
      <c r="AN20" s="23" t="s">
        <v>1</v>
      </c>
      <c r="AR20" s="19"/>
      <c r="BS20" s="16" t="s">
        <v>27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29</v>
      </c>
      <c r="AR22" s="19"/>
    </row>
    <row r="23" spans="1:71" s="1" customFormat="1" ht="16.5" customHeight="1">
      <c r="B23" s="19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9"/>
      <c r="AL26" s="210"/>
      <c r="AM26" s="210"/>
      <c r="AN26" s="210"/>
      <c r="AO26" s="210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11" t="s">
        <v>31</v>
      </c>
      <c r="M28" s="211"/>
      <c r="N28" s="211"/>
      <c r="O28" s="211"/>
      <c r="P28" s="211"/>
      <c r="Q28" s="28"/>
      <c r="R28" s="28"/>
      <c r="S28" s="28"/>
      <c r="T28" s="28"/>
      <c r="U28" s="28"/>
      <c r="V28" s="28"/>
      <c r="W28" s="211" t="s">
        <v>32</v>
      </c>
      <c r="X28" s="211"/>
      <c r="Y28" s="211"/>
      <c r="Z28" s="211"/>
      <c r="AA28" s="211"/>
      <c r="AB28" s="211"/>
      <c r="AC28" s="211"/>
      <c r="AD28" s="211"/>
      <c r="AE28" s="211"/>
      <c r="AF28" s="28"/>
      <c r="AG28" s="28"/>
      <c r="AH28" s="28"/>
      <c r="AI28" s="28"/>
      <c r="AJ28" s="28"/>
      <c r="AK28" s="211" t="s">
        <v>33</v>
      </c>
      <c r="AL28" s="211"/>
      <c r="AM28" s="211"/>
      <c r="AN28" s="211"/>
      <c r="AO28" s="211"/>
      <c r="AP28" s="28"/>
      <c r="AQ28" s="28"/>
      <c r="AR28" s="29"/>
      <c r="BE28" s="28"/>
    </row>
    <row r="29" spans="1:71" s="3" customFormat="1" ht="14.45" customHeight="1">
      <c r="B29" s="33"/>
      <c r="D29" s="25" t="s">
        <v>34</v>
      </c>
      <c r="F29" s="25" t="s">
        <v>35</v>
      </c>
      <c r="L29" s="196">
        <v>0.21</v>
      </c>
      <c r="M29" s="195"/>
      <c r="N29" s="195"/>
      <c r="O29" s="195"/>
      <c r="P29" s="195"/>
      <c r="W29" s="194"/>
      <c r="X29" s="195"/>
      <c r="Y29" s="195"/>
      <c r="Z29" s="195"/>
      <c r="AA29" s="195"/>
      <c r="AB29" s="195"/>
      <c r="AC29" s="195"/>
      <c r="AD29" s="195"/>
      <c r="AE29" s="195"/>
      <c r="AK29" s="194"/>
      <c r="AL29" s="195"/>
      <c r="AM29" s="195"/>
      <c r="AN29" s="195"/>
      <c r="AO29" s="195"/>
      <c r="AR29" s="33"/>
    </row>
    <row r="30" spans="1:71" s="3" customFormat="1" ht="14.45" customHeight="1">
      <c r="B30" s="33"/>
      <c r="F30" s="25" t="s">
        <v>36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3"/>
    </row>
    <row r="31" spans="1:71" s="3" customFormat="1" ht="14.45" hidden="1" customHeight="1">
      <c r="B31" s="33"/>
      <c r="F31" s="25" t="s">
        <v>37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3"/>
    </row>
    <row r="32" spans="1:71" s="3" customFormat="1" ht="14.45" hidden="1" customHeight="1">
      <c r="B32" s="33"/>
      <c r="F32" s="25" t="s">
        <v>38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3"/>
    </row>
    <row r="33" spans="1:57" s="3" customFormat="1" ht="14.45" hidden="1" customHeight="1">
      <c r="B33" s="33"/>
      <c r="F33" s="25" t="s">
        <v>39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41</v>
      </c>
      <c r="U35" s="36"/>
      <c r="V35" s="36"/>
      <c r="W35" s="36"/>
      <c r="X35" s="197" t="s">
        <v>42</v>
      </c>
      <c r="Y35" s="198"/>
      <c r="Z35" s="198"/>
      <c r="AA35" s="198"/>
      <c r="AB35" s="198"/>
      <c r="AC35" s="36"/>
      <c r="AD35" s="36"/>
      <c r="AE35" s="36"/>
      <c r="AF35" s="36"/>
      <c r="AG35" s="36"/>
      <c r="AH35" s="36"/>
      <c r="AI35" s="36"/>
      <c r="AJ35" s="36"/>
      <c r="AK35" s="199">
        <f>SUM(AK26:AK33)</f>
        <v>0</v>
      </c>
      <c r="AL35" s="198"/>
      <c r="AM35" s="198"/>
      <c r="AN35" s="198"/>
      <c r="AO35" s="200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38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28"/>
      <c r="B60" s="29"/>
      <c r="C60" s="28"/>
      <c r="D60" s="41" t="s">
        <v>45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46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45</v>
      </c>
      <c r="AI60" s="31"/>
      <c r="AJ60" s="31"/>
      <c r="AK60" s="31"/>
      <c r="AL60" s="31"/>
      <c r="AM60" s="41" t="s">
        <v>46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28"/>
      <c r="B64" s="29"/>
      <c r="C64" s="28"/>
      <c r="D64" s="39" t="s">
        <v>47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48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28"/>
      <c r="B75" s="29"/>
      <c r="C75" s="28"/>
      <c r="D75" s="41" t="s">
        <v>45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46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45</v>
      </c>
      <c r="AI75" s="31"/>
      <c r="AJ75" s="31"/>
      <c r="AK75" s="31"/>
      <c r="AL75" s="31"/>
      <c r="AM75" s="41" t="s">
        <v>46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20" t="s">
        <v>49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5" t="s">
        <v>12</v>
      </c>
      <c r="L84" s="4" t="str">
        <f>K5</f>
        <v>102020</v>
      </c>
      <c r="AR84" s="47"/>
    </row>
    <row r="85" spans="1:90" s="5" customFormat="1" ht="36.950000000000003" customHeight="1">
      <c r="B85" s="48"/>
      <c r="C85" s="49" t="s">
        <v>14</v>
      </c>
      <c r="L85" s="185" t="str">
        <f>K6</f>
        <v>SO 301 - Úprava podzemního vedení dešťové kanalizace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5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20</v>
      </c>
      <c r="AJ87" s="28"/>
      <c r="AK87" s="28"/>
      <c r="AL87" s="28"/>
      <c r="AM87" s="187" t="str">
        <f>IF(AN8= "","",AN8)</f>
        <v>11. 2. 2020</v>
      </c>
      <c r="AN87" s="187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5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26</v>
      </c>
      <c r="AJ89" s="28"/>
      <c r="AK89" s="28"/>
      <c r="AL89" s="28"/>
      <c r="AM89" s="188" t="str">
        <f>IF(E17="","",E17)</f>
        <v xml:space="preserve"> </v>
      </c>
      <c r="AN89" s="189"/>
      <c r="AO89" s="189"/>
      <c r="AP89" s="189"/>
      <c r="AQ89" s="28"/>
      <c r="AR89" s="29"/>
      <c r="AS89" s="190" t="s">
        <v>50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>
      <c r="A90" s="28"/>
      <c r="B90" s="29"/>
      <c r="C90" s="25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188" t="str">
        <f>IF(E20="","",E20)</f>
        <v xml:space="preserve"> </v>
      </c>
      <c r="AN90" s="189"/>
      <c r="AO90" s="189"/>
      <c r="AP90" s="189"/>
      <c r="AQ90" s="28"/>
      <c r="AR90" s="29"/>
      <c r="AS90" s="192"/>
      <c r="AT90" s="193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2"/>
      <c r="AT91" s="193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80" t="s">
        <v>51</v>
      </c>
      <c r="D92" s="181"/>
      <c r="E92" s="181"/>
      <c r="F92" s="181"/>
      <c r="G92" s="181"/>
      <c r="H92" s="56"/>
      <c r="I92" s="182" t="s">
        <v>52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53</v>
      </c>
      <c r="AH92" s="181"/>
      <c r="AI92" s="181"/>
      <c r="AJ92" s="181"/>
      <c r="AK92" s="181"/>
      <c r="AL92" s="181"/>
      <c r="AM92" s="181"/>
      <c r="AN92" s="182" t="s">
        <v>54</v>
      </c>
      <c r="AO92" s="181"/>
      <c r="AP92" s="184"/>
      <c r="AQ92" s="57" t="s">
        <v>55</v>
      </c>
      <c r="AR92" s="29"/>
      <c r="AS92" s="58" t="s">
        <v>56</v>
      </c>
      <c r="AT92" s="59" t="s">
        <v>57</v>
      </c>
      <c r="AU92" s="59" t="s">
        <v>58</v>
      </c>
      <c r="AV92" s="59" t="s">
        <v>59</v>
      </c>
      <c r="AW92" s="59" t="s">
        <v>60</v>
      </c>
      <c r="AX92" s="59" t="s">
        <v>61</v>
      </c>
      <c r="AY92" s="59" t="s">
        <v>62</v>
      </c>
      <c r="AZ92" s="59" t="s">
        <v>63</v>
      </c>
      <c r="BA92" s="59" t="s">
        <v>64</v>
      </c>
      <c r="BB92" s="59" t="s">
        <v>65</v>
      </c>
      <c r="BC92" s="59" t="s">
        <v>66</v>
      </c>
      <c r="BD92" s="60" t="s">
        <v>67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68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4">
        <v>0</v>
      </c>
      <c r="AH94" s="204"/>
      <c r="AI94" s="204"/>
      <c r="AJ94" s="204"/>
      <c r="AK94" s="204"/>
      <c r="AL94" s="204"/>
      <c r="AM94" s="204"/>
      <c r="AN94" s="205">
        <v>0</v>
      </c>
      <c r="AO94" s="205"/>
      <c r="AP94" s="205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2284.4326999999998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69</v>
      </c>
      <c r="BT94" s="73" t="s">
        <v>70</v>
      </c>
      <c r="BV94" s="73" t="s">
        <v>71</v>
      </c>
      <c r="BW94" s="73" t="s">
        <v>4</v>
      </c>
      <c r="BX94" s="73" t="s">
        <v>72</v>
      </c>
      <c r="CL94" s="73" t="s">
        <v>1</v>
      </c>
    </row>
    <row r="95" spans="1:90" s="7" customFormat="1" ht="24.75" customHeight="1">
      <c r="A95" s="74" t="s">
        <v>73</v>
      </c>
      <c r="B95" s="75"/>
      <c r="C95" s="76"/>
      <c r="D95" s="203" t="s">
        <v>13</v>
      </c>
      <c r="E95" s="203"/>
      <c r="F95" s="203"/>
      <c r="G95" s="203"/>
      <c r="H95" s="203"/>
      <c r="I95" s="77"/>
      <c r="J95" s="203" t="s">
        <v>15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v>0</v>
      </c>
      <c r="AH95" s="202"/>
      <c r="AI95" s="202"/>
      <c r="AJ95" s="202"/>
      <c r="AK95" s="202"/>
      <c r="AL95" s="202"/>
      <c r="AM95" s="202"/>
      <c r="AN95" s="201">
        <v>0</v>
      </c>
      <c r="AO95" s="202"/>
      <c r="AP95" s="202"/>
      <c r="AQ95" s="78" t="s">
        <v>74</v>
      </c>
      <c r="AR95" s="75"/>
      <c r="AS95" s="79">
        <v>0</v>
      </c>
      <c r="AT95" s="80">
        <f>ROUND(SUM(AV95:AW95),2)</f>
        <v>0</v>
      </c>
      <c r="AU95" s="81">
        <f>'102020 - SO 301 - Úprava ...'!P123</f>
        <v>2284.4326980000001</v>
      </c>
      <c r="AV95" s="80">
        <f>'102020 - SO 301 - Úprava ...'!J31</f>
        <v>0</v>
      </c>
      <c r="AW95" s="80">
        <f>'102020 - SO 301 - Úprava ...'!J32</f>
        <v>0</v>
      </c>
      <c r="AX95" s="80">
        <f>'102020 - SO 301 - Úprava ...'!J33</f>
        <v>0</v>
      </c>
      <c r="AY95" s="80">
        <f>'102020 - SO 301 - Úprava ...'!J34</f>
        <v>0</v>
      </c>
      <c r="AZ95" s="80">
        <f>'102020 - SO 301 - Úprava ...'!F31</f>
        <v>0</v>
      </c>
      <c r="BA95" s="80">
        <f>'102020 - SO 301 - Úprava ...'!F32</f>
        <v>0</v>
      </c>
      <c r="BB95" s="80">
        <f>'102020 - SO 301 - Úprava ...'!F33</f>
        <v>0</v>
      </c>
      <c r="BC95" s="80">
        <f>'102020 - SO 301 - Úprava ...'!F34</f>
        <v>0</v>
      </c>
      <c r="BD95" s="82">
        <f>'102020 - SO 301 - Úprava ...'!F35</f>
        <v>0</v>
      </c>
      <c r="BT95" s="83" t="s">
        <v>75</v>
      </c>
      <c r="BU95" s="83" t="s">
        <v>76</v>
      </c>
      <c r="BV95" s="83" t="s">
        <v>71</v>
      </c>
      <c r="BW95" s="83" t="s">
        <v>4</v>
      </c>
      <c r="BX95" s="83" t="s">
        <v>72</v>
      </c>
      <c r="CL95" s="83" t="s">
        <v>1</v>
      </c>
    </row>
    <row r="96" spans="1:90" s="2" customFormat="1" ht="30" customHeight="1">
      <c r="A96" s="28"/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02020 - SO 301 - Úprav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3"/>
  <sheetViews>
    <sheetView showGridLines="0" topLeftCell="A249" workbookViewId="0">
      <selection activeCell="I331" sqref="I33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46" s="1" customFormat="1" ht="24.95" customHeight="1">
      <c r="B4" s="19"/>
      <c r="D4" s="20" t="s">
        <v>78</v>
      </c>
      <c r="L4" s="19"/>
      <c r="M4" s="85" t="s">
        <v>10</v>
      </c>
      <c r="AT4" s="16" t="s">
        <v>3</v>
      </c>
    </row>
    <row r="5" spans="1:46" s="1" customFormat="1" ht="6.95" customHeight="1">
      <c r="B5" s="19"/>
      <c r="L5" s="19"/>
    </row>
    <row r="6" spans="1:46" s="2" customFormat="1" ht="12" customHeight="1">
      <c r="A6" s="28"/>
      <c r="B6" s="29"/>
      <c r="C6" s="28"/>
      <c r="D6" s="25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85" t="s">
        <v>15</v>
      </c>
      <c r="F7" s="212"/>
      <c r="G7" s="212"/>
      <c r="H7" s="212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5" t="s">
        <v>16</v>
      </c>
      <c r="E9" s="28"/>
      <c r="F9" s="23" t="s">
        <v>1</v>
      </c>
      <c r="G9" s="28"/>
      <c r="H9" s="28"/>
      <c r="I9" s="25" t="s">
        <v>17</v>
      </c>
      <c r="J9" s="23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5" t="s">
        <v>18</v>
      </c>
      <c r="E10" s="28"/>
      <c r="F10" s="23" t="s">
        <v>19</v>
      </c>
      <c r="G10" s="28"/>
      <c r="H10" s="28"/>
      <c r="I10" s="25" t="s">
        <v>20</v>
      </c>
      <c r="J10" s="51" t="str">
        <f>'Rekapitulace stavby'!AN8</f>
        <v>11. 2. 2020</v>
      </c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22</v>
      </c>
      <c r="E12" s="28"/>
      <c r="F12" s="28"/>
      <c r="G12" s="28"/>
      <c r="H12" s="28"/>
      <c r="I12" s="25" t="s">
        <v>23</v>
      </c>
      <c r="J12" s="23" t="str">
        <f>IF('Rekapitulace stavby'!AN10="","",'Rekapitulace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3" t="str">
        <f>IF('Rekapitulace stavby'!E11="","",'Rekapitulace stavby'!E11)</f>
        <v xml:space="preserve"> </v>
      </c>
      <c r="F13" s="28"/>
      <c r="G13" s="28"/>
      <c r="H13" s="28"/>
      <c r="I13" s="25" t="s">
        <v>24</v>
      </c>
      <c r="J13" s="23" t="str">
        <f>IF('Rekapitulace stavby'!AN11="","",'Rekapitulace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5" t="s">
        <v>25</v>
      </c>
      <c r="E15" s="28"/>
      <c r="F15" s="28"/>
      <c r="G15" s="28"/>
      <c r="H15" s="28"/>
      <c r="I15" s="25" t="s">
        <v>23</v>
      </c>
      <c r="J15" s="23" t="str">
        <f>'Rekapitulace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06" t="str">
        <f>'Rekapitulace stavby'!E14</f>
        <v xml:space="preserve"> </v>
      </c>
      <c r="F16" s="206"/>
      <c r="G16" s="206"/>
      <c r="H16" s="206"/>
      <c r="I16" s="25" t="s">
        <v>24</v>
      </c>
      <c r="J16" s="23" t="str">
        <f>'Rekapitulace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5" t="s">
        <v>26</v>
      </c>
      <c r="E18" s="28"/>
      <c r="F18" s="28"/>
      <c r="G18" s="28"/>
      <c r="H18" s="28"/>
      <c r="I18" s="25" t="s">
        <v>23</v>
      </c>
      <c r="J18" s="23" t="str">
        <f>IF('Rekapitulace stavby'!AN16="","",'Rekapitulace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3" t="str">
        <f>IF('Rekapitulace stavby'!E17="","",'Rekapitulace stavby'!E17)</f>
        <v xml:space="preserve"> </v>
      </c>
      <c r="F19" s="28"/>
      <c r="G19" s="28"/>
      <c r="H19" s="28"/>
      <c r="I19" s="25" t="s">
        <v>24</v>
      </c>
      <c r="J19" s="23" t="str">
        <f>IF('Rekapitulace stavby'!AN17="","",'Rekapitulace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5" t="s">
        <v>28</v>
      </c>
      <c r="E21" s="28"/>
      <c r="F21" s="28"/>
      <c r="G21" s="28"/>
      <c r="H21" s="28"/>
      <c r="I21" s="25" t="s">
        <v>23</v>
      </c>
      <c r="J21" s="23" t="str">
        <f>IF('Rekapitulace stavby'!AN19="","",'Rekapitulace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3" t="str">
        <f>IF('Rekapitulace stavby'!E20="","",'Rekapitulace stavby'!E20)</f>
        <v xml:space="preserve"> </v>
      </c>
      <c r="F22" s="28"/>
      <c r="G22" s="28"/>
      <c r="H22" s="28"/>
      <c r="I22" s="25" t="s">
        <v>24</v>
      </c>
      <c r="J22" s="23" t="str">
        <f>IF('Rekapitulace stavby'!AN20="","",'Rekapitulace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5" t="s">
        <v>29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86"/>
      <c r="B25" s="87"/>
      <c r="C25" s="86"/>
      <c r="D25" s="86"/>
      <c r="E25" s="208" t="s">
        <v>1</v>
      </c>
      <c r="F25" s="208"/>
      <c r="G25" s="208"/>
      <c r="H25" s="208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25.35" customHeight="1">
      <c r="A28" s="28"/>
      <c r="B28" s="29"/>
      <c r="C28" s="28"/>
      <c r="D28" s="89" t="s">
        <v>30</v>
      </c>
      <c r="E28" s="28"/>
      <c r="F28" s="28"/>
      <c r="G28" s="28"/>
      <c r="H28" s="28"/>
      <c r="I28" s="28"/>
      <c r="J28" s="67">
        <f>ROUND(J123, 2)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8"/>
      <c r="E30" s="28"/>
      <c r="F30" s="32" t="s">
        <v>32</v>
      </c>
      <c r="G30" s="28"/>
      <c r="H30" s="28"/>
      <c r="I30" s="32" t="s">
        <v>31</v>
      </c>
      <c r="J30" s="32" t="s">
        <v>33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90" t="s">
        <v>34</v>
      </c>
      <c r="E31" s="25" t="s">
        <v>35</v>
      </c>
      <c r="F31" s="91">
        <f>ROUND((SUM(BE123:BE262)),  2)</f>
        <v>0</v>
      </c>
      <c r="G31" s="28"/>
      <c r="H31" s="28"/>
      <c r="I31" s="92">
        <v>0.21</v>
      </c>
      <c r="J31" s="91">
        <f>ROUND(((SUM(BE123:BE262))*I31),  2)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5" t="s">
        <v>36</v>
      </c>
      <c r="F32" s="91">
        <f>ROUND((SUM(BF123:BF262)),  2)</f>
        <v>0</v>
      </c>
      <c r="G32" s="28"/>
      <c r="H32" s="28"/>
      <c r="I32" s="92">
        <v>0.15</v>
      </c>
      <c r="J32" s="91">
        <f>ROUND(((SUM(BF123:BF262))*I32), 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hidden="1" customHeight="1">
      <c r="A33" s="28"/>
      <c r="B33" s="29"/>
      <c r="C33" s="28"/>
      <c r="D33" s="28"/>
      <c r="E33" s="25" t="s">
        <v>37</v>
      </c>
      <c r="F33" s="91">
        <f>ROUND((SUM(BG123:BG262)),  2)</f>
        <v>0</v>
      </c>
      <c r="G33" s="28"/>
      <c r="H33" s="28"/>
      <c r="I33" s="92">
        <v>0.21</v>
      </c>
      <c r="J33" s="91">
        <f>0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hidden="1" customHeight="1">
      <c r="A34" s="28"/>
      <c r="B34" s="29"/>
      <c r="C34" s="28"/>
      <c r="D34" s="28"/>
      <c r="E34" s="25" t="s">
        <v>38</v>
      </c>
      <c r="F34" s="91">
        <f>ROUND((SUM(BH123:BH262)),  2)</f>
        <v>0</v>
      </c>
      <c r="G34" s="28"/>
      <c r="H34" s="28"/>
      <c r="I34" s="92">
        <v>0.15</v>
      </c>
      <c r="J34" s="91">
        <f>0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39</v>
      </c>
      <c r="F35" s="91">
        <f>ROUND((SUM(BI123:BI262)),  2)</f>
        <v>0</v>
      </c>
      <c r="G35" s="28"/>
      <c r="H35" s="28"/>
      <c r="I35" s="92">
        <v>0</v>
      </c>
      <c r="J35" s="91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25.35" customHeight="1">
      <c r="A37" s="28"/>
      <c r="B37" s="29"/>
      <c r="C37" s="93"/>
      <c r="D37" s="94" t="s">
        <v>40</v>
      </c>
      <c r="E37" s="56"/>
      <c r="F37" s="56"/>
      <c r="G37" s="95" t="s">
        <v>41</v>
      </c>
      <c r="H37" s="96" t="s">
        <v>42</v>
      </c>
      <c r="I37" s="56"/>
      <c r="J37" s="97">
        <f>SUM(J28:J35)</f>
        <v>0</v>
      </c>
      <c r="K37" s="9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3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28"/>
      <c r="B61" s="29"/>
      <c r="C61" s="28"/>
      <c r="D61" s="41" t="s">
        <v>45</v>
      </c>
      <c r="E61" s="31"/>
      <c r="F61" s="99" t="s">
        <v>46</v>
      </c>
      <c r="G61" s="41" t="s">
        <v>45</v>
      </c>
      <c r="H61" s="31"/>
      <c r="I61" s="31"/>
      <c r="J61" s="100" t="s">
        <v>46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28"/>
      <c r="B65" s="29"/>
      <c r="C65" s="28"/>
      <c r="D65" s="39" t="s">
        <v>47</v>
      </c>
      <c r="E65" s="42"/>
      <c r="F65" s="42"/>
      <c r="G65" s="39" t="s">
        <v>48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28"/>
      <c r="B76" s="29"/>
      <c r="C76" s="28"/>
      <c r="D76" s="41" t="s">
        <v>45</v>
      </c>
      <c r="E76" s="31"/>
      <c r="F76" s="99" t="s">
        <v>46</v>
      </c>
      <c r="G76" s="41" t="s">
        <v>45</v>
      </c>
      <c r="H76" s="31"/>
      <c r="I76" s="31"/>
      <c r="J76" s="100" t="s">
        <v>46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79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85" t="str">
        <f>E7</f>
        <v>SO 301 - Úprava podzemního vedení dešťové kanalizace</v>
      </c>
      <c r="F85" s="212"/>
      <c r="G85" s="212"/>
      <c r="H85" s="212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5" t="s">
        <v>18</v>
      </c>
      <c r="D87" s="28"/>
      <c r="E87" s="28"/>
      <c r="F87" s="23" t="str">
        <f>F10</f>
        <v xml:space="preserve"> </v>
      </c>
      <c r="G87" s="28"/>
      <c r="H87" s="28"/>
      <c r="I87" s="25" t="s">
        <v>20</v>
      </c>
      <c r="J87" s="51" t="str">
        <f>IF(J10="","",J10)</f>
        <v>11. 2. 2020</v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5" t="s">
        <v>22</v>
      </c>
      <c r="D89" s="28"/>
      <c r="E89" s="28"/>
      <c r="F89" s="23" t="str">
        <f>E13</f>
        <v xml:space="preserve"> </v>
      </c>
      <c r="G89" s="28"/>
      <c r="H89" s="28"/>
      <c r="I89" s="25" t="s">
        <v>26</v>
      </c>
      <c r="J89" s="26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5" t="s">
        <v>25</v>
      </c>
      <c r="D90" s="28"/>
      <c r="E90" s="28"/>
      <c r="F90" s="23" t="str">
        <f>IF(E16="","",E16)</f>
        <v xml:space="preserve"> </v>
      </c>
      <c r="G90" s="28"/>
      <c r="H90" s="28"/>
      <c r="I90" s="25" t="s">
        <v>28</v>
      </c>
      <c r="J90" s="26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1" t="s">
        <v>80</v>
      </c>
      <c r="D92" s="93"/>
      <c r="E92" s="93"/>
      <c r="F92" s="93"/>
      <c r="G92" s="93"/>
      <c r="H92" s="93"/>
      <c r="I92" s="93"/>
      <c r="J92" s="102" t="s">
        <v>81</v>
      </c>
      <c r="K92" s="93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3" t="s">
        <v>82</v>
      </c>
      <c r="D94" s="28"/>
      <c r="E94" s="28"/>
      <c r="F94" s="28"/>
      <c r="G94" s="28"/>
      <c r="H94" s="28"/>
      <c r="I94" s="28"/>
      <c r="J94" s="67">
        <f>J123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6" t="s">
        <v>83</v>
      </c>
    </row>
    <row r="95" spans="1:47" s="9" customFormat="1" ht="24.95" customHeight="1">
      <c r="B95" s="104"/>
      <c r="D95" s="105" t="s">
        <v>84</v>
      </c>
      <c r="E95" s="106"/>
      <c r="F95" s="106"/>
      <c r="G95" s="106"/>
      <c r="H95" s="106"/>
      <c r="I95" s="106"/>
      <c r="J95" s="107">
        <f>J124</f>
        <v>0</v>
      </c>
      <c r="L95" s="104"/>
    </row>
    <row r="96" spans="1:47" s="10" customFormat="1" ht="19.899999999999999" customHeight="1">
      <c r="B96" s="108"/>
      <c r="D96" s="109" t="s">
        <v>85</v>
      </c>
      <c r="E96" s="110"/>
      <c r="F96" s="110"/>
      <c r="G96" s="110"/>
      <c r="H96" s="110"/>
      <c r="I96" s="110"/>
      <c r="J96" s="111">
        <f>J125</f>
        <v>0</v>
      </c>
      <c r="L96" s="108"/>
    </row>
    <row r="97" spans="1:31" s="10" customFormat="1" ht="19.899999999999999" customHeight="1">
      <c r="B97" s="108"/>
      <c r="D97" s="109" t="s">
        <v>86</v>
      </c>
      <c r="E97" s="110"/>
      <c r="F97" s="110"/>
      <c r="G97" s="110"/>
      <c r="H97" s="110"/>
      <c r="I97" s="110"/>
      <c r="J97" s="111">
        <f>J171</f>
        <v>0</v>
      </c>
      <c r="L97" s="108"/>
    </row>
    <row r="98" spans="1:31" s="10" customFormat="1" ht="19.899999999999999" customHeight="1">
      <c r="B98" s="108"/>
      <c r="D98" s="109" t="s">
        <v>87</v>
      </c>
      <c r="E98" s="110"/>
      <c r="F98" s="110"/>
      <c r="G98" s="110"/>
      <c r="H98" s="110"/>
      <c r="I98" s="110"/>
      <c r="J98" s="111">
        <f>J173</f>
        <v>0</v>
      </c>
      <c r="L98" s="108"/>
    </row>
    <row r="99" spans="1:31" s="10" customFormat="1" ht="19.899999999999999" customHeight="1">
      <c r="B99" s="108"/>
      <c r="D99" s="109" t="s">
        <v>88</v>
      </c>
      <c r="E99" s="110"/>
      <c r="F99" s="110"/>
      <c r="G99" s="110"/>
      <c r="H99" s="110"/>
      <c r="I99" s="110"/>
      <c r="J99" s="111">
        <f>J175</f>
        <v>0</v>
      </c>
      <c r="L99" s="108"/>
    </row>
    <row r="100" spans="1:31" s="10" customFormat="1" ht="19.899999999999999" customHeight="1">
      <c r="B100" s="108"/>
      <c r="D100" s="109" t="s">
        <v>89</v>
      </c>
      <c r="E100" s="110"/>
      <c r="F100" s="110"/>
      <c r="G100" s="110"/>
      <c r="H100" s="110"/>
      <c r="I100" s="110"/>
      <c r="J100" s="111">
        <f>J185</f>
        <v>0</v>
      </c>
      <c r="L100" s="108"/>
    </row>
    <row r="101" spans="1:31" s="10" customFormat="1" ht="19.899999999999999" customHeight="1">
      <c r="B101" s="108"/>
      <c r="D101" s="109" t="s">
        <v>90</v>
      </c>
      <c r="E101" s="110"/>
      <c r="F101" s="110"/>
      <c r="G101" s="110"/>
      <c r="H101" s="110"/>
      <c r="I101" s="110"/>
      <c r="J101" s="111">
        <f>J243</f>
        <v>0</v>
      </c>
      <c r="L101" s="108"/>
    </row>
    <row r="102" spans="1:31" s="10" customFormat="1" ht="19.899999999999999" customHeight="1">
      <c r="B102" s="108"/>
      <c r="D102" s="109" t="s">
        <v>91</v>
      </c>
      <c r="E102" s="110"/>
      <c r="F102" s="110"/>
      <c r="G102" s="110"/>
      <c r="H102" s="110"/>
      <c r="I102" s="110"/>
      <c r="J102" s="111">
        <f>J246</f>
        <v>0</v>
      </c>
      <c r="L102" s="108"/>
    </row>
    <row r="103" spans="1:31" s="10" customFormat="1" ht="19.899999999999999" customHeight="1">
      <c r="B103" s="108"/>
      <c r="D103" s="109" t="s">
        <v>92</v>
      </c>
      <c r="E103" s="110"/>
      <c r="F103" s="110"/>
      <c r="G103" s="110"/>
      <c r="H103" s="110"/>
      <c r="I103" s="110"/>
      <c r="J103" s="111">
        <f>J253</f>
        <v>0</v>
      </c>
      <c r="L103" s="108"/>
    </row>
    <row r="104" spans="1:31" s="9" customFormat="1" ht="24.95" customHeight="1">
      <c r="B104" s="104"/>
      <c r="D104" s="105" t="s">
        <v>93</v>
      </c>
      <c r="E104" s="106"/>
      <c r="F104" s="106"/>
      <c r="G104" s="106"/>
      <c r="H104" s="106"/>
      <c r="I104" s="106"/>
      <c r="J104" s="107">
        <f>J255</f>
        <v>0</v>
      </c>
      <c r="L104" s="104"/>
    </row>
    <row r="105" spans="1:31" s="10" customFormat="1" ht="19.899999999999999" customHeight="1">
      <c r="B105" s="108"/>
      <c r="D105" s="109" t="s">
        <v>94</v>
      </c>
      <c r="E105" s="110"/>
      <c r="F105" s="110"/>
      <c r="G105" s="110"/>
      <c r="H105" s="110"/>
      <c r="I105" s="110"/>
      <c r="J105" s="111">
        <f>J256</f>
        <v>0</v>
      </c>
      <c r="L105" s="108"/>
    </row>
    <row r="106" spans="1:31" s="2" customFormat="1" ht="21.7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11" spans="1:31" s="2" customFormat="1" ht="6.95" customHeight="1">
      <c r="A111" s="28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4.95" customHeight="1">
      <c r="A112" s="28"/>
      <c r="B112" s="29"/>
      <c r="C112" s="20" t="s">
        <v>95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14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185" t="str">
        <f>E7</f>
        <v>SO 301 - Úprava podzemního vedení dešťové kanalizace</v>
      </c>
      <c r="F115" s="212"/>
      <c r="G115" s="212"/>
      <c r="H115" s="212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5" t="s">
        <v>18</v>
      </c>
      <c r="D117" s="28"/>
      <c r="E117" s="28"/>
      <c r="F117" s="23" t="str">
        <f>F10</f>
        <v xml:space="preserve"> </v>
      </c>
      <c r="G117" s="28"/>
      <c r="H117" s="28"/>
      <c r="I117" s="25" t="s">
        <v>20</v>
      </c>
      <c r="J117" s="51" t="str">
        <f>IF(J10="","",J10)</f>
        <v>11. 2. 2020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5" t="s">
        <v>22</v>
      </c>
      <c r="D119" s="28"/>
      <c r="E119" s="28"/>
      <c r="F119" s="23" t="str">
        <f>E13</f>
        <v xml:space="preserve"> </v>
      </c>
      <c r="G119" s="28"/>
      <c r="H119" s="28"/>
      <c r="I119" s="25" t="s">
        <v>26</v>
      </c>
      <c r="J119" s="26" t="str">
        <f>E19</f>
        <v xml:space="preserve"> 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5" t="s">
        <v>25</v>
      </c>
      <c r="D120" s="28"/>
      <c r="E120" s="28"/>
      <c r="F120" s="23" t="str">
        <f>IF(E16="","",E16)</f>
        <v xml:space="preserve"> </v>
      </c>
      <c r="G120" s="28"/>
      <c r="H120" s="28"/>
      <c r="I120" s="25" t="s">
        <v>28</v>
      </c>
      <c r="J120" s="26" t="str">
        <f>E22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12"/>
      <c r="B122" s="113"/>
      <c r="C122" s="114" t="s">
        <v>96</v>
      </c>
      <c r="D122" s="115" t="s">
        <v>55</v>
      </c>
      <c r="E122" s="115" t="s">
        <v>51</v>
      </c>
      <c r="F122" s="115" t="s">
        <v>52</v>
      </c>
      <c r="G122" s="115" t="s">
        <v>97</v>
      </c>
      <c r="H122" s="115" t="s">
        <v>98</v>
      </c>
      <c r="I122" s="115" t="s">
        <v>99</v>
      </c>
      <c r="J122" s="116" t="s">
        <v>81</v>
      </c>
      <c r="K122" s="117" t="s">
        <v>100</v>
      </c>
      <c r="L122" s="118"/>
      <c r="M122" s="58" t="s">
        <v>1</v>
      </c>
      <c r="N122" s="59" t="s">
        <v>34</v>
      </c>
      <c r="O122" s="59" t="s">
        <v>101</v>
      </c>
      <c r="P122" s="59" t="s">
        <v>102</v>
      </c>
      <c r="Q122" s="59" t="s">
        <v>103</v>
      </c>
      <c r="R122" s="59" t="s">
        <v>104</v>
      </c>
      <c r="S122" s="59" t="s">
        <v>105</v>
      </c>
      <c r="T122" s="60" t="s">
        <v>106</v>
      </c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</row>
    <row r="123" spans="1:65" s="2" customFormat="1" ht="22.9" customHeight="1">
      <c r="A123" s="28"/>
      <c r="B123" s="29"/>
      <c r="C123" s="65" t="s">
        <v>107</v>
      </c>
      <c r="D123" s="28"/>
      <c r="E123" s="28"/>
      <c r="F123" s="28"/>
      <c r="G123" s="28"/>
      <c r="H123" s="28"/>
      <c r="I123" s="28"/>
      <c r="J123" s="119">
        <f>BK123</f>
        <v>0</v>
      </c>
      <c r="K123" s="28"/>
      <c r="L123" s="29"/>
      <c r="M123" s="61"/>
      <c r="N123" s="52"/>
      <c r="O123" s="62"/>
      <c r="P123" s="120">
        <f>P124+P255</f>
        <v>2284.4326980000001</v>
      </c>
      <c r="Q123" s="62"/>
      <c r="R123" s="120">
        <f>R124+R255</f>
        <v>529.03520818999993</v>
      </c>
      <c r="S123" s="62"/>
      <c r="T123" s="121">
        <f>T124+T255</f>
        <v>32.667000000000002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69</v>
      </c>
      <c r="AU123" s="16" t="s">
        <v>83</v>
      </c>
      <c r="BK123" s="122">
        <f>BK124+BK255</f>
        <v>0</v>
      </c>
    </row>
    <row r="124" spans="1:65" s="12" customFormat="1" ht="25.9" customHeight="1">
      <c r="B124" s="123"/>
      <c r="D124" s="124" t="s">
        <v>69</v>
      </c>
      <c r="E124" s="125" t="s">
        <v>108</v>
      </c>
      <c r="F124" s="125" t="s">
        <v>109</v>
      </c>
      <c r="J124" s="126">
        <f>BK124</f>
        <v>0</v>
      </c>
      <c r="L124" s="123"/>
      <c r="M124" s="127"/>
      <c r="N124" s="128"/>
      <c r="O124" s="128"/>
      <c r="P124" s="129">
        <f>P125+P171+P173+P175+P185+P243+P246+P253</f>
        <v>2176.148698</v>
      </c>
      <c r="Q124" s="128"/>
      <c r="R124" s="129">
        <f>R125+R171+R173+R175+R185+R243+R246+R253</f>
        <v>529.03520818999993</v>
      </c>
      <c r="S124" s="128"/>
      <c r="T124" s="130">
        <f>T125+T171+T173+T175+T185+T243+T246+T253</f>
        <v>32.667000000000002</v>
      </c>
      <c r="AR124" s="124" t="s">
        <v>75</v>
      </c>
      <c r="AT124" s="131" t="s">
        <v>69</v>
      </c>
      <c r="AU124" s="131" t="s">
        <v>70</v>
      </c>
      <c r="AY124" s="124" t="s">
        <v>110</v>
      </c>
      <c r="BK124" s="132">
        <f>BK125+BK171+BK173+BK175+BK185+BK243+BK246+BK253</f>
        <v>0</v>
      </c>
    </row>
    <row r="125" spans="1:65" s="12" customFormat="1" ht="22.9" customHeight="1">
      <c r="B125" s="123"/>
      <c r="D125" s="124" t="s">
        <v>69</v>
      </c>
      <c r="E125" s="133" t="s">
        <v>75</v>
      </c>
      <c r="F125" s="133" t="s">
        <v>111</v>
      </c>
      <c r="J125" s="134">
        <f>BK125</f>
        <v>0</v>
      </c>
      <c r="L125" s="123"/>
      <c r="M125" s="127"/>
      <c r="N125" s="128"/>
      <c r="O125" s="128"/>
      <c r="P125" s="129">
        <f>SUM(P126:P170)</f>
        <v>1057.6692779999998</v>
      </c>
      <c r="Q125" s="128"/>
      <c r="R125" s="129">
        <f>SUM(R126:R170)</f>
        <v>483.46242099999995</v>
      </c>
      <c r="S125" s="128"/>
      <c r="T125" s="130">
        <f>SUM(T126:T170)</f>
        <v>0</v>
      </c>
      <c r="AR125" s="124" t="s">
        <v>75</v>
      </c>
      <c r="AT125" s="131" t="s">
        <v>69</v>
      </c>
      <c r="AU125" s="131" t="s">
        <v>75</v>
      </c>
      <c r="AY125" s="124" t="s">
        <v>110</v>
      </c>
      <c r="BK125" s="132">
        <f>SUM(BK126:BK170)</f>
        <v>0</v>
      </c>
    </row>
    <row r="126" spans="1:65" s="2" customFormat="1" ht="21.75" customHeight="1">
      <c r="A126" s="28"/>
      <c r="B126" s="135"/>
      <c r="C126" s="136" t="s">
        <v>75</v>
      </c>
      <c r="D126" s="136" t="s">
        <v>112</v>
      </c>
      <c r="E126" s="137" t="s">
        <v>113</v>
      </c>
      <c r="F126" s="138" t="s">
        <v>114</v>
      </c>
      <c r="G126" s="139" t="s">
        <v>115</v>
      </c>
      <c r="H126" s="140">
        <v>480</v>
      </c>
      <c r="I126" s="141"/>
      <c r="J126" s="141">
        <f>ROUND(I126*H126,2)</f>
        <v>0</v>
      </c>
      <c r="K126" s="142"/>
      <c r="L126" s="29"/>
      <c r="M126" s="143" t="s">
        <v>1</v>
      </c>
      <c r="N126" s="144" t="s">
        <v>35</v>
      </c>
      <c r="O126" s="145">
        <v>0.184</v>
      </c>
      <c r="P126" s="145">
        <f>O126*H126</f>
        <v>88.32</v>
      </c>
      <c r="Q126" s="145">
        <v>3.0000000000000001E-5</v>
      </c>
      <c r="R126" s="145">
        <f>Q126*H126</f>
        <v>1.44E-2</v>
      </c>
      <c r="S126" s="145">
        <v>0</v>
      </c>
      <c r="T126" s="146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47" t="s">
        <v>116</v>
      </c>
      <c r="AT126" s="147" t="s">
        <v>112</v>
      </c>
      <c r="AU126" s="147" t="s">
        <v>77</v>
      </c>
      <c r="AY126" s="16" t="s">
        <v>110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75</v>
      </c>
      <c r="BK126" s="148">
        <f>ROUND(I126*H126,2)</f>
        <v>0</v>
      </c>
      <c r="BL126" s="16" t="s">
        <v>116</v>
      </c>
      <c r="BM126" s="147" t="s">
        <v>117</v>
      </c>
    </row>
    <row r="127" spans="1:65" s="13" customFormat="1">
      <c r="B127" s="149"/>
      <c r="D127" s="150" t="s">
        <v>118</v>
      </c>
      <c r="E127" s="151" t="s">
        <v>1</v>
      </c>
      <c r="F127" s="152" t="s">
        <v>119</v>
      </c>
      <c r="H127" s="153">
        <v>480</v>
      </c>
      <c r="L127" s="149"/>
      <c r="M127" s="154"/>
      <c r="N127" s="155"/>
      <c r="O127" s="155"/>
      <c r="P127" s="155"/>
      <c r="Q127" s="155"/>
      <c r="R127" s="155"/>
      <c r="S127" s="155"/>
      <c r="T127" s="156"/>
      <c r="AT127" s="151" t="s">
        <v>118</v>
      </c>
      <c r="AU127" s="151" t="s">
        <v>77</v>
      </c>
      <c r="AV127" s="13" t="s">
        <v>77</v>
      </c>
      <c r="AW127" s="13" t="s">
        <v>27</v>
      </c>
      <c r="AX127" s="13" t="s">
        <v>75</v>
      </c>
      <c r="AY127" s="151" t="s">
        <v>110</v>
      </c>
    </row>
    <row r="128" spans="1:65" s="2" customFormat="1" ht="21.75" customHeight="1">
      <c r="A128" s="28"/>
      <c r="B128" s="135"/>
      <c r="C128" s="136" t="s">
        <v>77</v>
      </c>
      <c r="D128" s="136" t="s">
        <v>112</v>
      </c>
      <c r="E128" s="137" t="s">
        <v>120</v>
      </c>
      <c r="F128" s="138" t="s">
        <v>121</v>
      </c>
      <c r="G128" s="139" t="s">
        <v>122</v>
      </c>
      <c r="H128" s="140">
        <v>60</v>
      </c>
      <c r="I128" s="141"/>
      <c r="J128" s="141">
        <f>ROUND(I128*H128,2)</f>
        <v>0</v>
      </c>
      <c r="K128" s="142"/>
      <c r="L128" s="29"/>
      <c r="M128" s="143" t="s">
        <v>1</v>
      </c>
      <c r="N128" s="144" t="s">
        <v>35</v>
      </c>
      <c r="O128" s="145">
        <v>0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47" t="s">
        <v>116</v>
      </c>
      <c r="AT128" s="147" t="s">
        <v>112</v>
      </c>
      <c r="AU128" s="147" t="s">
        <v>77</v>
      </c>
      <c r="AY128" s="16" t="s">
        <v>110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75</v>
      </c>
      <c r="BK128" s="148">
        <f>ROUND(I128*H128,2)</f>
        <v>0</v>
      </c>
      <c r="BL128" s="16" t="s">
        <v>116</v>
      </c>
      <c r="BM128" s="147" t="s">
        <v>123</v>
      </c>
    </row>
    <row r="129" spans="1:65" s="2" customFormat="1" ht="21.75" customHeight="1">
      <c r="A129" s="28"/>
      <c r="B129" s="135"/>
      <c r="C129" s="136" t="s">
        <v>124</v>
      </c>
      <c r="D129" s="136" t="s">
        <v>112</v>
      </c>
      <c r="E129" s="137" t="s">
        <v>125</v>
      </c>
      <c r="F129" s="138" t="s">
        <v>126</v>
      </c>
      <c r="G129" s="139" t="s">
        <v>127</v>
      </c>
      <c r="H129" s="140">
        <v>10.5</v>
      </c>
      <c r="I129" s="141"/>
      <c r="J129" s="141">
        <f>ROUND(I129*H129,2)</f>
        <v>0</v>
      </c>
      <c r="K129" s="142"/>
      <c r="L129" s="29"/>
      <c r="M129" s="143" t="s">
        <v>1</v>
      </c>
      <c r="N129" s="144" t="s">
        <v>35</v>
      </c>
      <c r="O129" s="145">
        <v>0.70299999999999996</v>
      </c>
      <c r="P129" s="145">
        <f>O129*H129</f>
        <v>7.3815</v>
      </c>
      <c r="Q129" s="145">
        <v>8.6800000000000002E-3</v>
      </c>
      <c r="R129" s="145">
        <f>Q129*H129</f>
        <v>9.1139999999999999E-2</v>
      </c>
      <c r="S129" s="145">
        <v>0</v>
      </c>
      <c r="T129" s="146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47" t="s">
        <v>116</v>
      </c>
      <c r="AT129" s="147" t="s">
        <v>112</v>
      </c>
      <c r="AU129" s="147" t="s">
        <v>77</v>
      </c>
      <c r="AY129" s="16" t="s">
        <v>110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75</v>
      </c>
      <c r="BK129" s="148">
        <f>ROUND(I129*H129,2)</f>
        <v>0</v>
      </c>
      <c r="BL129" s="16" t="s">
        <v>116</v>
      </c>
      <c r="BM129" s="147" t="s">
        <v>128</v>
      </c>
    </row>
    <row r="130" spans="1:65" s="13" customFormat="1">
      <c r="B130" s="149"/>
      <c r="D130" s="150" t="s">
        <v>118</v>
      </c>
      <c r="E130" s="151" t="s">
        <v>1</v>
      </c>
      <c r="F130" s="152" t="s">
        <v>129</v>
      </c>
      <c r="H130" s="153">
        <v>1.5</v>
      </c>
      <c r="L130" s="149"/>
      <c r="M130" s="154"/>
      <c r="N130" s="155"/>
      <c r="O130" s="155"/>
      <c r="P130" s="155"/>
      <c r="Q130" s="155"/>
      <c r="R130" s="155"/>
      <c r="S130" s="155"/>
      <c r="T130" s="156"/>
      <c r="AT130" s="151" t="s">
        <v>118</v>
      </c>
      <c r="AU130" s="151" t="s">
        <v>77</v>
      </c>
      <c r="AV130" s="13" t="s">
        <v>77</v>
      </c>
      <c r="AW130" s="13" t="s">
        <v>27</v>
      </c>
      <c r="AX130" s="13" t="s">
        <v>70</v>
      </c>
      <c r="AY130" s="151" t="s">
        <v>110</v>
      </c>
    </row>
    <row r="131" spans="1:65" s="13" customFormat="1">
      <c r="B131" s="149"/>
      <c r="D131" s="150" t="s">
        <v>118</v>
      </c>
      <c r="E131" s="151" t="s">
        <v>1</v>
      </c>
      <c r="F131" s="152" t="s">
        <v>130</v>
      </c>
      <c r="H131" s="153">
        <v>9</v>
      </c>
      <c r="L131" s="149"/>
      <c r="M131" s="154"/>
      <c r="N131" s="155"/>
      <c r="O131" s="155"/>
      <c r="P131" s="155"/>
      <c r="Q131" s="155"/>
      <c r="R131" s="155"/>
      <c r="S131" s="155"/>
      <c r="T131" s="156"/>
      <c r="AT131" s="151" t="s">
        <v>118</v>
      </c>
      <c r="AU131" s="151" t="s">
        <v>77</v>
      </c>
      <c r="AV131" s="13" t="s">
        <v>77</v>
      </c>
      <c r="AW131" s="13" t="s">
        <v>27</v>
      </c>
      <c r="AX131" s="13" t="s">
        <v>70</v>
      </c>
      <c r="AY131" s="151" t="s">
        <v>110</v>
      </c>
    </row>
    <row r="132" spans="1:65" s="14" customFormat="1">
      <c r="B132" s="157"/>
      <c r="D132" s="150" t="s">
        <v>118</v>
      </c>
      <c r="E132" s="158" t="s">
        <v>1</v>
      </c>
      <c r="F132" s="159" t="s">
        <v>131</v>
      </c>
      <c r="H132" s="160">
        <v>10.5</v>
      </c>
      <c r="L132" s="157"/>
      <c r="M132" s="161"/>
      <c r="N132" s="162"/>
      <c r="O132" s="162"/>
      <c r="P132" s="162"/>
      <c r="Q132" s="162"/>
      <c r="R132" s="162"/>
      <c r="S132" s="162"/>
      <c r="T132" s="163"/>
      <c r="AT132" s="158" t="s">
        <v>118</v>
      </c>
      <c r="AU132" s="158" t="s">
        <v>77</v>
      </c>
      <c r="AV132" s="14" t="s">
        <v>116</v>
      </c>
      <c r="AW132" s="14" t="s">
        <v>27</v>
      </c>
      <c r="AX132" s="14" t="s">
        <v>75</v>
      </c>
      <c r="AY132" s="158" t="s">
        <v>110</v>
      </c>
    </row>
    <row r="133" spans="1:65" s="2" customFormat="1" ht="21.75" customHeight="1">
      <c r="A133" s="28"/>
      <c r="B133" s="135"/>
      <c r="C133" s="136" t="s">
        <v>116</v>
      </c>
      <c r="D133" s="136" t="s">
        <v>112</v>
      </c>
      <c r="E133" s="137" t="s">
        <v>132</v>
      </c>
      <c r="F133" s="138" t="s">
        <v>133</v>
      </c>
      <c r="G133" s="139" t="s">
        <v>127</v>
      </c>
      <c r="H133" s="140">
        <v>7.5</v>
      </c>
      <c r="I133" s="141"/>
      <c r="J133" s="141">
        <f>ROUND(I133*H133,2)</f>
        <v>0</v>
      </c>
      <c r="K133" s="142"/>
      <c r="L133" s="29"/>
      <c r="M133" s="143" t="s">
        <v>1</v>
      </c>
      <c r="N133" s="144" t="s">
        <v>35</v>
      </c>
      <c r="O133" s="145">
        <v>0.90800000000000003</v>
      </c>
      <c r="P133" s="145">
        <f>O133*H133</f>
        <v>6.8100000000000005</v>
      </c>
      <c r="Q133" s="145">
        <v>1.068E-2</v>
      </c>
      <c r="R133" s="145">
        <f>Q133*H133</f>
        <v>8.0100000000000005E-2</v>
      </c>
      <c r="S133" s="145">
        <v>0</v>
      </c>
      <c r="T133" s="146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47" t="s">
        <v>116</v>
      </c>
      <c r="AT133" s="147" t="s">
        <v>112</v>
      </c>
      <c r="AU133" s="147" t="s">
        <v>77</v>
      </c>
      <c r="AY133" s="16" t="s">
        <v>110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75</v>
      </c>
      <c r="BK133" s="148">
        <f>ROUND(I133*H133,2)</f>
        <v>0</v>
      </c>
      <c r="BL133" s="16" t="s">
        <v>116</v>
      </c>
      <c r="BM133" s="147" t="s">
        <v>134</v>
      </c>
    </row>
    <row r="134" spans="1:65" s="13" customFormat="1">
      <c r="B134" s="149"/>
      <c r="D134" s="150" t="s">
        <v>118</v>
      </c>
      <c r="E134" s="151" t="s">
        <v>1</v>
      </c>
      <c r="F134" s="152" t="s">
        <v>135</v>
      </c>
      <c r="H134" s="153">
        <v>7.5</v>
      </c>
      <c r="L134" s="149"/>
      <c r="M134" s="154"/>
      <c r="N134" s="155"/>
      <c r="O134" s="155"/>
      <c r="P134" s="155"/>
      <c r="Q134" s="155"/>
      <c r="R134" s="155"/>
      <c r="S134" s="155"/>
      <c r="T134" s="156"/>
      <c r="AT134" s="151" t="s">
        <v>118</v>
      </c>
      <c r="AU134" s="151" t="s">
        <v>77</v>
      </c>
      <c r="AV134" s="13" t="s">
        <v>77</v>
      </c>
      <c r="AW134" s="13" t="s">
        <v>27</v>
      </c>
      <c r="AX134" s="13" t="s">
        <v>75</v>
      </c>
      <c r="AY134" s="151" t="s">
        <v>110</v>
      </c>
    </row>
    <row r="135" spans="1:65" s="2" customFormat="1" ht="21.75" customHeight="1">
      <c r="A135" s="28"/>
      <c r="B135" s="135"/>
      <c r="C135" s="136" t="s">
        <v>136</v>
      </c>
      <c r="D135" s="136" t="s">
        <v>112</v>
      </c>
      <c r="E135" s="137" t="s">
        <v>137</v>
      </c>
      <c r="F135" s="138" t="s">
        <v>138</v>
      </c>
      <c r="G135" s="139" t="s">
        <v>127</v>
      </c>
      <c r="H135" s="140">
        <v>59.25</v>
      </c>
      <c r="I135" s="141"/>
      <c r="J135" s="141">
        <f>ROUND(I135*H135,2)</f>
        <v>0</v>
      </c>
      <c r="K135" s="142"/>
      <c r="L135" s="29"/>
      <c r="M135" s="143" t="s">
        <v>1</v>
      </c>
      <c r="N135" s="144" t="s">
        <v>35</v>
      </c>
      <c r="O135" s="145">
        <v>0.54700000000000004</v>
      </c>
      <c r="P135" s="145">
        <f>O135*H135</f>
        <v>32.409750000000003</v>
      </c>
      <c r="Q135" s="145">
        <v>3.6900000000000002E-2</v>
      </c>
      <c r="R135" s="145">
        <f>Q135*H135</f>
        <v>2.1863250000000001</v>
      </c>
      <c r="S135" s="145">
        <v>0</v>
      </c>
      <c r="T135" s="14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47" t="s">
        <v>116</v>
      </c>
      <c r="AT135" s="147" t="s">
        <v>112</v>
      </c>
      <c r="AU135" s="147" t="s">
        <v>77</v>
      </c>
      <c r="AY135" s="16" t="s">
        <v>110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75</v>
      </c>
      <c r="BK135" s="148">
        <f>ROUND(I135*H135,2)</f>
        <v>0</v>
      </c>
      <c r="BL135" s="16" t="s">
        <v>116</v>
      </c>
      <c r="BM135" s="147" t="s">
        <v>139</v>
      </c>
    </row>
    <row r="136" spans="1:65" s="13" customFormat="1">
      <c r="B136" s="149"/>
      <c r="D136" s="150" t="s">
        <v>118</v>
      </c>
      <c r="E136" s="151" t="s">
        <v>1</v>
      </c>
      <c r="F136" s="152" t="s">
        <v>140</v>
      </c>
      <c r="H136" s="153">
        <v>54.75</v>
      </c>
      <c r="L136" s="149"/>
      <c r="M136" s="154"/>
      <c r="N136" s="155"/>
      <c r="O136" s="155"/>
      <c r="P136" s="155"/>
      <c r="Q136" s="155"/>
      <c r="R136" s="155"/>
      <c r="S136" s="155"/>
      <c r="T136" s="156"/>
      <c r="AT136" s="151" t="s">
        <v>118</v>
      </c>
      <c r="AU136" s="151" t="s">
        <v>77</v>
      </c>
      <c r="AV136" s="13" t="s">
        <v>77</v>
      </c>
      <c r="AW136" s="13" t="s">
        <v>27</v>
      </c>
      <c r="AX136" s="13" t="s">
        <v>70</v>
      </c>
      <c r="AY136" s="151" t="s">
        <v>110</v>
      </c>
    </row>
    <row r="137" spans="1:65" s="13" customFormat="1">
      <c r="B137" s="149"/>
      <c r="D137" s="150" t="s">
        <v>118</v>
      </c>
      <c r="E137" s="151" t="s">
        <v>1</v>
      </c>
      <c r="F137" s="152" t="s">
        <v>141</v>
      </c>
      <c r="H137" s="153">
        <v>4.5</v>
      </c>
      <c r="L137" s="149"/>
      <c r="M137" s="154"/>
      <c r="N137" s="155"/>
      <c r="O137" s="155"/>
      <c r="P137" s="155"/>
      <c r="Q137" s="155"/>
      <c r="R137" s="155"/>
      <c r="S137" s="155"/>
      <c r="T137" s="156"/>
      <c r="AT137" s="151" t="s">
        <v>118</v>
      </c>
      <c r="AU137" s="151" t="s">
        <v>77</v>
      </c>
      <c r="AV137" s="13" t="s">
        <v>77</v>
      </c>
      <c r="AW137" s="13" t="s">
        <v>27</v>
      </c>
      <c r="AX137" s="13" t="s">
        <v>70</v>
      </c>
      <c r="AY137" s="151" t="s">
        <v>110</v>
      </c>
    </row>
    <row r="138" spans="1:65" s="14" customFormat="1">
      <c r="B138" s="157"/>
      <c r="D138" s="150" t="s">
        <v>118</v>
      </c>
      <c r="E138" s="158" t="s">
        <v>1</v>
      </c>
      <c r="F138" s="159" t="s">
        <v>131</v>
      </c>
      <c r="H138" s="160">
        <v>59.25</v>
      </c>
      <c r="L138" s="157"/>
      <c r="M138" s="161"/>
      <c r="N138" s="162"/>
      <c r="O138" s="162"/>
      <c r="P138" s="162"/>
      <c r="Q138" s="162"/>
      <c r="R138" s="162"/>
      <c r="S138" s="162"/>
      <c r="T138" s="163"/>
      <c r="AT138" s="158" t="s">
        <v>118</v>
      </c>
      <c r="AU138" s="158" t="s">
        <v>77</v>
      </c>
      <c r="AV138" s="14" t="s">
        <v>116</v>
      </c>
      <c r="AW138" s="14" t="s">
        <v>27</v>
      </c>
      <c r="AX138" s="14" t="s">
        <v>75</v>
      </c>
      <c r="AY138" s="158" t="s">
        <v>110</v>
      </c>
    </row>
    <row r="139" spans="1:65" s="2" customFormat="1" ht="21.75" customHeight="1">
      <c r="A139" s="28"/>
      <c r="B139" s="135"/>
      <c r="C139" s="136" t="s">
        <v>142</v>
      </c>
      <c r="D139" s="136" t="s">
        <v>112</v>
      </c>
      <c r="E139" s="137" t="s">
        <v>143</v>
      </c>
      <c r="F139" s="138" t="s">
        <v>144</v>
      </c>
      <c r="G139" s="139" t="s">
        <v>145</v>
      </c>
      <c r="H139" s="140">
        <v>203.94</v>
      </c>
      <c r="I139" s="141"/>
      <c r="J139" s="141">
        <f>ROUND(I139*H139,2)</f>
        <v>0</v>
      </c>
      <c r="K139" s="142"/>
      <c r="L139" s="29"/>
      <c r="M139" s="143" t="s">
        <v>1</v>
      </c>
      <c r="N139" s="144" t="s">
        <v>35</v>
      </c>
      <c r="O139" s="145">
        <v>1.7629999999999999</v>
      </c>
      <c r="P139" s="145">
        <f>O139*H139</f>
        <v>359.54621999999995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47" t="s">
        <v>116</v>
      </c>
      <c r="AT139" s="147" t="s">
        <v>112</v>
      </c>
      <c r="AU139" s="147" t="s">
        <v>77</v>
      </c>
      <c r="AY139" s="16" t="s">
        <v>110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75</v>
      </c>
      <c r="BK139" s="148">
        <f>ROUND(I139*H139,2)</f>
        <v>0</v>
      </c>
      <c r="BL139" s="16" t="s">
        <v>116</v>
      </c>
      <c r="BM139" s="147" t="s">
        <v>146</v>
      </c>
    </row>
    <row r="140" spans="1:65" s="13" customFormat="1">
      <c r="B140" s="149"/>
      <c r="D140" s="150" t="s">
        <v>118</v>
      </c>
      <c r="E140" s="151" t="s">
        <v>1</v>
      </c>
      <c r="F140" s="152" t="s">
        <v>147</v>
      </c>
      <c r="H140" s="153">
        <v>203.94</v>
      </c>
      <c r="L140" s="149"/>
      <c r="M140" s="154"/>
      <c r="N140" s="155"/>
      <c r="O140" s="155"/>
      <c r="P140" s="155"/>
      <c r="Q140" s="155"/>
      <c r="R140" s="155"/>
      <c r="S140" s="155"/>
      <c r="T140" s="156"/>
      <c r="AT140" s="151" t="s">
        <v>118</v>
      </c>
      <c r="AU140" s="151" t="s">
        <v>77</v>
      </c>
      <c r="AV140" s="13" t="s">
        <v>77</v>
      </c>
      <c r="AW140" s="13" t="s">
        <v>27</v>
      </c>
      <c r="AX140" s="13" t="s">
        <v>75</v>
      </c>
      <c r="AY140" s="151" t="s">
        <v>110</v>
      </c>
    </row>
    <row r="141" spans="1:65" s="2" customFormat="1" ht="21.75" customHeight="1">
      <c r="A141" s="28"/>
      <c r="B141" s="135"/>
      <c r="C141" s="136" t="s">
        <v>148</v>
      </c>
      <c r="D141" s="136" t="s">
        <v>112</v>
      </c>
      <c r="E141" s="137" t="s">
        <v>149</v>
      </c>
      <c r="F141" s="138" t="s">
        <v>150</v>
      </c>
      <c r="G141" s="139" t="s">
        <v>145</v>
      </c>
      <c r="H141" s="140">
        <v>17.55</v>
      </c>
      <c r="I141" s="141"/>
      <c r="J141" s="141">
        <f>ROUND(I141*H141,2)</f>
        <v>0</v>
      </c>
      <c r="K141" s="142"/>
      <c r="L141" s="29"/>
      <c r="M141" s="143" t="s">
        <v>1</v>
      </c>
      <c r="N141" s="144" t="s">
        <v>35</v>
      </c>
      <c r="O141" s="145">
        <v>3.613</v>
      </c>
      <c r="P141" s="145">
        <f>O141*H141</f>
        <v>63.408149999999999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47" t="s">
        <v>116</v>
      </c>
      <c r="AT141" s="147" t="s">
        <v>112</v>
      </c>
      <c r="AU141" s="147" t="s">
        <v>77</v>
      </c>
      <c r="AY141" s="16" t="s">
        <v>110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6" t="s">
        <v>75</v>
      </c>
      <c r="BK141" s="148">
        <f>ROUND(I141*H141,2)</f>
        <v>0</v>
      </c>
      <c r="BL141" s="16" t="s">
        <v>116</v>
      </c>
      <c r="BM141" s="147" t="s">
        <v>151</v>
      </c>
    </row>
    <row r="142" spans="1:65" s="13" customFormat="1">
      <c r="B142" s="149"/>
      <c r="D142" s="150" t="s">
        <v>118</v>
      </c>
      <c r="E142" s="151" t="s">
        <v>1</v>
      </c>
      <c r="F142" s="152" t="s">
        <v>152</v>
      </c>
      <c r="H142" s="153">
        <v>35.1</v>
      </c>
      <c r="L142" s="149"/>
      <c r="M142" s="154"/>
      <c r="N142" s="155"/>
      <c r="O142" s="155"/>
      <c r="P142" s="155"/>
      <c r="Q142" s="155"/>
      <c r="R142" s="155"/>
      <c r="S142" s="155"/>
      <c r="T142" s="156"/>
      <c r="AT142" s="151" t="s">
        <v>118</v>
      </c>
      <c r="AU142" s="151" t="s">
        <v>77</v>
      </c>
      <c r="AV142" s="13" t="s">
        <v>77</v>
      </c>
      <c r="AW142" s="13" t="s">
        <v>27</v>
      </c>
      <c r="AX142" s="13" t="s">
        <v>70</v>
      </c>
      <c r="AY142" s="151" t="s">
        <v>110</v>
      </c>
    </row>
    <row r="143" spans="1:65" s="13" customFormat="1">
      <c r="B143" s="149"/>
      <c r="D143" s="150" t="s">
        <v>118</v>
      </c>
      <c r="E143" s="151" t="s">
        <v>1</v>
      </c>
      <c r="F143" s="152" t="s">
        <v>153</v>
      </c>
      <c r="H143" s="153">
        <v>17.55</v>
      </c>
      <c r="L143" s="149"/>
      <c r="M143" s="154"/>
      <c r="N143" s="155"/>
      <c r="O143" s="155"/>
      <c r="P143" s="155"/>
      <c r="Q143" s="155"/>
      <c r="R143" s="155"/>
      <c r="S143" s="155"/>
      <c r="T143" s="156"/>
      <c r="AT143" s="151" t="s">
        <v>118</v>
      </c>
      <c r="AU143" s="151" t="s">
        <v>77</v>
      </c>
      <c r="AV143" s="13" t="s">
        <v>77</v>
      </c>
      <c r="AW143" s="13" t="s">
        <v>27</v>
      </c>
      <c r="AX143" s="13" t="s">
        <v>75</v>
      </c>
      <c r="AY143" s="151" t="s">
        <v>110</v>
      </c>
    </row>
    <row r="144" spans="1:65" s="2" customFormat="1" ht="21.75" customHeight="1">
      <c r="A144" s="28"/>
      <c r="B144" s="135"/>
      <c r="C144" s="136" t="s">
        <v>154</v>
      </c>
      <c r="D144" s="136" t="s">
        <v>112</v>
      </c>
      <c r="E144" s="137" t="s">
        <v>155</v>
      </c>
      <c r="F144" s="138" t="s">
        <v>156</v>
      </c>
      <c r="G144" s="139" t="s">
        <v>145</v>
      </c>
      <c r="H144" s="140">
        <v>17.55</v>
      </c>
      <c r="I144" s="141"/>
      <c r="J144" s="141">
        <f>ROUND(I144*H144,2)</f>
        <v>0</v>
      </c>
      <c r="K144" s="142"/>
      <c r="L144" s="29"/>
      <c r="M144" s="143" t="s">
        <v>1</v>
      </c>
      <c r="N144" s="144" t="s">
        <v>35</v>
      </c>
      <c r="O144" s="145">
        <v>4.9329999999999998</v>
      </c>
      <c r="P144" s="145">
        <f>O144*H144</f>
        <v>86.574150000000003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47" t="s">
        <v>116</v>
      </c>
      <c r="AT144" s="147" t="s">
        <v>112</v>
      </c>
      <c r="AU144" s="147" t="s">
        <v>77</v>
      </c>
      <c r="AY144" s="16" t="s">
        <v>110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75</v>
      </c>
      <c r="BK144" s="148">
        <f>ROUND(I144*H144,2)</f>
        <v>0</v>
      </c>
      <c r="BL144" s="16" t="s">
        <v>116</v>
      </c>
      <c r="BM144" s="147" t="s">
        <v>157</v>
      </c>
    </row>
    <row r="145" spans="1:65" s="13" customFormat="1">
      <c r="B145" s="149"/>
      <c r="D145" s="150" t="s">
        <v>118</v>
      </c>
      <c r="E145" s="151" t="s">
        <v>1</v>
      </c>
      <c r="F145" s="152" t="s">
        <v>153</v>
      </c>
      <c r="H145" s="153">
        <v>17.55</v>
      </c>
      <c r="L145" s="149"/>
      <c r="M145" s="154"/>
      <c r="N145" s="155"/>
      <c r="O145" s="155"/>
      <c r="P145" s="155"/>
      <c r="Q145" s="155"/>
      <c r="R145" s="155"/>
      <c r="S145" s="155"/>
      <c r="T145" s="156"/>
      <c r="AT145" s="151" t="s">
        <v>118</v>
      </c>
      <c r="AU145" s="151" t="s">
        <v>77</v>
      </c>
      <c r="AV145" s="13" t="s">
        <v>77</v>
      </c>
      <c r="AW145" s="13" t="s">
        <v>27</v>
      </c>
      <c r="AX145" s="13" t="s">
        <v>75</v>
      </c>
      <c r="AY145" s="151" t="s">
        <v>110</v>
      </c>
    </row>
    <row r="146" spans="1:65" s="2" customFormat="1" ht="21.75" customHeight="1">
      <c r="A146" s="28"/>
      <c r="B146" s="135"/>
      <c r="C146" s="136" t="s">
        <v>158</v>
      </c>
      <c r="D146" s="136" t="s">
        <v>112</v>
      </c>
      <c r="E146" s="137" t="s">
        <v>159</v>
      </c>
      <c r="F146" s="138" t="s">
        <v>160</v>
      </c>
      <c r="G146" s="139" t="s">
        <v>145</v>
      </c>
      <c r="H146" s="140">
        <v>124.41</v>
      </c>
      <c r="I146" s="141"/>
      <c r="J146" s="141">
        <f>ROUND(I146*H146,2)</f>
        <v>0</v>
      </c>
      <c r="K146" s="142"/>
      <c r="L146" s="29"/>
      <c r="M146" s="143" t="s">
        <v>1</v>
      </c>
      <c r="N146" s="144" t="s">
        <v>35</v>
      </c>
      <c r="O146" s="145">
        <v>0.72</v>
      </c>
      <c r="P146" s="145">
        <f>O146*H146</f>
        <v>89.575199999999995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7" t="s">
        <v>116</v>
      </c>
      <c r="AT146" s="147" t="s">
        <v>112</v>
      </c>
      <c r="AU146" s="147" t="s">
        <v>77</v>
      </c>
      <c r="AY146" s="16" t="s">
        <v>110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75</v>
      </c>
      <c r="BK146" s="148">
        <f>ROUND(I146*H146,2)</f>
        <v>0</v>
      </c>
      <c r="BL146" s="16" t="s">
        <v>116</v>
      </c>
      <c r="BM146" s="147" t="s">
        <v>161</v>
      </c>
    </row>
    <row r="147" spans="1:65" s="13" customFormat="1">
      <c r="B147" s="149"/>
      <c r="D147" s="150" t="s">
        <v>118</v>
      </c>
      <c r="E147" s="151" t="s">
        <v>1</v>
      </c>
      <c r="F147" s="152" t="s">
        <v>162</v>
      </c>
      <c r="H147" s="153">
        <v>248.82</v>
      </c>
      <c r="L147" s="149"/>
      <c r="M147" s="154"/>
      <c r="N147" s="155"/>
      <c r="O147" s="155"/>
      <c r="P147" s="155"/>
      <c r="Q147" s="155"/>
      <c r="R147" s="155"/>
      <c r="S147" s="155"/>
      <c r="T147" s="156"/>
      <c r="AT147" s="151" t="s">
        <v>118</v>
      </c>
      <c r="AU147" s="151" t="s">
        <v>77</v>
      </c>
      <c r="AV147" s="13" t="s">
        <v>77</v>
      </c>
      <c r="AW147" s="13" t="s">
        <v>27</v>
      </c>
      <c r="AX147" s="13" t="s">
        <v>70</v>
      </c>
      <c r="AY147" s="151" t="s">
        <v>110</v>
      </c>
    </row>
    <row r="148" spans="1:65" s="13" customFormat="1">
      <c r="B148" s="149"/>
      <c r="D148" s="150" t="s">
        <v>118</v>
      </c>
      <c r="E148" s="151" t="s">
        <v>1</v>
      </c>
      <c r="F148" s="152" t="s">
        <v>163</v>
      </c>
      <c r="H148" s="153">
        <v>124.41</v>
      </c>
      <c r="L148" s="149"/>
      <c r="M148" s="154"/>
      <c r="N148" s="155"/>
      <c r="O148" s="155"/>
      <c r="P148" s="155"/>
      <c r="Q148" s="155"/>
      <c r="R148" s="155"/>
      <c r="S148" s="155"/>
      <c r="T148" s="156"/>
      <c r="AT148" s="151" t="s">
        <v>118</v>
      </c>
      <c r="AU148" s="151" t="s">
        <v>77</v>
      </c>
      <c r="AV148" s="13" t="s">
        <v>77</v>
      </c>
      <c r="AW148" s="13" t="s">
        <v>27</v>
      </c>
      <c r="AX148" s="13" t="s">
        <v>75</v>
      </c>
      <c r="AY148" s="151" t="s">
        <v>110</v>
      </c>
    </row>
    <row r="149" spans="1:65" s="2" customFormat="1" ht="21.75" customHeight="1">
      <c r="A149" s="28"/>
      <c r="B149" s="135"/>
      <c r="C149" s="136" t="s">
        <v>164</v>
      </c>
      <c r="D149" s="136" t="s">
        <v>112</v>
      </c>
      <c r="E149" s="137" t="s">
        <v>165</v>
      </c>
      <c r="F149" s="138" t="s">
        <v>166</v>
      </c>
      <c r="G149" s="139" t="s">
        <v>145</v>
      </c>
      <c r="H149" s="140">
        <v>124.41</v>
      </c>
      <c r="I149" s="141"/>
      <c r="J149" s="141">
        <f>ROUND(I149*H149,2)</f>
        <v>0</v>
      </c>
      <c r="K149" s="142"/>
      <c r="L149" s="29"/>
      <c r="M149" s="143" t="s">
        <v>1</v>
      </c>
      <c r="N149" s="144" t="s">
        <v>35</v>
      </c>
      <c r="O149" s="145">
        <v>0.97399999999999998</v>
      </c>
      <c r="P149" s="145">
        <f>O149*H149</f>
        <v>121.17533999999999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47" t="s">
        <v>116</v>
      </c>
      <c r="AT149" s="147" t="s">
        <v>112</v>
      </c>
      <c r="AU149" s="147" t="s">
        <v>77</v>
      </c>
      <c r="AY149" s="16" t="s">
        <v>110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75</v>
      </c>
      <c r="BK149" s="148">
        <f>ROUND(I149*H149,2)</f>
        <v>0</v>
      </c>
      <c r="BL149" s="16" t="s">
        <v>116</v>
      </c>
      <c r="BM149" s="147" t="s">
        <v>167</v>
      </c>
    </row>
    <row r="150" spans="1:65" s="13" customFormat="1">
      <c r="B150" s="149"/>
      <c r="D150" s="150" t="s">
        <v>118</v>
      </c>
      <c r="E150" s="151" t="s">
        <v>1</v>
      </c>
      <c r="F150" s="152" t="s">
        <v>163</v>
      </c>
      <c r="H150" s="153">
        <v>124.41</v>
      </c>
      <c r="L150" s="149"/>
      <c r="M150" s="154"/>
      <c r="N150" s="155"/>
      <c r="O150" s="155"/>
      <c r="P150" s="155"/>
      <c r="Q150" s="155"/>
      <c r="R150" s="155"/>
      <c r="S150" s="155"/>
      <c r="T150" s="156"/>
      <c r="AT150" s="151" t="s">
        <v>118</v>
      </c>
      <c r="AU150" s="151" t="s">
        <v>77</v>
      </c>
      <c r="AV150" s="13" t="s">
        <v>77</v>
      </c>
      <c r="AW150" s="13" t="s">
        <v>27</v>
      </c>
      <c r="AX150" s="13" t="s">
        <v>75</v>
      </c>
      <c r="AY150" s="151" t="s">
        <v>110</v>
      </c>
    </row>
    <row r="151" spans="1:65" s="2" customFormat="1" ht="16.5" customHeight="1">
      <c r="A151" s="28"/>
      <c r="B151" s="135"/>
      <c r="C151" s="136" t="s">
        <v>168</v>
      </c>
      <c r="D151" s="136" t="s">
        <v>112</v>
      </c>
      <c r="E151" s="137" t="s">
        <v>169</v>
      </c>
      <c r="F151" s="138" t="s">
        <v>170</v>
      </c>
      <c r="G151" s="139" t="s">
        <v>171</v>
      </c>
      <c r="H151" s="140">
        <v>473.2</v>
      </c>
      <c r="I151" s="141"/>
      <c r="J151" s="141">
        <f>ROUND(I151*H151,2)</f>
        <v>0</v>
      </c>
      <c r="K151" s="142"/>
      <c r="L151" s="29"/>
      <c r="M151" s="143" t="s">
        <v>1</v>
      </c>
      <c r="N151" s="144" t="s">
        <v>35</v>
      </c>
      <c r="O151" s="145">
        <v>8.7999999999999995E-2</v>
      </c>
      <c r="P151" s="145">
        <f>O151*H151</f>
        <v>41.641599999999997</v>
      </c>
      <c r="Q151" s="145">
        <v>5.8E-4</v>
      </c>
      <c r="R151" s="145">
        <f>Q151*H151</f>
        <v>0.27445599999999998</v>
      </c>
      <c r="S151" s="145">
        <v>0</v>
      </c>
      <c r="T151" s="14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47" t="s">
        <v>116</v>
      </c>
      <c r="AT151" s="147" t="s">
        <v>112</v>
      </c>
      <c r="AU151" s="147" t="s">
        <v>77</v>
      </c>
      <c r="AY151" s="16" t="s">
        <v>110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6" t="s">
        <v>75</v>
      </c>
      <c r="BK151" s="148">
        <f>ROUND(I151*H151,2)</f>
        <v>0</v>
      </c>
      <c r="BL151" s="16" t="s">
        <v>116</v>
      </c>
      <c r="BM151" s="147" t="s">
        <v>172</v>
      </c>
    </row>
    <row r="152" spans="1:65" s="13" customFormat="1">
      <c r="B152" s="149"/>
      <c r="D152" s="150" t="s">
        <v>118</v>
      </c>
      <c r="E152" s="151" t="s">
        <v>1</v>
      </c>
      <c r="F152" s="152" t="s">
        <v>173</v>
      </c>
      <c r="H152" s="153">
        <v>473.2</v>
      </c>
      <c r="L152" s="149"/>
      <c r="M152" s="154"/>
      <c r="N152" s="155"/>
      <c r="O152" s="155"/>
      <c r="P152" s="155"/>
      <c r="Q152" s="155"/>
      <c r="R152" s="155"/>
      <c r="S152" s="155"/>
      <c r="T152" s="156"/>
      <c r="AT152" s="151" t="s">
        <v>118</v>
      </c>
      <c r="AU152" s="151" t="s">
        <v>77</v>
      </c>
      <c r="AV152" s="13" t="s">
        <v>77</v>
      </c>
      <c r="AW152" s="13" t="s">
        <v>27</v>
      </c>
      <c r="AX152" s="13" t="s">
        <v>75</v>
      </c>
      <c r="AY152" s="151" t="s">
        <v>110</v>
      </c>
    </row>
    <row r="153" spans="1:65" s="2" customFormat="1" ht="16.5" customHeight="1">
      <c r="A153" s="28"/>
      <c r="B153" s="135"/>
      <c r="C153" s="136" t="s">
        <v>174</v>
      </c>
      <c r="D153" s="136" t="s">
        <v>112</v>
      </c>
      <c r="E153" s="137" t="s">
        <v>175</v>
      </c>
      <c r="F153" s="138" t="s">
        <v>176</v>
      </c>
      <c r="G153" s="139" t="s">
        <v>171</v>
      </c>
      <c r="H153" s="140">
        <v>473.2</v>
      </c>
      <c r="I153" s="141"/>
      <c r="J153" s="141">
        <f>ROUND(I153*H153,2)</f>
        <v>0</v>
      </c>
      <c r="K153" s="142"/>
      <c r="L153" s="29"/>
      <c r="M153" s="143" t="s">
        <v>1</v>
      </c>
      <c r="N153" s="144" t="s">
        <v>35</v>
      </c>
      <c r="O153" s="145">
        <v>8.5000000000000006E-2</v>
      </c>
      <c r="P153" s="145">
        <f>O153*H153</f>
        <v>40.222000000000001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47" t="s">
        <v>116</v>
      </c>
      <c r="AT153" s="147" t="s">
        <v>112</v>
      </c>
      <c r="AU153" s="147" t="s">
        <v>77</v>
      </c>
      <c r="AY153" s="16" t="s">
        <v>110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6" t="s">
        <v>75</v>
      </c>
      <c r="BK153" s="148">
        <f>ROUND(I153*H153,2)</f>
        <v>0</v>
      </c>
      <c r="BL153" s="16" t="s">
        <v>116</v>
      </c>
      <c r="BM153" s="147" t="s">
        <v>177</v>
      </c>
    </row>
    <row r="154" spans="1:65" s="2" customFormat="1" ht="21.75" customHeight="1">
      <c r="A154" s="28"/>
      <c r="B154" s="135"/>
      <c r="C154" s="136" t="s">
        <v>178</v>
      </c>
      <c r="D154" s="136" t="s">
        <v>112</v>
      </c>
      <c r="E154" s="137" t="s">
        <v>179</v>
      </c>
      <c r="F154" s="138" t="s">
        <v>180</v>
      </c>
      <c r="G154" s="139" t="s">
        <v>145</v>
      </c>
      <c r="H154" s="140">
        <v>141.96</v>
      </c>
      <c r="I154" s="141"/>
      <c r="J154" s="141">
        <f>ROUND(I154*H154,2)</f>
        <v>0</v>
      </c>
      <c r="K154" s="142"/>
      <c r="L154" s="29"/>
      <c r="M154" s="143" t="s">
        <v>1</v>
      </c>
      <c r="N154" s="144" t="s">
        <v>35</v>
      </c>
      <c r="O154" s="145">
        <v>8.6999999999999994E-2</v>
      </c>
      <c r="P154" s="145">
        <f>O154*H154</f>
        <v>12.350519999999999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47" t="s">
        <v>116</v>
      </c>
      <c r="AT154" s="147" t="s">
        <v>112</v>
      </c>
      <c r="AU154" s="147" t="s">
        <v>77</v>
      </c>
      <c r="AY154" s="16" t="s">
        <v>110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6" t="s">
        <v>75</v>
      </c>
      <c r="BK154" s="148">
        <f>ROUND(I154*H154,2)</f>
        <v>0</v>
      </c>
      <c r="BL154" s="16" t="s">
        <v>116</v>
      </c>
      <c r="BM154" s="147" t="s">
        <v>181</v>
      </c>
    </row>
    <row r="155" spans="1:65" s="13" customFormat="1">
      <c r="B155" s="149"/>
      <c r="D155" s="150" t="s">
        <v>118</v>
      </c>
      <c r="E155" s="151" t="s">
        <v>1</v>
      </c>
      <c r="F155" s="152" t="s">
        <v>182</v>
      </c>
      <c r="H155" s="153">
        <v>141.96</v>
      </c>
      <c r="L155" s="149"/>
      <c r="M155" s="154"/>
      <c r="N155" s="155"/>
      <c r="O155" s="155"/>
      <c r="P155" s="155"/>
      <c r="Q155" s="155"/>
      <c r="R155" s="155"/>
      <c r="S155" s="155"/>
      <c r="T155" s="156"/>
      <c r="AT155" s="151" t="s">
        <v>118</v>
      </c>
      <c r="AU155" s="151" t="s">
        <v>77</v>
      </c>
      <c r="AV155" s="13" t="s">
        <v>77</v>
      </c>
      <c r="AW155" s="13" t="s">
        <v>27</v>
      </c>
      <c r="AX155" s="13" t="s">
        <v>75</v>
      </c>
      <c r="AY155" s="151" t="s">
        <v>110</v>
      </c>
    </row>
    <row r="156" spans="1:65" s="2" customFormat="1" ht="21.75" customHeight="1">
      <c r="A156" s="28"/>
      <c r="B156" s="135"/>
      <c r="C156" s="136" t="s">
        <v>183</v>
      </c>
      <c r="D156" s="136" t="s">
        <v>112</v>
      </c>
      <c r="E156" s="137" t="s">
        <v>184</v>
      </c>
      <c r="F156" s="138" t="s">
        <v>185</v>
      </c>
      <c r="G156" s="139" t="s">
        <v>145</v>
      </c>
      <c r="H156" s="140">
        <v>141.96</v>
      </c>
      <c r="I156" s="141"/>
      <c r="J156" s="141">
        <f>ROUND(I156*H156,2)</f>
        <v>0</v>
      </c>
      <c r="K156" s="142"/>
      <c r="L156" s="29"/>
      <c r="M156" s="143" t="s">
        <v>1</v>
      </c>
      <c r="N156" s="144" t="s">
        <v>35</v>
      </c>
      <c r="O156" s="145">
        <v>9.9000000000000005E-2</v>
      </c>
      <c r="P156" s="145">
        <f>O156*H156</f>
        <v>14.054040000000002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47" t="s">
        <v>116</v>
      </c>
      <c r="AT156" s="147" t="s">
        <v>112</v>
      </c>
      <c r="AU156" s="147" t="s">
        <v>77</v>
      </c>
      <c r="AY156" s="16" t="s">
        <v>110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6" t="s">
        <v>75</v>
      </c>
      <c r="BK156" s="148">
        <f>ROUND(I156*H156,2)</f>
        <v>0</v>
      </c>
      <c r="BL156" s="16" t="s">
        <v>116</v>
      </c>
      <c r="BM156" s="147" t="s">
        <v>186</v>
      </c>
    </row>
    <row r="157" spans="1:65" s="2" customFormat="1" ht="21.75" customHeight="1">
      <c r="A157" s="28"/>
      <c r="B157" s="135"/>
      <c r="C157" s="136" t="s">
        <v>8</v>
      </c>
      <c r="D157" s="136" t="s">
        <v>112</v>
      </c>
      <c r="E157" s="137" t="s">
        <v>187</v>
      </c>
      <c r="F157" s="138" t="s">
        <v>188</v>
      </c>
      <c r="G157" s="139" t="s">
        <v>189</v>
      </c>
      <c r="H157" s="140">
        <v>511.05599999999998</v>
      </c>
      <c r="I157" s="141"/>
      <c r="J157" s="141">
        <f>ROUND(I157*H157,2)</f>
        <v>0</v>
      </c>
      <c r="K157" s="142"/>
      <c r="L157" s="29"/>
      <c r="M157" s="143" t="s">
        <v>1</v>
      </c>
      <c r="N157" s="144" t="s">
        <v>35</v>
      </c>
      <c r="O157" s="145">
        <v>0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47" t="s">
        <v>116</v>
      </c>
      <c r="AT157" s="147" t="s">
        <v>112</v>
      </c>
      <c r="AU157" s="147" t="s">
        <v>77</v>
      </c>
      <c r="AY157" s="16" t="s">
        <v>110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6" t="s">
        <v>75</v>
      </c>
      <c r="BK157" s="148">
        <f>ROUND(I157*H157,2)</f>
        <v>0</v>
      </c>
      <c r="BL157" s="16" t="s">
        <v>116</v>
      </c>
      <c r="BM157" s="147" t="s">
        <v>190</v>
      </c>
    </row>
    <row r="158" spans="1:65" s="13" customFormat="1">
      <c r="B158" s="149"/>
      <c r="D158" s="150" t="s">
        <v>118</v>
      </c>
      <c r="E158" s="151" t="s">
        <v>1</v>
      </c>
      <c r="F158" s="152" t="s">
        <v>191</v>
      </c>
      <c r="H158" s="153">
        <v>511.05599999999998</v>
      </c>
      <c r="L158" s="149"/>
      <c r="M158" s="154"/>
      <c r="N158" s="155"/>
      <c r="O158" s="155"/>
      <c r="P158" s="155"/>
      <c r="Q158" s="155"/>
      <c r="R158" s="155"/>
      <c r="S158" s="155"/>
      <c r="T158" s="156"/>
      <c r="AT158" s="151" t="s">
        <v>118</v>
      </c>
      <c r="AU158" s="151" t="s">
        <v>77</v>
      </c>
      <c r="AV158" s="13" t="s">
        <v>77</v>
      </c>
      <c r="AW158" s="13" t="s">
        <v>27</v>
      </c>
      <c r="AX158" s="13" t="s">
        <v>75</v>
      </c>
      <c r="AY158" s="151" t="s">
        <v>110</v>
      </c>
    </row>
    <row r="159" spans="1:65" s="2" customFormat="1" ht="16.5" customHeight="1">
      <c r="A159" s="28"/>
      <c r="B159" s="135"/>
      <c r="C159" s="136" t="s">
        <v>192</v>
      </c>
      <c r="D159" s="136" t="s">
        <v>112</v>
      </c>
      <c r="E159" s="137" t="s">
        <v>193</v>
      </c>
      <c r="F159" s="138" t="s">
        <v>194</v>
      </c>
      <c r="G159" s="139" t="s">
        <v>145</v>
      </c>
      <c r="H159" s="140">
        <v>283.92</v>
      </c>
      <c r="I159" s="141"/>
      <c r="J159" s="141">
        <f>ROUND(I159*H159,2)</f>
        <v>0</v>
      </c>
      <c r="K159" s="142"/>
      <c r="L159" s="29"/>
      <c r="M159" s="143" t="s">
        <v>1</v>
      </c>
      <c r="N159" s="144" t="s">
        <v>35</v>
      </c>
      <c r="O159" s="145">
        <v>8.9999999999999993E-3</v>
      </c>
      <c r="P159" s="145">
        <f>O159*H159</f>
        <v>2.5552799999999998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47" t="s">
        <v>116</v>
      </c>
      <c r="AT159" s="147" t="s">
        <v>112</v>
      </c>
      <c r="AU159" s="147" t="s">
        <v>77</v>
      </c>
      <c r="AY159" s="16" t="s">
        <v>110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6" t="s">
        <v>75</v>
      </c>
      <c r="BK159" s="148">
        <f>ROUND(I159*H159,2)</f>
        <v>0</v>
      </c>
      <c r="BL159" s="16" t="s">
        <v>116</v>
      </c>
      <c r="BM159" s="147" t="s">
        <v>195</v>
      </c>
    </row>
    <row r="160" spans="1:65" s="2" customFormat="1" ht="21.75" customHeight="1">
      <c r="A160" s="28"/>
      <c r="B160" s="135"/>
      <c r="C160" s="136" t="s">
        <v>196</v>
      </c>
      <c r="D160" s="136" t="s">
        <v>112</v>
      </c>
      <c r="E160" s="137" t="s">
        <v>197</v>
      </c>
      <c r="F160" s="138" t="s">
        <v>198</v>
      </c>
      <c r="G160" s="139" t="s">
        <v>145</v>
      </c>
      <c r="H160" s="140">
        <v>180.52699999999999</v>
      </c>
      <c r="I160" s="141"/>
      <c r="J160" s="141">
        <f>ROUND(I160*H160,2)</f>
        <v>0</v>
      </c>
      <c r="K160" s="142"/>
      <c r="L160" s="29"/>
      <c r="M160" s="143" t="s">
        <v>1</v>
      </c>
      <c r="N160" s="144" t="s">
        <v>35</v>
      </c>
      <c r="O160" s="145">
        <v>0.29899999999999999</v>
      </c>
      <c r="P160" s="145">
        <f>O160*H160</f>
        <v>53.977572999999992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47" t="s">
        <v>116</v>
      </c>
      <c r="AT160" s="147" t="s">
        <v>112</v>
      </c>
      <c r="AU160" s="147" t="s">
        <v>77</v>
      </c>
      <c r="AY160" s="16" t="s">
        <v>110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75</v>
      </c>
      <c r="BK160" s="148">
        <f>ROUND(I160*H160,2)</f>
        <v>0</v>
      </c>
      <c r="BL160" s="16" t="s">
        <v>116</v>
      </c>
      <c r="BM160" s="147" t="s">
        <v>199</v>
      </c>
    </row>
    <row r="161" spans="1:65" s="13" customFormat="1">
      <c r="B161" s="149"/>
      <c r="D161" s="150" t="s">
        <v>118</v>
      </c>
      <c r="E161" s="151" t="s">
        <v>1</v>
      </c>
      <c r="F161" s="152" t="s">
        <v>200</v>
      </c>
      <c r="H161" s="153">
        <v>180.52699999999999</v>
      </c>
      <c r="L161" s="149"/>
      <c r="M161" s="154"/>
      <c r="N161" s="155"/>
      <c r="O161" s="155"/>
      <c r="P161" s="155"/>
      <c r="Q161" s="155"/>
      <c r="R161" s="155"/>
      <c r="S161" s="155"/>
      <c r="T161" s="156"/>
      <c r="AT161" s="151" t="s">
        <v>118</v>
      </c>
      <c r="AU161" s="151" t="s">
        <v>77</v>
      </c>
      <c r="AV161" s="13" t="s">
        <v>77</v>
      </c>
      <c r="AW161" s="13" t="s">
        <v>27</v>
      </c>
      <c r="AX161" s="13" t="s">
        <v>75</v>
      </c>
      <c r="AY161" s="151" t="s">
        <v>110</v>
      </c>
    </row>
    <row r="162" spans="1:65" s="2" customFormat="1" ht="16.5" customHeight="1">
      <c r="A162" s="28"/>
      <c r="B162" s="135"/>
      <c r="C162" s="164" t="s">
        <v>201</v>
      </c>
      <c r="D162" s="164" t="s">
        <v>202</v>
      </c>
      <c r="E162" s="165" t="s">
        <v>203</v>
      </c>
      <c r="F162" s="166" t="s">
        <v>204</v>
      </c>
      <c r="G162" s="167" t="s">
        <v>189</v>
      </c>
      <c r="H162" s="168">
        <v>324.94900000000001</v>
      </c>
      <c r="I162" s="169"/>
      <c r="J162" s="169">
        <f>ROUND(I162*H162,2)</f>
        <v>0</v>
      </c>
      <c r="K162" s="170"/>
      <c r="L162" s="171"/>
      <c r="M162" s="172" t="s">
        <v>1</v>
      </c>
      <c r="N162" s="173" t="s">
        <v>35</v>
      </c>
      <c r="O162" s="145">
        <v>0</v>
      </c>
      <c r="P162" s="145">
        <f>O162*H162</f>
        <v>0</v>
      </c>
      <c r="Q162" s="145">
        <v>1</v>
      </c>
      <c r="R162" s="145">
        <f>Q162*H162</f>
        <v>324.94900000000001</v>
      </c>
      <c r="S162" s="145">
        <v>0</v>
      </c>
      <c r="T162" s="146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47" t="s">
        <v>154</v>
      </c>
      <c r="AT162" s="147" t="s">
        <v>202</v>
      </c>
      <c r="AU162" s="147" t="s">
        <v>77</v>
      </c>
      <c r="AY162" s="16" t="s">
        <v>110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75</v>
      </c>
      <c r="BK162" s="148">
        <f>ROUND(I162*H162,2)</f>
        <v>0</v>
      </c>
      <c r="BL162" s="16" t="s">
        <v>116</v>
      </c>
      <c r="BM162" s="147" t="s">
        <v>205</v>
      </c>
    </row>
    <row r="163" spans="1:65" s="13" customFormat="1">
      <c r="B163" s="149"/>
      <c r="D163" s="150" t="s">
        <v>118</v>
      </c>
      <c r="E163" s="151" t="s">
        <v>1</v>
      </c>
      <c r="F163" s="152" t="s">
        <v>206</v>
      </c>
      <c r="H163" s="153">
        <v>324.94900000000001</v>
      </c>
      <c r="L163" s="149"/>
      <c r="M163" s="154"/>
      <c r="N163" s="155"/>
      <c r="O163" s="155"/>
      <c r="P163" s="155"/>
      <c r="Q163" s="155"/>
      <c r="R163" s="155"/>
      <c r="S163" s="155"/>
      <c r="T163" s="156"/>
      <c r="AT163" s="151" t="s">
        <v>118</v>
      </c>
      <c r="AU163" s="151" t="s">
        <v>77</v>
      </c>
      <c r="AV163" s="13" t="s">
        <v>77</v>
      </c>
      <c r="AW163" s="13" t="s">
        <v>27</v>
      </c>
      <c r="AX163" s="13" t="s">
        <v>75</v>
      </c>
      <c r="AY163" s="151" t="s">
        <v>110</v>
      </c>
    </row>
    <row r="164" spans="1:65" s="2" customFormat="1" ht="21.75" customHeight="1">
      <c r="A164" s="28"/>
      <c r="B164" s="135"/>
      <c r="C164" s="136" t="s">
        <v>207</v>
      </c>
      <c r="D164" s="136" t="s">
        <v>112</v>
      </c>
      <c r="E164" s="137" t="s">
        <v>208</v>
      </c>
      <c r="F164" s="138" t="s">
        <v>209</v>
      </c>
      <c r="G164" s="139" t="s">
        <v>145</v>
      </c>
      <c r="H164" s="140">
        <v>86.593000000000004</v>
      </c>
      <c r="I164" s="141"/>
      <c r="J164" s="141">
        <f>ROUND(I164*H164,2)</f>
        <v>0</v>
      </c>
      <c r="K164" s="142"/>
      <c r="L164" s="29"/>
      <c r="M164" s="143" t="s">
        <v>1</v>
      </c>
      <c r="N164" s="144" t="s">
        <v>35</v>
      </c>
      <c r="O164" s="145">
        <v>0.435</v>
      </c>
      <c r="P164" s="145">
        <f>O164*H164</f>
        <v>37.667954999999999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47" t="s">
        <v>116</v>
      </c>
      <c r="AT164" s="147" t="s">
        <v>112</v>
      </c>
      <c r="AU164" s="147" t="s">
        <v>77</v>
      </c>
      <c r="AY164" s="16" t="s">
        <v>110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6" t="s">
        <v>75</v>
      </c>
      <c r="BK164" s="148">
        <f>ROUND(I164*H164,2)</f>
        <v>0</v>
      </c>
      <c r="BL164" s="16" t="s">
        <v>116</v>
      </c>
      <c r="BM164" s="147" t="s">
        <v>210</v>
      </c>
    </row>
    <row r="165" spans="1:65" s="13" customFormat="1">
      <c r="B165" s="149"/>
      <c r="D165" s="150" t="s">
        <v>118</v>
      </c>
      <c r="E165" s="151" t="s">
        <v>1</v>
      </c>
      <c r="F165" s="152" t="s">
        <v>211</v>
      </c>
      <c r="H165" s="153">
        <v>29.87</v>
      </c>
      <c r="L165" s="149"/>
      <c r="M165" s="154"/>
      <c r="N165" s="155"/>
      <c r="O165" s="155"/>
      <c r="P165" s="155"/>
      <c r="Q165" s="155"/>
      <c r="R165" s="155"/>
      <c r="S165" s="155"/>
      <c r="T165" s="156"/>
      <c r="AT165" s="151" t="s">
        <v>118</v>
      </c>
      <c r="AU165" s="151" t="s">
        <v>77</v>
      </c>
      <c r="AV165" s="13" t="s">
        <v>77</v>
      </c>
      <c r="AW165" s="13" t="s">
        <v>27</v>
      </c>
      <c r="AX165" s="13" t="s">
        <v>70</v>
      </c>
      <c r="AY165" s="151" t="s">
        <v>110</v>
      </c>
    </row>
    <row r="166" spans="1:65" s="13" customFormat="1">
      <c r="B166" s="149"/>
      <c r="D166" s="150" t="s">
        <v>118</v>
      </c>
      <c r="E166" s="151" t="s">
        <v>1</v>
      </c>
      <c r="F166" s="152" t="s">
        <v>212</v>
      </c>
      <c r="H166" s="153">
        <v>35.363</v>
      </c>
      <c r="L166" s="149"/>
      <c r="M166" s="154"/>
      <c r="N166" s="155"/>
      <c r="O166" s="155"/>
      <c r="P166" s="155"/>
      <c r="Q166" s="155"/>
      <c r="R166" s="155"/>
      <c r="S166" s="155"/>
      <c r="T166" s="156"/>
      <c r="AT166" s="151" t="s">
        <v>118</v>
      </c>
      <c r="AU166" s="151" t="s">
        <v>77</v>
      </c>
      <c r="AV166" s="13" t="s">
        <v>77</v>
      </c>
      <c r="AW166" s="13" t="s">
        <v>27</v>
      </c>
      <c r="AX166" s="13" t="s">
        <v>70</v>
      </c>
      <c r="AY166" s="151" t="s">
        <v>110</v>
      </c>
    </row>
    <row r="167" spans="1:65" s="13" customFormat="1">
      <c r="B167" s="149"/>
      <c r="D167" s="150" t="s">
        <v>118</v>
      </c>
      <c r="E167" s="151" t="s">
        <v>1</v>
      </c>
      <c r="F167" s="152" t="s">
        <v>213</v>
      </c>
      <c r="H167" s="153">
        <v>21.36</v>
      </c>
      <c r="L167" s="149"/>
      <c r="M167" s="154"/>
      <c r="N167" s="155"/>
      <c r="O167" s="155"/>
      <c r="P167" s="155"/>
      <c r="Q167" s="155"/>
      <c r="R167" s="155"/>
      <c r="S167" s="155"/>
      <c r="T167" s="156"/>
      <c r="AT167" s="151" t="s">
        <v>118</v>
      </c>
      <c r="AU167" s="151" t="s">
        <v>77</v>
      </c>
      <c r="AV167" s="13" t="s">
        <v>77</v>
      </c>
      <c r="AW167" s="13" t="s">
        <v>27</v>
      </c>
      <c r="AX167" s="13" t="s">
        <v>70</v>
      </c>
      <c r="AY167" s="151" t="s">
        <v>110</v>
      </c>
    </row>
    <row r="168" spans="1:65" s="14" customFormat="1">
      <c r="B168" s="157"/>
      <c r="D168" s="150" t="s">
        <v>118</v>
      </c>
      <c r="E168" s="158" t="s">
        <v>1</v>
      </c>
      <c r="F168" s="159" t="s">
        <v>131</v>
      </c>
      <c r="H168" s="160">
        <v>86.593000000000004</v>
      </c>
      <c r="L168" s="157"/>
      <c r="M168" s="161"/>
      <c r="N168" s="162"/>
      <c r="O168" s="162"/>
      <c r="P168" s="162"/>
      <c r="Q168" s="162"/>
      <c r="R168" s="162"/>
      <c r="S168" s="162"/>
      <c r="T168" s="163"/>
      <c r="AT168" s="158" t="s">
        <v>118</v>
      </c>
      <c r="AU168" s="158" t="s">
        <v>77</v>
      </c>
      <c r="AV168" s="14" t="s">
        <v>116</v>
      </c>
      <c r="AW168" s="14" t="s">
        <v>27</v>
      </c>
      <c r="AX168" s="14" t="s">
        <v>75</v>
      </c>
      <c r="AY168" s="158" t="s">
        <v>110</v>
      </c>
    </row>
    <row r="169" spans="1:65" s="2" customFormat="1" ht="16.5" customHeight="1">
      <c r="A169" s="28"/>
      <c r="B169" s="135"/>
      <c r="C169" s="164" t="s">
        <v>214</v>
      </c>
      <c r="D169" s="164" t="s">
        <v>202</v>
      </c>
      <c r="E169" s="165" t="s">
        <v>215</v>
      </c>
      <c r="F169" s="166" t="s">
        <v>216</v>
      </c>
      <c r="G169" s="167" t="s">
        <v>189</v>
      </c>
      <c r="H169" s="168">
        <v>155.86699999999999</v>
      </c>
      <c r="I169" s="169"/>
      <c r="J169" s="169">
        <f>ROUND(I169*H169,2)</f>
        <v>0</v>
      </c>
      <c r="K169" s="170"/>
      <c r="L169" s="171"/>
      <c r="M169" s="172" t="s">
        <v>1</v>
      </c>
      <c r="N169" s="173" t="s">
        <v>35</v>
      </c>
      <c r="O169" s="145">
        <v>0</v>
      </c>
      <c r="P169" s="145">
        <f>O169*H169</f>
        <v>0</v>
      </c>
      <c r="Q169" s="145">
        <v>1</v>
      </c>
      <c r="R169" s="145">
        <f>Q169*H169</f>
        <v>155.86699999999999</v>
      </c>
      <c r="S169" s="145">
        <v>0</v>
      </c>
      <c r="T169" s="146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47" t="s">
        <v>154</v>
      </c>
      <c r="AT169" s="147" t="s">
        <v>202</v>
      </c>
      <c r="AU169" s="147" t="s">
        <v>77</v>
      </c>
      <c r="AY169" s="16" t="s">
        <v>110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6" t="s">
        <v>75</v>
      </c>
      <c r="BK169" s="148">
        <f>ROUND(I169*H169,2)</f>
        <v>0</v>
      </c>
      <c r="BL169" s="16" t="s">
        <v>116</v>
      </c>
      <c r="BM169" s="147" t="s">
        <v>217</v>
      </c>
    </row>
    <row r="170" spans="1:65" s="13" customFormat="1">
      <c r="B170" s="149"/>
      <c r="D170" s="150" t="s">
        <v>118</v>
      </c>
      <c r="E170" s="151" t="s">
        <v>1</v>
      </c>
      <c r="F170" s="152" t="s">
        <v>218</v>
      </c>
      <c r="H170" s="153">
        <v>155.86699999999999</v>
      </c>
      <c r="L170" s="149"/>
      <c r="M170" s="154"/>
      <c r="N170" s="155"/>
      <c r="O170" s="155"/>
      <c r="P170" s="155"/>
      <c r="Q170" s="155"/>
      <c r="R170" s="155"/>
      <c r="S170" s="155"/>
      <c r="T170" s="156"/>
      <c r="AT170" s="151" t="s">
        <v>118</v>
      </c>
      <c r="AU170" s="151" t="s">
        <v>77</v>
      </c>
      <c r="AV170" s="13" t="s">
        <v>77</v>
      </c>
      <c r="AW170" s="13" t="s">
        <v>27</v>
      </c>
      <c r="AX170" s="13" t="s">
        <v>75</v>
      </c>
      <c r="AY170" s="151" t="s">
        <v>110</v>
      </c>
    </row>
    <row r="171" spans="1:65" s="12" customFormat="1" ht="22.9" customHeight="1">
      <c r="B171" s="123"/>
      <c r="D171" s="124" t="s">
        <v>69</v>
      </c>
      <c r="E171" s="133" t="s">
        <v>77</v>
      </c>
      <c r="F171" s="133" t="s">
        <v>219</v>
      </c>
      <c r="J171" s="134">
        <f>BK171</f>
        <v>0</v>
      </c>
      <c r="L171" s="123"/>
      <c r="M171" s="127"/>
      <c r="N171" s="128"/>
      <c r="O171" s="128"/>
      <c r="P171" s="129">
        <f>P172</f>
        <v>39.155000000000001</v>
      </c>
      <c r="Q171" s="128"/>
      <c r="R171" s="129">
        <f>R172</f>
        <v>19.528794999999999</v>
      </c>
      <c r="S171" s="128"/>
      <c r="T171" s="130">
        <f>T172</f>
        <v>0</v>
      </c>
      <c r="AR171" s="124" t="s">
        <v>75</v>
      </c>
      <c r="AT171" s="131" t="s">
        <v>69</v>
      </c>
      <c r="AU171" s="131" t="s">
        <v>75</v>
      </c>
      <c r="AY171" s="124" t="s">
        <v>110</v>
      </c>
      <c r="BK171" s="132">
        <f>BK172</f>
        <v>0</v>
      </c>
    </row>
    <row r="172" spans="1:65" s="2" customFormat="1" ht="33" customHeight="1">
      <c r="A172" s="28"/>
      <c r="B172" s="135"/>
      <c r="C172" s="136" t="s">
        <v>7</v>
      </c>
      <c r="D172" s="136" t="s">
        <v>112</v>
      </c>
      <c r="E172" s="137" t="s">
        <v>220</v>
      </c>
      <c r="F172" s="138" t="s">
        <v>221</v>
      </c>
      <c r="G172" s="139" t="s">
        <v>127</v>
      </c>
      <c r="H172" s="140">
        <v>95.5</v>
      </c>
      <c r="I172" s="141"/>
      <c r="J172" s="141">
        <f>ROUND(I172*H172,2)</f>
        <v>0</v>
      </c>
      <c r="K172" s="142"/>
      <c r="L172" s="29"/>
      <c r="M172" s="143" t="s">
        <v>1</v>
      </c>
      <c r="N172" s="144" t="s">
        <v>35</v>
      </c>
      <c r="O172" s="145">
        <v>0.41</v>
      </c>
      <c r="P172" s="145">
        <f>O172*H172</f>
        <v>39.155000000000001</v>
      </c>
      <c r="Q172" s="145">
        <v>0.20449000000000001</v>
      </c>
      <c r="R172" s="145">
        <f>Q172*H172</f>
        <v>19.528794999999999</v>
      </c>
      <c r="S172" s="145">
        <v>0</v>
      </c>
      <c r="T172" s="146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47" t="s">
        <v>116</v>
      </c>
      <c r="AT172" s="147" t="s">
        <v>112</v>
      </c>
      <c r="AU172" s="147" t="s">
        <v>77</v>
      </c>
      <c r="AY172" s="16" t="s">
        <v>110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6" t="s">
        <v>75</v>
      </c>
      <c r="BK172" s="148">
        <f>ROUND(I172*H172,2)</f>
        <v>0</v>
      </c>
      <c r="BL172" s="16" t="s">
        <v>116</v>
      </c>
      <c r="BM172" s="147" t="s">
        <v>222</v>
      </c>
    </row>
    <row r="173" spans="1:65" s="12" customFormat="1" ht="22.9" customHeight="1">
      <c r="B173" s="123"/>
      <c r="D173" s="124" t="s">
        <v>69</v>
      </c>
      <c r="E173" s="133" t="s">
        <v>124</v>
      </c>
      <c r="F173" s="133" t="s">
        <v>223</v>
      </c>
      <c r="J173" s="134">
        <f>BK173</f>
        <v>0</v>
      </c>
      <c r="L173" s="123"/>
      <c r="M173" s="127"/>
      <c r="N173" s="128"/>
      <c r="O173" s="128"/>
      <c r="P173" s="129">
        <f>P174</f>
        <v>8.1174999999999997</v>
      </c>
      <c r="Q173" s="128"/>
      <c r="R173" s="129">
        <f>R174</f>
        <v>0</v>
      </c>
      <c r="S173" s="128"/>
      <c r="T173" s="130">
        <f>T174</f>
        <v>0</v>
      </c>
      <c r="AR173" s="124" t="s">
        <v>75</v>
      </c>
      <c r="AT173" s="131" t="s">
        <v>69</v>
      </c>
      <c r="AU173" s="131" t="s">
        <v>75</v>
      </c>
      <c r="AY173" s="124" t="s">
        <v>110</v>
      </c>
      <c r="BK173" s="132">
        <f>BK174</f>
        <v>0</v>
      </c>
    </row>
    <row r="174" spans="1:65" s="2" customFormat="1" ht="16.5" customHeight="1">
      <c r="A174" s="28"/>
      <c r="B174" s="135"/>
      <c r="C174" s="136" t="s">
        <v>224</v>
      </c>
      <c r="D174" s="136" t="s">
        <v>112</v>
      </c>
      <c r="E174" s="137" t="s">
        <v>225</v>
      </c>
      <c r="F174" s="138" t="s">
        <v>226</v>
      </c>
      <c r="G174" s="139" t="s">
        <v>127</v>
      </c>
      <c r="H174" s="140">
        <v>95.5</v>
      </c>
      <c r="I174" s="141"/>
      <c r="J174" s="141">
        <f>ROUND(I174*H174,2)</f>
        <v>0</v>
      </c>
      <c r="K174" s="142"/>
      <c r="L174" s="29"/>
      <c r="M174" s="143" t="s">
        <v>1</v>
      </c>
      <c r="N174" s="144" t="s">
        <v>35</v>
      </c>
      <c r="O174" s="145">
        <v>8.5000000000000006E-2</v>
      </c>
      <c r="P174" s="145">
        <f>O174*H174</f>
        <v>8.1174999999999997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47" t="s">
        <v>116</v>
      </c>
      <c r="AT174" s="147" t="s">
        <v>112</v>
      </c>
      <c r="AU174" s="147" t="s">
        <v>77</v>
      </c>
      <c r="AY174" s="16" t="s">
        <v>110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6" t="s">
        <v>75</v>
      </c>
      <c r="BK174" s="148">
        <f>ROUND(I174*H174,2)</f>
        <v>0</v>
      </c>
      <c r="BL174" s="16" t="s">
        <v>116</v>
      </c>
      <c r="BM174" s="147" t="s">
        <v>227</v>
      </c>
    </row>
    <row r="175" spans="1:65" s="12" customFormat="1" ht="22.9" customHeight="1">
      <c r="B175" s="123"/>
      <c r="D175" s="124" t="s">
        <v>69</v>
      </c>
      <c r="E175" s="133" t="s">
        <v>116</v>
      </c>
      <c r="F175" s="133" t="s">
        <v>228</v>
      </c>
      <c r="J175" s="134">
        <f>BK175</f>
        <v>0</v>
      </c>
      <c r="L175" s="123"/>
      <c r="M175" s="127"/>
      <c r="N175" s="128"/>
      <c r="O175" s="128"/>
      <c r="P175" s="129">
        <f>SUM(P176:P184)</f>
        <v>30.629413999999997</v>
      </c>
      <c r="Q175" s="128"/>
      <c r="R175" s="129">
        <f>SUM(R176:R184)</f>
        <v>1.0092400000000001</v>
      </c>
      <c r="S175" s="128"/>
      <c r="T175" s="130">
        <f>SUM(T176:T184)</f>
        <v>0</v>
      </c>
      <c r="AR175" s="124" t="s">
        <v>75</v>
      </c>
      <c r="AT175" s="131" t="s">
        <v>69</v>
      </c>
      <c r="AU175" s="131" t="s">
        <v>75</v>
      </c>
      <c r="AY175" s="124" t="s">
        <v>110</v>
      </c>
      <c r="BK175" s="132">
        <f>SUM(BK176:BK184)</f>
        <v>0</v>
      </c>
    </row>
    <row r="176" spans="1:65" s="2" customFormat="1" ht="16.5" customHeight="1">
      <c r="A176" s="28"/>
      <c r="B176" s="135"/>
      <c r="C176" s="136" t="s">
        <v>229</v>
      </c>
      <c r="D176" s="136" t="s">
        <v>112</v>
      </c>
      <c r="E176" s="137" t="s">
        <v>230</v>
      </c>
      <c r="F176" s="138" t="s">
        <v>231</v>
      </c>
      <c r="G176" s="139" t="s">
        <v>145</v>
      </c>
      <c r="H176" s="140">
        <v>1.0129999999999999</v>
      </c>
      <c r="I176" s="141"/>
      <c r="J176" s="141">
        <f>ROUND(I176*H176,2)</f>
        <v>0</v>
      </c>
      <c r="K176" s="142"/>
      <c r="L176" s="29"/>
      <c r="M176" s="143" t="s">
        <v>1</v>
      </c>
      <c r="N176" s="144" t="s">
        <v>35</v>
      </c>
      <c r="O176" s="145">
        <v>1.3029999999999999</v>
      </c>
      <c r="P176" s="145">
        <f>O176*H176</f>
        <v>1.3199389999999998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7" t="s">
        <v>116</v>
      </c>
      <c r="AT176" s="147" t="s">
        <v>112</v>
      </c>
      <c r="AU176" s="147" t="s">
        <v>77</v>
      </c>
      <c r="AY176" s="16" t="s">
        <v>110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6" t="s">
        <v>75</v>
      </c>
      <c r="BK176" s="148">
        <f>ROUND(I176*H176,2)</f>
        <v>0</v>
      </c>
      <c r="BL176" s="16" t="s">
        <v>116</v>
      </c>
      <c r="BM176" s="147" t="s">
        <v>232</v>
      </c>
    </row>
    <row r="177" spans="1:65" s="13" customFormat="1">
      <c r="B177" s="149"/>
      <c r="D177" s="150" t="s">
        <v>118</v>
      </c>
      <c r="E177" s="151" t="s">
        <v>1</v>
      </c>
      <c r="F177" s="152" t="s">
        <v>233</v>
      </c>
      <c r="H177" s="153">
        <v>1.0129999999999999</v>
      </c>
      <c r="L177" s="149"/>
      <c r="M177" s="154"/>
      <c r="N177" s="155"/>
      <c r="O177" s="155"/>
      <c r="P177" s="155"/>
      <c r="Q177" s="155"/>
      <c r="R177" s="155"/>
      <c r="S177" s="155"/>
      <c r="T177" s="156"/>
      <c r="AT177" s="151" t="s">
        <v>118</v>
      </c>
      <c r="AU177" s="151" t="s">
        <v>77</v>
      </c>
      <c r="AV177" s="13" t="s">
        <v>77</v>
      </c>
      <c r="AW177" s="13" t="s">
        <v>27</v>
      </c>
      <c r="AX177" s="13" t="s">
        <v>75</v>
      </c>
      <c r="AY177" s="151" t="s">
        <v>110</v>
      </c>
    </row>
    <row r="178" spans="1:65" s="2" customFormat="1" ht="16.5" customHeight="1">
      <c r="A178" s="28"/>
      <c r="B178" s="135"/>
      <c r="C178" s="136" t="s">
        <v>234</v>
      </c>
      <c r="D178" s="136" t="s">
        <v>112</v>
      </c>
      <c r="E178" s="137" t="s">
        <v>235</v>
      </c>
      <c r="F178" s="138" t="s">
        <v>236</v>
      </c>
      <c r="G178" s="139" t="s">
        <v>145</v>
      </c>
      <c r="H178" s="140">
        <v>16.8</v>
      </c>
      <c r="I178" s="141"/>
      <c r="J178" s="141">
        <f>ROUND(I178*H178,2)</f>
        <v>0</v>
      </c>
      <c r="K178" s="142"/>
      <c r="L178" s="29"/>
      <c r="M178" s="143" t="s">
        <v>1</v>
      </c>
      <c r="N178" s="144" t="s">
        <v>35</v>
      </c>
      <c r="O178" s="145">
        <v>1.3169999999999999</v>
      </c>
      <c r="P178" s="145">
        <f>O178*H178</f>
        <v>22.125599999999999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47" t="s">
        <v>116</v>
      </c>
      <c r="AT178" s="147" t="s">
        <v>112</v>
      </c>
      <c r="AU178" s="147" t="s">
        <v>77</v>
      </c>
      <c r="AY178" s="16" t="s">
        <v>110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6" t="s">
        <v>75</v>
      </c>
      <c r="BK178" s="148">
        <f>ROUND(I178*H178,2)</f>
        <v>0</v>
      </c>
      <c r="BL178" s="16" t="s">
        <v>116</v>
      </c>
      <c r="BM178" s="147" t="s">
        <v>237</v>
      </c>
    </row>
    <row r="179" spans="1:65" s="13" customFormat="1">
      <c r="B179" s="149"/>
      <c r="D179" s="150" t="s">
        <v>118</v>
      </c>
      <c r="E179" s="151" t="s">
        <v>1</v>
      </c>
      <c r="F179" s="152" t="s">
        <v>238</v>
      </c>
      <c r="H179" s="153">
        <v>16.8</v>
      </c>
      <c r="L179" s="149"/>
      <c r="M179" s="154"/>
      <c r="N179" s="155"/>
      <c r="O179" s="155"/>
      <c r="P179" s="155"/>
      <c r="Q179" s="155"/>
      <c r="R179" s="155"/>
      <c r="S179" s="155"/>
      <c r="T179" s="156"/>
      <c r="AT179" s="151" t="s">
        <v>118</v>
      </c>
      <c r="AU179" s="151" t="s">
        <v>77</v>
      </c>
      <c r="AV179" s="13" t="s">
        <v>77</v>
      </c>
      <c r="AW179" s="13" t="s">
        <v>27</v>
      </c>
      <c r="AX179" s="13" t="s">
        <v>75</v>
      </c>
      <c r="AY179" s="151" t="s">
        <v>110</v>
      </c>
    </row>
    <row r="180" spans="1:65" s="2" customFormat="1" ht="21.75" customHeight="1">
      <c r="A180" s="28"/>
      <c r="B180" s="135"/>
      <c r="C180" s="136" t="s">
        <v>239</v>
      </c>
      <c r="D180" s="136" t="s">
        <v>112</v>
      </c>
      <c r="E180" s="137" t="s">
        <v>240</v>
      </c>
      <c r="F180" s="138" t="s">
        <v>241</v>
      </c>
      <c r="G180" s="139" t="s">
        <v>145</v>
      </c>
      <c r="H180" s="140">
        <v>0.67500000000000004</v>
      </c>
      <c r="I180" s="141"/>
      <c r="J180" s="141">
        <f>ROUND(I180*H180,2)</f>
        <v>0</v>
      </c>
      <c r="K180" s="142"/>
      <c r="L180" s="29"/>
      <c r="M180" s="143" t="s">
        <v>1</v>
      </c>
      <c r="N180" s="144" t="s">
        <v>35</v>
      </c>
      <c r="O180" s="145">
        <v>1.4650000000000001</v>
      </c>
      <c r="P180" s="145">
        <f>O180*H180</f>
        <v>0.98887500000000017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7" t="s">
        <v>116</v>
      </c>
      <c r="AT180" s="147" t="s">
        <v>112</v>
      </c>
      <c r="AU180" s="147" t="s">
        <v>77</v>
      </c>
      <c r="AY180" s="16" t="s">
        <v>110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6" t="s">
        <v>75</v>
      </c>
      <c r="BK180" s="148">
        <f>ROUND(I180*H180,2)</f>
        <v>0</v>
      </c>
      <c r="BL180" s="16" t="s">
        <v>116</v>
      </c>
      <c r="BM180" s="147" t="s">
        <v>242</v>
      </c>
    </row>
    <row r="181" spans="1:65" s="13" customFormat="1">
      <c r="B181" s="149"/>
      <c r="D181" s="150" t="s">
        <v>118</v>
      </c>
      <c r="E181" s="151" t="s">
        <v>1</v>
      </c>
      <c r="F181" s="152" t="s">
        <v>243</v>
      </c>
      <c r="H181" s="153">
        <v>0.67500000000000004</v>
      </c>
      <c r="L181" s="149"/>
      <c r="M181" s="154"/>
      <c r="N181" s="155"/>
      <c r="O181" s="155"/>
      <c r="P181" s="155"/>
      <c r="Q181" s="155"/>
      <c r="R181" s="155"/>
      <c r="S181" s="155"/>
      <c r="T181" s="156"/>
      <c r="AT181" s="151" t="s">
        <v>118</v>
      </c>
      <c r="AU181" s="151" t="s">
        <v>77</v>
      </c>
      <c r="AV181" s="13" t="s">
        <v>77</v>
      </c>
      <c r="AW181" s="13" t="s">
        <v>27</v>
      </c>
      <c r="AX181" s="13" t="s">
        <v>75</v>
      </c>
      <c r="AY181" s="151" t="s">
        <v>110</v>
      </c>
    </row>
    <row r="182" spans="1:65" s="2" customFormat="1" ht="21.75" customHeight="1">
      <c r="A182" s="28"/>
      <c r="B182" s="135"/>
      <c r="C182" s="136" t="s">
        <v>244</v>
      </c>
      <c r="D182" s="136" t="s">
        <v>112</v>
      </c>
      <c r="E182" s="137" t="s">
        <v>245</v>
      </c>
      <c r="F182" s="138" t="s">
        <v>246</v>
      </c>
      <c r="G182" s="139" t="s">
        <v>247</v>
      </c>
      <c r="H182" s="140">
        <v>7</v>
      </c>
      <c r="I182" s="141"/>
      <c r="J182" s="141">
        <f>ROUND(I182*H182,2)</f>
        <v>0</v>
      </c>
      <c r="K182" s="142"/>
      <c r="L182" s="29"/>
      <c r="M182" s="143" t="s">
        <v>1</v>
      </c>
      <c r="N182" s="144" t="s">
        <v>35</v>
      </c>
      <c r="O182" s="145">
        <v>0.88500000000000001</v>
      </c>
      <c r="P182" s="145">
        <f>O182*H182</f>
        <v>6.1950000000000003</v>
      </c>
      <c r="Q182" s="145">
        <v>8.8319999999999996E-2</v>
      </c>
      <c r="R182" s="145">
        <f>Q182*H182</f>
        <v>0.61824000000000001</v>
      </c>
      <c r="S182" s="145">
        <v>0</v>
      </c>
      <c r="T182" s="146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47" t="s">
        <v>116</v>
      </c>
      <c r="AT182" s="147" t="s">
        <v>112</v>
      </c>
      <c r="AU182" s="147" t="s">
        <v>77</v>
      </c>
      <c r="AY182" s="16" t="s">
        <v>110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6" t="s">
        <v>75</v>
      </c>
      <c r="BK182" s="148">
        <f>ROUND(I182*H182,2)</f>
        <v>0</v>
      </c>
      <c r="BL182" s="16" t="s">
        <v>116</v>
      </c>
      <c r="BM182" s="147" t="s">
        <v>248</v>
      </c>
    </row>
    <row r="183" spans="1:65" s="2" customFormat="1" ht="21.75" customHeight="1">
      <c r="A183" s="28"/>
      <c r="B183" s="135"/>
      <c r="C183" s="164" t="s">
        <v>249</v>
      </c>
      <c r="D183" s="164" t="s">
        <v>202</v>
      </c>
      <c r="E183" s="165" t="s">
        <v>250</v>
      </c>
      <c r="F183" s="166" t="s">
        <v>251</v>
      </c>
      <c r="G183" s="167" t="s">
        <v>247</v>
      </c>
      <c r="H183" s="168">
        <v>5</v>
      </c>
      <c r="I183" s="169"/>
      <c r="J183" s="169">
        <f>ROUND(I183*H183,2)</f>
        <v>0</v>
      </c>
      <c r="K183" s="170"/>
      <c r="L183" s="171"/>
      <c r="M183" s="172" t="s">
        <v>1</v>
      </c>
      <c r="N183" s="173" t="s">
        <v>35</v>
      </c>
      <c r="O183" s="145">
        <v>0</v>
      </c>
      <c r="P183" s="145">
        <f>O183*H183</f>
        <v>0</v>
      </c>
      <c r="Q183" s="145">
        <v>5.0999999999999997E-2</v>
      </c>
      <c r="R183" s="145">
        <f>Q183*H183</f>
        <v>0.255</v>
      </c>
      <c r="S183" s="145">
        <v>0</v>
      </c>
      <c r="T183" s="146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47" t="s">
        <v>154</v>
      </c>
      <c r="AT183" s="147" t="s">
        <v>202</v>
      </c>
      <c r="AU183" s="147" t="s">
        <v>77</v>
      </c>
      <c r="AY183" s="16" t="s">
        <v>110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6" t="s">
        <v>75</v>
      </c>
      <c r="BK183" s="148">
        <f>ROUND(I183*H183,2)</f>
        <v>0</v>
      </c>
      <c r="BL183" s="16" t="s">
        <v>116</v>
      </c>
      <c r="BM183" s="147" t="s">
        <v>252</v>
      </c>
    </row>
    <row r="184" spans="1:65" s="2" customFormat="1" ht="21.75" customHeight="1">
      <c r="A184" s="28"/>
      <c r="B184" s="135"/>
      <c r="C184" s="164" t="s">
        <v>253</v>
      </c>
      <c r="D184" s="164" t="s">
        <v>202</v>
      </c>
      <c r="E184" s="165" t="s">
        <v>254</v>
      </c>
      <c r="F184" s="166" t="s">
        <v>255</v>
      </c>
      <c r="G184" s="167" t="s">
        <v>247</v>
      </c>
      <c r="H184" s="168">
        <v>2</v>
      </c>
      <c r="I184" s="169"/>
      <c r="J184" s="169">
        <f>ROUND(I184*H184,2)</f>
        <v>0</v>
      </c>
      <c r="K184" s="170"/>
      <c r="L184" s="171"/>
      <c r="M184" s="172" t="s">
        <v>1</v>
      </c>
      <c r="N184" s="173" t="s">
        <v>35</v>
      </c>
      <c r="O184" s="145">
        <v>0</v>
      </c>
      <c r="P184" s="145">
        <f>O184*H184</f>
        <v>0</v>
      </c>
      <c r="Q184" s="145">
        <v>6.8000000000000005E-2</v>
      </c>
      <c r="R184" s="145">
        <f>Q184*H184</f>
        <v>0.13600000000000001</v>
      </c>
      <c r="S184" s="145">
        <v>0</v>
      </c>
      <c r="T184" s="146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47" t="s">
        <v>154</v>
      </c>
      <c r="AT184" s="147" t="s">
        <v>202</v>
      </c>
      <c r="AU184" s="147" t="s">
        <v>77</v>
      </c>
      <c r="AY184" s="16" t="s">
        <v>110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6" t="s">
        <v>75</v>
      </c>
      <c r="BK184" s="148">
        <f>ROUND(I184*H184,2)</f>
        <v>0</v>
      </c>
      <c r="BL184" s="16" t="s">
        <v>116</v>
      </c>
      <c r="BM184" s="147" t="s">
        <v>256</v>
      </c>
    </row>
    <row r="185" spans="1:65" s="12" customFormat="1" ht="22.9" customHeight="1">
      <c r="B185" s="123"/>
      <c r="D185" s="124" t="s">
        <v>69</v>
      </c>
      <c r="E185" s="133" t="s">
        <v>154</v>
      </c>
      <c r="F185" s="133" t="s">
        <v>257</v>
      </c>
      <c r="J185" s="134">
        <f>BK185</f>
        <v>0</v>
      </c>
      <c r="L185" s="123"/>
      <c r="M185" s="127"/>
      <c r="N185" s="128"/>
      <c r="O185" s="128"/>
      <c r="P185" s="129">
        <f>SUM(P186:P242)</f>
        <v>240.39950000000002</v>
      </c>
      <c r="Q185" s="128"/>
      <c r="R185" s="129">
        <f>SUM(R186:R242)</f>
        <v>24.97550399</v>
      </c>
      <c r="S185" s="128"/>
      <c r="T185" s="130">
        <f>SUM(T186:T242)</f>
        <v>32.667000000000002</v>
      </c>
      <c r="AR185" s="124" t="s">
        <v>75</v>
      </c>
      <c r="AT185" s="131" t="s">
        <v>69</v>
      </c>
      <c r="AU185" s="131" t="s">
        <v>75</v>
      </c>
      <c r="AY185" s="124" t="s">
        <v>110</v>
      </c>
      <c r="BK185" s="132">
        <f>SUM(BK186:BK242)</f>
        <v>0</v>
      </c>
    </row>
    <row r="186" spans="1:65" s="2" customFormat="1" ht="21.75" customHeight="1">
      <c r="A186" s="28"/>
      <c r="B186" s="135"/>
      <c r="C186" s="136" t="s">
        <v>258</v>
      </c>
      <c r="D186" s="136" t="s">
        <v>112</v>
      </c>
      <c r="E186" s="137" t="s">
        <v>259</v>
      </c>
      <c r="F186" s="138" t="s">
        <v>260</v>
      </c>
      <c r="G186" s="139" t="s">
        <v>127</v>
      </c>
      <c r="H186" s="140">
        <v>96</v>
      </c>
      <c r="I186" s="141"/>
      <c r="J186" s="141">
        <f>ROUND(I186*H186,2)</f>
        <v>0</v>
      </c>
      <c r="K186" s="142"/>
      <c r="L186" s="29"/>
      <c r="M186" s="143" t="s">
        <v>1</v>
      </c>
      <c r="N186" s="144" t="s">
        <v>35</v>
      </c>
      <c r="O186" s="145">
        <v>0.20499999999999999</v>
      </c>
      <c r="P186" s="145">
        <f>O186*H186</f>
        <v>19.68</v>
      </c>
      <c r="Q186" s="145">
        <v>0</v>
      </c>
      <c r="R186" s="145">
        <f>Q186*H186</f>
        <v>0</v>
      </c>
      <c r="S186" s="145">
        <v>0.32</v>
      </c>
      <c r="T186" s="146">
        <f>S186*H186</f>
        <v>30.72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47" t="s">
        <v>116</v>
      </c>
      <c r="AT186" s="147" t="s">
        <v>112</v>
      </c>
      <c r="AU186" s="147" t="s">
        <v>77</v>
      </c>
      <c r="AY186" s="16" t="s">
        <v>110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6" t="s">
        <v>75</v>
      </c>
      <c r="BK186" s="148">
        <f>ROUND(I186*H186,2)</f>
        <v>0</v>
      </c>
      <c r="BL186" s="16" t="s">
        <v>116</v>
      </c>
      <c r="BM186" s="147" t="s">
        <v>261</v>
      </c>
    </row>
    <row r="187" spans="1:65" s="13" customFormat="1">
      <c r="B187" s="149"/>
      <c r="D187" s="150" t="s">
        <v>118</v>
      </c>
      <c r="E187" s="151" t="s">
        <v>1</v>
      </c>
      <c r="F187" s="152" t="s">
        <v>262</v>
      </c>
      <c r="H187" s="153">
        <v>96</v>
      </c>
      <c r="L187" s="149"/>
      <c r="M187" s="154"/>
      <c r="N187" s="155"/>
      <c r="O187" s="155"/>
      <c r="P187" s="155"/>
      <c r="Q187" s="155"/>
      <c r="R187" s="155"/>
      <c r="S187" s="155"/>
      <c r="T187" s="156"/>
      <c r="AT187" s="151" t="s">
        <v>118</v>
      </c>
      <c r="AU187" s="151" t="s">
        <v>77</v>
      </c>
      <c r="AV187" s="13" t="s">
        <v>77</v>
      </c>
      <c r="AW187" s="13" t="s">
        <v>27</v>
      </c>
      <c r="AX187" s="13" t="s">
        <v>75</v>
      </c>
      <c r="AY187" s="151" t="s">
        <v>110</v>
      </c>
    </row>
    <row r="188" spans="1:65" s="2" customFormat="1" ht="21.75" customHeight="1">
      <c r="A188" s="28"/>
      <c r="B188" s="135"/>
      <c r="C188" s="136" t="s">
        <v>263</v>
      </c>
      <c r="D188" s="136" t="s">
        <v>112</v>
      </c>
      <c r="E188" s="137" t="s">
        <v>264</v>
      </c>
      <c r="F188" s="138" t="s">
        <v>265</v>
      </c>
      <c r="G188" s="139" t="s">
        <v>127</v>
      </c>
      <c r="H188" s="140">
        <v>18.5</v>
      </c>
      <c r="I188" s="141"/>
      <c r="J188" s="141">
        <f>ROUND(I188*H188,2)</f>
        <v>0</v>
      </c>
      <c r="K188" s="142"/>
      <c r="L188" s="29"/>
      <c r="M188" s="143" t="s">
        <v>1</v>
      </c>
      <c r="N188" s="144" t="s">
        <v>35</v>
      </c>
      <c r="O188" s="145">
        <v>0.29199999999999998</v>
      </c>
      <c r="P188" s="145">
        <f>O188*H188</f>
        <v>5.4019999999999992</v>
      </c>
      <c r="Q188" s="145">
        <v>1.0000000000000001E-5</v>
      </c>
      <c r="R188" s="145">
        <f>Q188*H188</f>
        <v>1.8500000000000002E-4</v>
      </c>
      <c r="S188" s="145">
        <v>0</v>
      </c>
      <c r="T188" s="146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47" t="s">
        <v>116</v>
      </c>
      <c r="AT188" s="147" t="s">
        <v>112</v>
      </c>
      <c r="AU188" s="147" t="s">
        <v>77</v>
      </c>
      <c r="AY188" s="16" t="s">
        <v>110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6" t="s">
        <v>75</v>
      </c>
      <c r="BK188" s="148">
        <f>ROUND(I188*H188,2)</f>
        <v>0</v>
      </c>
      <c r="BL188" s="16" t="s">
        <v>116</v>
      </c>
      <c r="BM188" s="147" t="s">
        <v>266</v>
      </c>
    </row>
    <row r="189" spans="1:65" s="2" customFormat="1" ht="16.5" customHeight="1">
      <c r="A189" s="28"/>
      <c r="B189" s="135"/>
      <c r="C189" s="164" t="s">
        <v>267</v>
      </c>
      <c r="D189" s="164" t="s">
        <v>202</v>
      </c>
      <c r="E189" s="165" t="s">
        <v>268</v>
      </c>
      <c r="F189" s="166" t="s">
        <v>269</v>
      </c>
      <c r="G189" s="167" t="s">
        <v>127</v>
      </c>
      <c r="H189" s="168">
        <v>19.245999999999999</v>
      </c>
      <c r="I189" s="169"/>
      <c r="J189" s="169">
        <f>ROUND(I189*H189,2)</f>
        <v>0</v>
      </c>
      <c r="K189" s="170"/>
      <c r="L189" s="171"/>
      <c r="M189" s="172" t="s">
        <v>1</v>
      </c>
      <c r="N189" s="173" t="s">
        <v>35</v>
      </c>
      <c r="O189" s="145">
        <v>0</v>
      </c>
      <c r="P189" s="145">
        <f>O189*H189</f>
        <v>0</v>
      </c>
      <c r="Q189" s="145">
        <v>4.3099999999999996E-3</v>
      </c>
      <c r="R189" s="145">
        <f>Q189*H189</f>
        <v>8.2950259999999984E-2</v>
      </c>
      <c r="S189" s="145">
        <v>0</v>
      </c>
      <c r="T189" s="146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47" t="s">
        <v>154</v>
      </c>
      <c r="AT189" s="147" t="s">
        <v>202</v>
      </c>
      <c r="AU189" s="147" t="s">
        <v>77</v>
      </c>
      <c r="AY189" s="16" t="s">
        <v>110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6" t="s">
        <v>75</v>
      </c>
      <c r="BK189" s="148">
        <f>ROUND(I189*H189,2)</f>
        <v>0</v>
      </c>
      <c r="BL189" s="16" t="s">
        <v>116</v>
      </c>
      <c r="BM189" s="147" t="s">
        <v>270</v>
      </c>
    </row>
    <row r="190" spans="1:65" s="13" customFormat="1">
      <c r="B190" s="149"/>
      <c r="D190" s="150" t="s">
        <v>118</v>
      </c>
      <c r="E190" s="151" t="s">
        <v>1</v>
      </c>
      <c r="F190" s="152"/>
      <c r="H190" s="153"/>
      <c r="L190" s="149"/>
      <c r="M190" s="154"/>
      <c r="N190" s="155"/>
      <c r="O190" s="155"/>
      <c r="P190" s="155"/>
      <c r="Q190" s="155"/>
      <c r="R190" s="155"/>
      <c r="S190" s="155"/>
      <c r="T190" s="156"/>
      <c r="AT190" s="151" t="s">
        <v>118</v>
      </c>
      <c r="AU190" s="151" t="s">
        <v>77</v>
      </c>
      <c r="AV190" s="13" t="s">
        <v>77</v>
      </c>
      <c r="AW190" s="13" t="s">
        <v>27</v>
      </c>
      <c r="AX190" s="13" t="s">
        <v>75</v>
      </c>
      <c r="AY190" s="151" t="s">
        <v>110</v>
      </c>
    </row>
    <row r="191" spans="1:65" s="13" customFormat="1">
      <c r="B191" s="149"/>
      <c r="D191" s="150" t="s">
        <v>118</v>
      </c>
      <c r="F191" s="152" t="s">
        <v>271</v>
      </c>
      <c r="H191" s="153">
        <v>19.245999999999999</v>
      </c>
      <c r="L191" s="149"/>
      <c r="M191" s="154"/>
      <c r="N191" s="155"/>
      <c r="O191" s="155"/>
      <c r="P191" s="155"/>
      <c r="Q191" s="155"/>
      <c r="R191" s="155"/>
      <c r="S191" s="155"/>
      <c r="T191" s="156"/>
      <c r="AT191" s="151" t="s">
        <v>118</v>
      </c>
      <c r="AU191" s="151" t="s">
        <v>77</v>
      </c>
      <c r="AV191" s="13" t="s">
        <v>77</v>
      </c>
      <c r="AW191" s="13" t="s">
        <v>3</v>
      </c>
      <c r="AX191" s="13" t="s">
        <v>75</v>
      </c>
      <c r="AY191" s="151" t="s">
        <v>110</v>
      </c>
    </row>
    <row r="192" spans="1:65" s="2" customFormat="1" ht="21.75" customHeight="1">
      <c r="A192" s="28"/>
      <c r="B192" s="135"/>
      <c r="C192" s="136" t="s">
        <v>272</v>
      </c>
      <c r="D192" s="136" t="s">
        <v>112</v>
      </c>
      <c r="E192" s="137" t="s">
        <v>273</v>
      </c>
      <c r="F192" s="138" t="s">
        <v>274</v>
      </c>
      <c r="G192" s="139" t="s">
        <v>127</v>
      </c>
      <c r="H192" s="140">
        <v>26</v>
      </c>
      <c r="I192" s="141"/>
      <c r="J192" s="141">
        <f>ROUND(I192*H192,2)</f>
        <v>0</v>
      </c>
      <c r="K192" s="142"/>
      <c r="L192" s="29"/>
      <c r="M192" s="143" t="s">
        <v>1</v>
      </c>
      <c r="N192" s="144" t="s">
        <v>35</v>
      </c>
      <c r="O192" s="145">
        <v>0.312</v>
      </c>
      <c r="P192" s="145">
        <f>O192*H192</f>
        <v>8.1120000000000001</v>
      </c>
      <c r="Q192" s="145">
        <v>1.0000000000000001E-5</v>
      </c>
      <c r="R192" s="145">
        <f>Q192*H192</f>
        <v>2.6000000000000003E-4</v>
      </c>
      <c r="S192" s="145">
        <v>0</v>
      </c>
      <c r="T192" s="146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47" t="s">
        <v>116</v>
      </c>
      <c r="AT192" s="147" t="s">
        <v>112</v>
      </c>
      <c r="AU192" s="147" t="s">
        <v>77</v>
      </c>
      <c r="AY192" s="16" t="s">
        <v>110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6" t="s">
        <v>75</v>
      </c>
      <c r="BK192" s="148">
        <f>ROUND(I192*H192,2)</f>
        <v>0</v>
      </c>
      <c r="BL192" s="16" t="s">
        <v>116</v>
      </c>
      <c r="BM192" s="147" t="s">
        <v>275</v>
      </c>
    </row>
    <row r="193" spans="1:65" s="2" customFormat="1" ht="16.5" customHeight="1">
      <c r="A193" s="28"/>
      <c r="B193" s="135"/>
      <c r="C193" s="164" t="s">
        <v>276</v>
      </c>
      <c r="D193" s="164" t="s">
        <v>202</v>
      </c>
      <c r="E193" s="165" t="s">
        <v>277</v>
      </c>
      <c r="F193" s="166" t="s">
        <v>278</v>
      </c>
      <c r="G193" s="167" t="s">
        <v>127</v>
      </c>
      <c r="H193" s="168">
        <v>26.78</v>
      </c>
      <c r="I193" s="169"/>
      <c r="J193" s="169">
        <f>ROUND(I193*H193,2)</f>
        <v>0</v>
      </c>
      <c r="K193" s="170"/>
      <c r="L193" s="171"/>
      <c r="M193" s="172" t="s">
        <v>1</v>
      </c>
      <c r="N193" s="173" t="s">
        <v>35</v>
      </c>
      <c r="O193" s="145">
        <v>0</v>
      </c>
      <c r="P193" s="145">
        <f>O193*H193</f>
        <v>0</v>
      </c>
      <c r="Q193" s="145">
        <v>6.7299999999999999E-3</v>
      </c>
      <c r="R193" s="145">
        <f>Q193*H193</f>
        <v>0.18022940000000001</v>
      </c>
      <c r="S193" s="145">
        <v>0</v>
      </c>
      <c r="T193" s="146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47" t="s">
        <v>154</v>
      </c>
      <c r="AT193" s="147" t="s">
        <v>202</v>
      </c>
      <c r="AU193" s="147" t="s">
        <v>77</v>
      </c>
      <c r="AY193" s="16" t="s">
        <v>110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6" t="s">
        <v>75</v>
      </c>
      <c r="BK193" s="148">
        <f>ROUND(I193*H193,2)</f>
        <v>0</v>
      </c>
      <c r="BL193" s="16" t="s">
        <v>116</v>
      </c>
      <c r="BM193" s="147" t="s">
        <v>279</v>
      </c>
    </row>
    <row r="194" spans="1:65" s="13" customFormat="1">
      <c r="B194" s="149"/>
      <c r="D194" s="150" t="s">
        <v>118</v>
      </c>
      <c r="F194" s="152" t="s">
        <v>280</v>
      </c>
      <c r="H194" s="153">
        <v>26.78</v>
      </c>
      <c r="L194" s="149"/>
      <c r="M194" s="154"/>
      <c r="N194" s="155"/>
      <c r="O194" s="155"/>
      <c r="P194" s="155"/>
      <c r="Q194" s="155"/>
      <c r="R194" s="155"/>
      <c r="S194" s="155"/>
      <c r="T194" s="156"/>
      <c r="AT194" s="151" t="s">
        <v>118</v>
      </c>
      <c r="AU194" s="151" t="s">
        <v>77</v>
      </c>
      <c r="AV194" s="13" t="s">
        <v>77</v>
      </c>
      <c r="AW194" s="13" t="s">
        <v>3</v>
      </c>
      <c r="AX194" s="13" t="s">
        <v>75</v>
      </c>
      <c r="AY194" s="151" t="s">
        <v>110</v>
      </c>
    </row>
    <row r="195" spans="1:65" s="2" customFormat="1" ht="21.75" customHeight="1">
      <c r="A195" s="28"/>
      <c r="B195" s="135"/>
      <c r="C195" s="136" t="s">
        <v>281</v>
      </c>
      <c r="D195" s="136" t="s">
        <v>112</v>
      </c>
      <c r="E195" s="137" t="s">
        <v>282</v>
      </c>
      <c r="F195" s="138" t="s">
        <v>283</v>
      </c>
      <c r="G195" s="139" t="s">
        <v>127</v>
      </c>
      <c r="H195" s="140">
        <v>46</v>
      </c>
      <c r="I195" s="141"/>
      <c r="J195" s="141">
        <f>ROUND(I195*H195,2)</f>
        <v>0</v>
      </c>
      <c r="K195" s="142"/>
      <c r="L195" s="29"/>
      <c r="M195" s="143" t="s">
        <v>1</v>
      </c>
      <c r="N195" s="144" t="s">
        <v>35</v>
      </c>
      <c r="O195" s="145">
        <v>0.36</v>
      </c>
      <c r="P195" s="145">
        <f>O195*H195</f>
        <v>16.559999999999999</v>
      </c>
      <c r="Q195" s="145">
        <v>2.0000000000000002E-5</v>
      </c>
      <c r="R195" s="145">
        <f>Q195*H195</f>
        <v>9.2000000000000003E-4</v>
      </c>
      <c r="S195" s="145">
        <v>0</v>
      </c>
      <c r="T195" s="146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47" t="s">
        <v>116</v>
      </c>
      <c r="AT195" s="147" t="s">
        <v>112</v>
      </c>
      <c r="AU195" s="147" t="s">
        <v>77</v>
      </c>
      <c r="AY195" s="16" t="s">
        <v>110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6" t="s">
        <v>75</v>
      </c>
      <c r="BK195" s="148">
        <f>ROUND(I195*H195,2)</f>
        <v>0</v>
      </c>
      <c r="BL195" s="16" t="s">
        <v>116</v>
      </c>
      <c r="BM195" s="147" t="s">
        <v>284</v>
      </c>
    </row>
    <row r="196" spans="1:65" s="2" customFormat="1" ht="16.5" customHeight="1">
      <c r="A196" s="28"/>
      <c r="B196" s="135"/>
      <c r="C196" s="164" t="s">
        <v>285</v>
      </c>
      <c r="D196" s="164" t="s">
        <v>202</v>
      </c>
      <c r="E196" s="165" t="s">
        <v>286</v>
      </c>
      <c r="F196" s="166" t="s">
        <v>287</v>
      </c>
      <c r="G196" s="167" t="s">
        <v>127</v>
      </c>
      <c r="H196" s="168">
        <v>47.853999999999999</v>
      </c>
      <c r="I196" s="169"/>
      <c r="J196" s="169">
        <f>ROUND(I196*H196,2)</f>
        <v>0</v>
      </c>
      <c r="K196" s="170"/>
      <c r="L196" s="171"/>
      <c r="M196" s="172" t="s">
        <v>1</v>
      </c>
      <c r="N196" s="173" t="s">
        <v>35</v>
      </c>
      <c r="O196" s="145">
        <v>0</v>
      </c>
      <c r="P196" s="145">
        <f>O196*H196</f>
        <v>0</v>
      </c>
      <c r="Q196" s="145">
        <v>1.6619999999999999E-2</v>
      </c>
      <c r="R196" s="145">
        <f>Q196*H196</f>
        <v>0.79533347999999993</v>
      </c>
      <c r="S196" s="145">
        <v>0</v>
      </c>
      <c r="T196" s="146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47" t="s">
        <v>154</v>
      </c>
      <c r="AT196" s="147" t="s">
        <v>202</v>
      </c>
      <c r="AU196" s="147" t="s">
        <v>77</v>
      </c>
      <c r="AY196" s="16" t="s">
        <v>110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6" t="s">
        <v>75</v>
      </c>
      <c r="BK196" s="148">
        <f>ROUND(I196*H196,2)</f>
        <v>0</v>
      </c>
      <c r="BL196" s="16" t="s">
        <v>116</v>
      </c>
      <c r="BM196" s="147" t="s">
        <v>288</v>
      </c>
    </row>
    <row r="197" spans="1:65" s="13" customFormat="1">
      <c r="B197" s="149"/>
      <c r="D197" s="150" t="s">
        <v>118</v>
      </c>
      <c r="E197" s="151" t="s">
        <v>1</v>
      </c>
      <c r="F197" s="152"/>
      <c r="H197" s="153"/>
      <c r="L197" s="149"/>
      <c r="M197" s="154"/>
      <c r="N197" s="155"/>
      <c r="O197" s="155"/>
      <c r="P197" s="155"/>
      <c r="Q197" s="155"/>
      <c r="R197" s="155"/>
      <c r="S197" s="155"/>
      <c r="T197" s="156"/>
      <c r="AT197" s="151" t="s">
        <v>118</v>
      </c>
      <c r="AU197" s="151" t="s">
        <v>77</v>
      </c>
      <c r="AV197" s="13" t="s">
        <v>77</v>
      </c>
      <c r="AW197" s="13" t="s">
        <v>27</v>
      </c>
      <c r="AX197" s="13" t="s">
        <v>75</v>
      </c>
      <c r="AY197" s="151" t="s">
        <v>110</v>
      </c>
    </row>
    <row r="198" spans="1:65" s="13" customFormat="1">
      <c r="B198" s="149"/>
      <c r="D198" s="150" t="s">
        <v>118</v>
      </c>
      <c r="F198" s="152" t="s">
        <v>289</v>
      </c>
      <c r="H198" s="153">
        <v>47.853999999999999</v>
      </c>
      <c r="L198" s="149"/>
      <c r="M198" s="154"/>
      <c r="N198" s="155"/>
      <c r="O198" s="155"/>
      <c r="P198" s="155"/>
      <c r="Q198" s="155"/>
      <c r="R198" s="155"/>
      <c r="S198" s="155"/>
      <c r="T198" s="156"/>
      <c r="AT198" s="151" t="s">
        <v>118</v>
      </c>
      <c r="AU198" s="151" t="s">
        <v>77</v>
      </c>
      <c r="AV198" s="13" t="s">
        <v>77</v>
      </c>
      <c r="AW198" s="13" t="s">
        <v>3</v>
      </c>
      <c r="AX198" s="13" t="s">
        <v>75</v>
      </c>
      <c r="AY198" s="151" t="s">
        <v>110</v>
      </c>
    </row>
    <row r="199" spans="1:65" s="2" customFormat="1" ht="21.75" customHeight="1">
      <c r="A199" s="28"/>
      <c r="B199" s="135"/>
      <c r="C199" s="136" t="s">
        <v>290</v>
      </c>
      <c r="D199" s="136" t="s">
        <v>112</v>
      </c>
      <c r="E199" s="137" t="s">
        <v>291</v>
      </c>
      <c r="F199" s="138" t="s">
        <v>292</v>
      </c>
      <c r="G199" s="139" t="s">
        <v>127</v>
      </c>
      <c r="H199" s="140">
        <v>49.5</v>
      </c>
      <c r="I199" s="141"/>
      <c r="J199" s="141">
        <f>ROUND(I199*H199,2)</f>
        <v>0</v>
      </c>
      <c r="K199" s="142"/>
      <c r="L199" s="29"/>
      <c r="M199" s="143" t="s">
        <v>1</v>
      </c>
      <c r="N199" s="144" t="s">
        <v>35</v>
      </c>
      <c r="O199" s="145">
        <v>0.39900000000000002</v>
      </c>
      <c r="P199" s="145">
        <f>O199*H199</f>
        <v>19.750500000000002</v>
      </c>
      <c r="Q199" s="145">
        <v>3.0000000000000001E-5</v>
      </c>
      <c r="R199" s="145">
        <f>Q199*H199</f>
        <v>1.485E-3</v>
      </c>
      <c r="S199" s="145">
        <v>0</v>
      </c>
      <c r="T199" s="146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47" t="s">
        <v>116</v>
      </c>
      <c r="AT199" s="147" t="s">
        <v>112</v>
      </c>
      <c r="AU199" s="147" t="s">
        <v>77</v>
      </c>
      <c r="AY199" s="16" t="s">
        <v>110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6" t="s">
        <v>75</v>
      </c>
      <c r="BK199" s="148">
        <f>ROUND(I199*H199,2)</f>
        <v>0</v>
      </c>
      <c r="BL199" s="16" t="s">
        <v>116</v>
      </c>
      <c r="BM199" s="147" t="s">
        <v>293</v>
      </c>
    </row>
    <row r="200" spans="1:65" s="2" customFormat="1" ht="16.5" customHeight="1">
      <c r="A200" s="28"/>
      <c r="B200" s="135"/>
      <c r="C200" s="164" t="s">
        <v>294</v>
      </c>
      <c r="D200" s="164" t="s">
        <v>202</v>
      </c>
      <c r="E200" s="165" t="s">
        <v>295</v>
      </c>
      <c r="F200" s="166" t="s">
        <v>296</v>
      </c>
      <c r="G200" s="167" t="s">
        <v>127</v>
      </c>
      <c r="H200" s="168">
        <v>51.494999999999997</v>
      </c>
      <c r="I200" s="169"/>
      <c r="J200" s="169">
        <f>ROUND(I200*H200,2)</f>
        <v>0</v>
      </c>
      <c r="K200" s="170"/>
      <c r="L200" s="171"/>
      <c r="M200" s="172" t="s">
        <v>1</v>
      </c>
      <c r="N200" s="173" t="s">
        <v>35</v>
      </c>
      <c r="O200" s="145">
        <v>0</v>
      </c>
      <c r="P200" s="145">
        <f>O200*H200</f>
        <v>0</v>
      </c>
      <c r="Q200" s="145">
        <v>2.683E-2</v>
      </c>
      <c r="R200" s="145">
        <f>Q200*H200</f>
        <v>1.3816108499999999</v>
      </c>
      <c r="S200" s="145">
        <v>0</v>
      </c>
      <c r="T200" s="146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47" t="s">
        <v>154</v>
      </c>
      <c r="AT200" s="147" t="s">
        <v>202</v>
      </c>
      <c r="AU200" s="147" t="s">
        <v>77</v>
      </c>
      <c r="AY200" s="16" t="s">
        <v>110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6" t="s">
        <v>75</v>
      </c>
      <c r="BK200" s="148">
        <f>ROUND(I200*H200,2)</f>
        <v>0</v>
      </c>
      <c r="BL200" s="16" t="s">
        <v>116</v>
      </c>
      <c r="BM200" s="147" t="s">
        <v>297</v>
      </c>
    </row>
    <row r="201" spans="1:65" s="13" customFormat="1">
      <c r="B201" s="149"/>
      <c r="D201" s="150" t="s">
        <v>118</v>
      </c>
      <c r="E201" s="151" t="s">
        <v>1</v>
      </c>
      <c r="F201" s="152"/>
      <c r="H201" s="153"/>
      <c r="L201" s="149"/>
      <c r="M201" s="154"/>
      <c r="N201" s="155"/>
      <c r="O201" s="155"/>
      <c r="P201" s="155"/>
      <c r="Q201" s="155"/>
      <c r="R201" s="155"/>
      <c r="S201" s="155"/>
      <c r="T201" s="156"/>
      <c r="AT201" s="151" t="s">
        <v>118</v>
      </c>
      <c r="AU201" s="151" t="s">
        <v>77</v>
      </c>
      <c r="AV201" s="13" t="s">
        <v>77</v>
      </c>
      <c r="AW201" s="13" t="s">
        <v>27</v>
      </c>
      <c r="AX201" s="13" t="s">
        <v>75</v>
      </c>
      <c r="AY201" s="151" t="s">
        <v>110</v>
      </c>
    </row>
    <row r="202" spans="1:65" s="13" customFormat="1">
      <c r="B202" s="149"/>
      <c r="D202" s="150" t="s">
        <v>118</v>
      </c>
      <c r="F202" s="152" t="s">
        <v>298</v>
      </c>
      <c r="H202" s="153">
        <v>51.494999999999997</v>
      </c>
      <c r="L202" s="149"/>
      <c r="M202" s="154"/>
      <c r="N202" s="155"/>
      <c r="O202" s="155"/>
      <c r="P202" s="155"/>
      <c r="Q202" s="155"/>
      <c r="R202" s="155"/>
      <c r="S202" s="155"/>
      <c r="T202" s="156"/>
      <c r="AT202" s="151" t="s">
        <v>118</v>
      </c>
      <c r="AU202" s="151" t="s">
        <v>77</v>
      </c>
      <c r="AV202" s="13" t="s">
        <v>77</v>
      </c>
      <c r="AW202" s="13" t="s">
        <v>3</v>
      </c>
      <c r="AX202" s="13" t="s">
        <v>75</v>
      </c>
      <c r="AY202" s="151" t="s">
        <v>110</v>
      </c>
    </row>
    <row r="203" spans="1:65" s="2" customFormat="1" ht="21.75" customHeight="1">
      <c r="A203" s="28"/>
      <c r="B203" s="135"/>
      <c r="C203" s="136" t="s">
        <v>299</v>
      </c>
      <c r="D203" s="136" t="s">
        <v>112</v>
      </c>
      <c r="E203" s="137" t="s">
        <v>300</v>
      </c>
      <c r="F203" s="138" t="s">
        <v>301</v>
      </c>
      <c r="G203" s="139" t="s">
        <v>247</v>
      </c>
      <c r="H203" s="140">
        <v>11</v>
      </c>
      <c r="I203" s="141"/>
      <c r="J203" s="141">
        <f t="shared" ref="J203:J217" si="0">ROUND(I203*H203,2)</f>
        <v>0</v>
      </c>
      <c r="K203" s="142"/>
      <c r="L203" s="29"/>
      <c r="M203" s="143" t="s">
        <v>1</v>
      </c>
      <c r="N203" s="144" t="s">
        <v>35</v>
      </c>
      <c r="O203" s="145">
        <v>0.68300000000000005</v>
      </c>
      <c r="P203" s="145">
        <f t="shared" ref="P203:P217" si="1">O203*H203</f>
        <v>7.5130000000000008</v>
      </c>
      <c r="Q203" s="145">
        <v>0</v>
      </c>
      <c r="R203" s="145">
        <f t="shared" ref="R203:R217" si="2">Q203*H203</f>
        <v>0</v>
      </c>
      <c r="S203" s="145">
        <v>0</v>
      </c>
      <c r="T203" s="146">
        <f t="shared" ref="T203:T217" si="3"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47" t="s">
        <v>116</v>
      </c>
      <c r="AT203" s="147" t="s">
        <v>112</v>
      </c>
      <c r="AU203" s="147" t="s">
        <v>77</v>
      </c>
      <c r="AY203" s="16" t="s">
        <v>110</v>
      </c>
      <c r="BE203" s="148">
        <f t="shared" ref="BE203:BE217" si="4">IF(N203="základní",J203,0)</f>
        <v>0</v>
      </c>
      <c r="BF203" s="148">
        <f t="shared" ref="BF203:BF217" si="5">IF(N203="snížená",J203,0)</f>
        <v>0</v>
      </c>
      <c r="BG203" s="148">
        <f t="shared" ref="BG203:BG217" si="6">IF(N203="zákl. přenesená",J203,0)</f>
        <v>0</v>
      </c>
      <c r="BH203" s="148">
        <f t="shared" ref="BH203:BH217" si="7">IF(N203="sníž. přenesená",J203,0)</f>
        <v>0</v>
      </c>
      <c r="BI203" s="148">
        <f t="shared" ref="BI203:BI217" si="8">IF(N203="nulová",J203,0)</f>
        <v>0</v>
      </c>
      <c r="BJ203" s="16" t="s">
        <v>75</v>
      </c>
      <c r="BK203" s="148">
        <f t="shared" ref="BK203:BK217" si="9">ROUND(I203*H203,2)</f>
        <v>0</v>
      </c>
      <c r="BL203" s="16" t="s">
        <v>116</v>
      </c>
      <c r="BM203" s="147" t="s">
        <v>302</v>
      </c>
    </row>
    <row r="204" spans="1:65" s="2" customFormat="1" ht="16.5" customHeight="1">
      <c r="A204" s="28"/>
      <c r="B204" s="135"/>
      <c r="C204" s="164" t="s">
        <v>303</v>
      </c>
      <c r="D204" s="164" t="s">
        <v>202</v>
      </c>
      <c r="E204" s="165" t="s">
        <v>304</v>
      </c>
      <c r="F204" s="166" t="s">
        <v>305</v>
      </c>
      <c r="G204" s="167" t="s">
        <v>247</v>
      </c>
      <c r="H204" s="168">
        <v>11</v>
      </c>
      <c r="I204" s="169"/>
      <c r="J204" s="169">
        <f t="shared" si="0"/>
        <v>0</v>
      </c>
      <c r="K204" s="170"/>
      <c r="L204" s="171"/>
      <c r="M204" s="172" t="s">
        <v>1</v>
      </c>
      <c r="N204" s="173" t="s">
        <v>35</v>
      </c>
      <c r="O204" s="145">
        <v>0</v>
      </c>
      <c r="P204" s="145">
        <f t="shared" si="1"/>
        <v>0</v>
      </c>
      <c r="Q204" s="145">
        <v>6.4999999999999997E-4</v>
      </c>
      <c r="R204" s="145">
        <f t="shared" si="2"/>
        <v>7.1500000000000001E-3</v>
      </c>
      <c r="S204" s="145">
        <v>0</v>
      </c>
      <c r="T204" s="146">
        <f t="shared" si="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47" t="s">
        <v>154</v>
      </c>
      <c r="AT204" s="147" t="s">
        <v>202</v>
      </c>
      <c r="AU204" s="147" t="s">
        <v>77</v>
      </c>
      <c r="AY204" s="16" t="s">
        <v>110</v>
      </c>
      <c r="BE204" s="148">
        <f t="shared" si="4"/>
        <v>0</v>
      </c>
      <c r="BF204" s="148">
        <f t="shared" si="5"/>
        <v>0</v>
      </c>
      <c r="BG204" s="148">
        <f t="shared" si="6"/>
        <v>0</v>
      </c>
      <c r="BH204" s="148">
        <f t="shared" si="7"/>
        <v>0</v>
      </c>
      <c r="BI204" s="148">
        <f t="shared" si="8"/>
        <v>0</v>
      </c>
      <c r="BJ204" s="16" t="s">
        <v>75</v>
      </c>
      <c r="BK204" s="148">
        <f t="shared" si="9"/>
        <v>0</v>
      </c>
      <c r="BL204" s="16" t="s">
        <v>116</v>
      </c>
      <c r="BM204" s="147" t="s">
        <v>306</v>
      </c>
    </row>
    <row r="205" spans="1:65" s="2" customFormat="1" ht="21.75" customHeight="1">
      <c r="A205" s="28"/>
      <c r="B205" s="135"/>
      <c r="C205" s="136" t="s">
        <v>307</v>
      </c>
      <c r="D205" s="136" t="s">
        <v>112</v>
      </c>
      <c r="E205" s="137" t="s">
        <v>308</v>
      </c>
      <c r="F205" s="138" t="s">
        <v>309</v>
      </c>
      <c r="G205" s="139" t="s">
        <v>247</v>
      </c>
      <c r="H205" s="140">
        <v>1</v>
      </c>
      <c r="I205" s="141"/>
      <c r="J205" s="141">
        <f t="shared" si="0"/>
        <v>0</v>
      </c>
      <c r="K205" s="142"/>
      <c r="L205" s="29"/>
      <c r="M205" s="143" t="s">
        <v>1</v>
      </c>
      <c r="N205" s="144" t="s">
        <v>35</v>
      </c>
      <c r="O205" s="145">
        <v>1.1319999999999999</v>
      </c>
      <c r="P205" s="145">
        <f t="shared" si="1"/>
        <v>1.1319999999999999</v>
      </c>
      <c r="Q205" s="145">
        <v>1.0000000000000001E-5</v>
      </c>
      <c r="R205" s="145">
        <f t="shared" si="2"/>
        <v>1.0000000000000001E-5</v>
      </c>
      <c r="S205" s="145">
        <v>0</v>
      </c>
      <c r="T205" s="146">
        <f t="shared" si="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47" t="s">
        <v>116</v>
      </c>
      <c r="AT205" s="147" t="s">
        <v>112</v>
      </c>
      <c r="AU205" s="147" t="s">
        <v>77</v>
      </c>
      <c r="AY205" s="16" t="s">
        <v>110</v>
      </c>
      <c r="BE205" s="148">
        <f t="shared" si="4"/>
        <v>0</v>
      </c>
      <c r="BF205" s="148">
        <f t="shared" si="5"/>
        <v>0</v>
      </c>
      <c r="BG205" s="148">
        <f t="shared" si="6"/>
        <v>0</v>
      </c>
      <c r="BH205" s="148">
        <f t="shared" si="7"/>
        <v>0</v>
      </c>
      <c r="BI205" s="148">
        <f t="shared" si="8"/>
        <v>0</v>
      </c>
      <c r="BJ205" s="16" t="s">
        <v>75</v>
      </c>
      <c r="BK205" s="148">
        <f t="shared" si="9"/>
        <v>0</v>
      </c>
      <c r="BL205" s="16" t="s">
        <v>116</v>
      </c>
      <c r="BM205" s="147" t="s">
        <v>310</v>
      </c>
    </row>
    <row r="206" spans="1:65" s="2" customFormat="1" ht="16.5" customHeight="1">
      <c r="A206" s="28"/>
      <c r="B206" s="135"/>
      <c r="C206" s="164" t="s">
        <v>311</v>
      </c>
      <c r="D206" s="164" t="s">
        <v>202</v>
      </c>
      <c r="E206" s="165" t="s">
        <v>312</v>
      </c>
      <c r="F206" s="166" t="s">
        <v>313</v>
      </c>
      <c r="G206" s="167" t="s">
        <v>247</v>
      </c>
      <c r="H206" s="168">
        <v>1</v>
      </c>
      <c r="I206" s="169"/>
      <c r="J206" s="169">
        <f t="shared" si="0"/>
        <v>0</v>
      </c>
      <c r="K206" s="170"/>
      <c r="L206" s="171"/>
      <c r="M206" s="172" t="s">
        <v>1</v>
      </c>
      <c r="N206" s="173" t="s">
        <v>35</v>
      </c>
      <c r="O206" s="145">
        <v>0</v>
      </c>
      <c r="P206" s="145">
        <f t="shared" si="1"/>
        <v>0</v>
      </c>
      <c r="Q206" s="145">
        <v>1.5399999999999999E-3</v>
      </c>
      <c r="R206" s="145">
        <f t="shared" si="2"/>
        <v>1.5399999999999999E-3</v>
      </c>
      <c r="S206" s="145">
        <v>0</v>
      </c>
      <c r="T206" s="146">
        <f t="shared" si="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47" t="s">
        <v>154</v>
      </c>
      <c r="AT206" s="147" t="s">
        <v>202</v>
      </c>
      <c r="AU206" s="147" t="s">
        <v>77</v>
      </c>
      <c r="AY206" s="16" t="s">
        <v>110</v>
      </c>
      <c r="BE206" s="148">
        <f t="shared" si="4"/>
        <v>0</v>
      </c>
      <c r="BF206" s="148">
        <f t="shared" si="5"/>
        <v>0</v>
      </c>
      <c r="BG206" s="148">
        <f t="shared" si="6"/>
        <v>0</v>
      </c>
      <c r="BH206" s="148">
        <f t="shared" si="7"/>
        <v>0</v>
      </c>
      <c r="BI206" s="148">
        <f t="shared" si="8"/>
        <v>0</v>
      </c>
      <c r="BJ206" s="16" t="s">
        <v>75</v>
      </c>
      <c r="BK206" s="148">
        <f t="shared" si="9"/>
        <v>0</v>
      </c>
      <c r="BL206" s="16" t="s">
        <v>116</v>
      </c>
      <c r="BM206" s="147" t="s">
        <v>314</v>
      </c>
    </row>
    <row r="207" spans="1:65" s="2" customFormat="1" ht="16.5" customHeight="1">
      <c r="A207" s="28"/>
      <c r="B207" s="135"/>
      <c r="C207" s="136" t="s">
        <v>315</v>
      </c>
      <c r="D207" s="136" t="s">
        <v>112</v>
      </c>
      <c r="E207" s="137" t="s">
        <v>316</v>
      </c>
      <c r="F207" s="138" t="s">
        <v>317</v>
      </c>
      <c r="G207" s="139" t="s">
        <v>247</v>
      </c>
      <c r="H207" s="140">
        <v>11</v>
      </c>
      <c r="I207" s="141"/>
      <c r="J207" s="141">
        <f t="shared" si="0"/>
        <v>0</v>
      </c>
      <c r="K207" s="142"/>
      <c r="L207" s="29"/>
      <c r="M207" s="143" t="s">
        <v>1</v>
      </c>
      <c r="N207" s="144" t="s">
        <v>35</v>
      </c>
      <c r="O207" s="145">
        <v>0.68300000000000005</v>
      </c>
      <c r="P207" s="145">
        <f t="shared" si="1"/>
        <v>7.5130000000000008</v>
      </c>
      <c r="Q207" s="145">
        <v>0</v>
      </c>
      <c r="R207" s="145">
        <f t="shared" si="2"/>
        <v>0</v>
      </c>
      <c r="S207" s="145">
        <v>0</v>
      </c>
      <c r="T207" s="146">
        <f t="shared" si="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47" t="s">
        <v>116</v>
      </c>
      <c r="AT207" s="147" t="s">
        <v>112</v>
      </c>
      <c r="AU207" s="147" t="s">
        <v>77</v>
      </c>
      <c r="AY207" s="16" t="s">
        <v>110</v>
      </c>
      <c r="BE207" s="148">
        <f t="shared" si="4"/>
        <v>0</v>
      </c>
      <c r="BF207" s="148">
        <f t="shared" si="5"/>
        <v>0</v>
      </c>
      <c r="BG207" s="148">
        <f t="shared" si="6"/>
        <v>0</v>
      </c>
      <c r="BH207" s="148">
        <f t="shared" si="7"/>
        <v>0</v>
      </c>
      <c r="BI207" s="148">
        <f t="shared" si="8"/>
        <v>0</v>
      </c>
      <c r="BJ207" s="16" t="s">
        <v>75</v>
      </c>
      <c r="BK207" s="148">
        <f t="shared" si="9"/>
        <v>0</v>
      </c>
      <c r="BL207" s="16" t="s">
        <v>116</v>
      </c>
      <c r="BM207" s="147" t="s">
        <v>318</v>
      </c>
    </row>
    <row r="208" spans="1:65" s="2" customFormat="1" ht="16.5" customHeight="1">
      <c r="A208" s="28"/>
      <c r="B208" s="135"/>
      <c r="C208" s="164" t="s">
        <v>319</v>
      </c>
      <c r="D208" s="164" t="s">
        <v>202</v>
      </c>
      <c r="E208" s="165" t="s">
        <v>320</v>
      </c>
      <c r="F208" s="166" t="s">
        <v>321</v>
      </c>
      <c r="G208" s="167" t="s">
        <v>247</v>
      </c>
      <c r="H208" s="168">
        <v>11</v>
      </c>
      <c r="I208" s="169"/>
      <c r="J208" s="169">
        <f t="shared" si="0"/>
        <v>0</v>
      </c>
      <c r="K208" s="170"/>
      <c r="L208" s="171"/>
      <c r="M208" s="172" t="s">
        <v>1</v>
      </c>
      <c r="N208" s="173" t="s">
        <v>35</v>
      </c>
      <c r="O208" s="145">
        <v>0</v>
      </c>
      <c r="P208" s="145">
        <f t="shared" si="1"/>
        <v>0</v>
      </c>
      <c r="Q208" s="145">
        <v>2.9E-4</v>
      </c>
      <c r="R208" s="145">
        <f t="shared" si="2"/>
        <v>3.1900000000000001E-3</v>
      </c>
      <c r="S208" s="145">
        <v>0</v>
      </c>
      <c r="T208" s="146">
        <f t="shared" si="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47" t="s">
        <v>154</v>
      </c>
      <c r="AT208" s="147" t="s">
        <v>202</v>
      </c>
      <c r="AU208" s="147" t="s">
        <v>77</v>
      </c>
      <c r="AY208" s="16" t="s">
        <v>110</v>
      </c>
      <c r="BE208" s="148">
        <f t="shared" si="4"/>
        <v>0</v>
      </c>
      <c r="BF208" s="148">
        <f t="shared" si="5"/>
        <v>0</v>
      </c>
      <c r="BG208" s="148">
        <f t="shared" si="6"/>
        <v>0</v>
      </c>
      <c r="BH208" s="148">
        <f t="shared" si="7"/>
        <v>0</v>
      </c>
      <c r="BI208" s="148">
        <f t="shared" si="8"/>
        <v>0</v>
      </c>
      <c r="BJ208" s="16" t="s">
        <v>75</v>
      </c>
      <c r="BK208" s="148">
        <f t="shared" si="9"/>
        <v>0</v>
      </c>
      <c r="BL208" s="16" t="s">
        <v>116</v>
      </c>
      <c r="BM208" s="147" t="s">
        <v>322</v>
      </c>
    </row>
    <row r="209" spans="1:65" s="2" customFormat="1" ht="21.75" customHeight="1">
      <c r="A209" s="28"/>
      <c r="B209" s="135"/>
      <c r="C209" s="136" t="s">
        <v>323</v>
      </c>
      <c r="D209" s="136" t="s">
        <v>112</v>
      </c>
      <c r="E209" s="137" t="s">
        <v>324</v>
      </c>
      <c r="F209" s="138" t="s">
        <v>325</v>
      </c>
      <c r="G209" s="139" t="s">
        <v>247</v>
      </c>
      <c r="H209" s="140">
        <v>7</v>
      </c>
      <c r="I209" s="141"/>
      <c r="J209" s="141">
        <f t="shared" si="0"/>
        <v>0</v>
      </c>
      <c r="K209" s="142"/>
      <c r="L209" s="29"/>
      <c r="M209" s="143" t="s">
        <v>1</v>
      </c>
      <c r="N209" s="144" t="s">
        <v>35</v>
      </c>
      <c r="O209" s="145">
        <v>0.745</v>
      </c>
      <c r="P209" s="145">
        <f t="shared" si="1"/>
        <v>5.2149999999999999</v>
      </c>
      <c r="Q209" s="145">
        <v>1.0000000000000001E-5</v>
      </c>
      <c r="R209" s="145">
        <f t="shared" si="2"/>
        <v>7.0000000000000007E-5</v>
      </c>
      <c r="S209" s="145">
        <v>0</v>
      </c>
      <c r="T209" s="146">
        <f t="shared" si="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47" t="s">
        <v>116</v>
      </c>
      <c r="AT209" s="147" t="s">
        <v>112</v>
      </c>
      <c r="AU209" s="147" t="s">
        <v>77</v>
      </c>
      <c r="AY209" s="16" t="s">
        <v>110</v>
      </c>
      <c r="BE209" s="148">
        <f t="shared" si="4"/>
        <v>0</v>
      </c>
      <c r="BF209" s="148">
        <f t="shared" si="5"/>
        <v>0</v>
      </c>
      <c r="BG209" s="148">
        <f t="shared" si="6"/>
        <v>0</v>
      </c>
      <c r="BH209" s="148">
        <f t="shared" si="7"/>
        <v>0</v>
      </c>
      <c r="BI209" s="148">
        <f t="shared" si="8"/>
        <v>0</v>
      </c>
      <c r="BJ209" s="16" t="s">
        <v>75</v>
      </c>
      <c r="BK209" s="148">
        <f t="shared" si="9"/>
        <v>0</v>
      </c>
      <c r="BL209" s="16" t="s">
        <v>116</v>
      </c>
      <c r="BM209" s="147" t="s">
        <v>326</v>
      </c>
    </row>
    <row r="210" spans="1:65" s="2" customFormat="1" ht="16.5" customHeight="1">
      <c r="A210" s="28"/>
      <c r="B210" s="135"/>
      <c r="C210" s="164" t="s">
        <v>327</v>
      </c>
      <c r="D210" s="164" t="s">
        <v>202</v>
      </c>
      <c r="E210" s="165" t="s">
        <v>328</v>
      </c>
      <c r="F210" s="166" t="s">
        <v>329</v>
      </c>
      <c r="G210" s="167" t="s">
        <v>247</v>
      </c>
      <c r="H210" s="168">
        <v>7</v>
      </c>
      <c r="I210" s="169"/>
      <c r="J210" s="169">
        <f t="shared" si="0"/>
        <v>0</v>
      </c>
      <c r="K210" s="170"/>
      <c r="L210" s="171"/>
      <c r="M210" s="172" t="s">
        <v>1</v>
      </c>
      <c r="N210" s="173" t="s">
        <v>35</v>
      </c>
      <c r="O210" s="145">
        <v>0</v>
      </c>
      <c r="P210" s="145">
        <f t="shared" si="1"/>
        <v>0</v>
      </c>
      <c r="Q210" s="145">
        <v>1.4E-3</v>
      </c>
      <c r="R210" s="145">
        <f t="shared" si="2"/>
        <v>9.7999999999999997E-3</v>
      </c>
      <c r="S210" s="145">
        <v>0</v>
      </c>
      <c r="T210" s="146">
        <f t="shared" si="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47" t="s">
        <v>154</v>
      </c>
      <c r="AT210" s="147" t="s">
        <v>202</v>
      </c>
      <c r="AU210" s="147" t="s">
        <v>77</v>
      </c>
      <c r="AY210" s="16" t="s">
        <v>110</v>
      </c>
      <c r="BE210" s="148">
        <f t="shared" si="4"/>
        <v>0</v>
      </c>
      <c r="BF210" s="148">
        <f t="shared" si="5"/>
        <v>0</v>
      </c>
      <c r="BG210" s="148">
        <f t="shared" si="6"/>
        <v>0</v>
      </c>
      <c r="BH210" s="148">
        <f t="shared" si="7"/>
        <v>0</v>
      </c>
      <c r="BI210" s="148">
        <f t="shared" si="8"/>
        <v>0</v>
      </c>
      <c r="BJ210" s="16" t="s">
        <v>75</v>
      </c>
      <c r="BK210" s="148">
        <f t="shared" si="9"/>
        <v>0</v>
      </c>
      <c r="BL210" s="16" t="s">
        <v>116</v>
      </c>
      <c r="BM210" s="147" t="s">
        <v>330</v>
      </c>
    </row>
    <row r="211" spans="1:65" s="2" customFormat="1" ht="21.75" customHeight="1">
      <c r="A211" s="28"/>
      <c r="B211" s="135"/>
      <c r="C211" s="136" t="s">
        <v>331</v>
      </c>
      <c r="D211" s="136" t="s">
        <v>112</v>
      </c>
      <c r="E211" s="137" t="s">
        <v>332</v>
      </c>
      <c r="F211" s="138" t="s">
        <v>333</v>
      </c>
      <c r="G211" s="139" t="s">
        <v>247</v>
      </c>
      <c r="H211" s="140">
        <v>6</v>
      </c>
      <c r="I211" s="141"/>
      <c r="J211" s="141">
        <f t="shared" si="0"/>
        <v>0</v>
      </c>
      <c r="K211" s="142"/>
      <c r="L211" s="29"/>
      <c r="M211" s="143" t="s">
        <v>1</v>
      </c>
      <c r="N211" s="144" t="s">
        <v>35</v>
      </c>
      <c r="O211" s="145">
        <v>1.8640000000000001</v>
      </c>
      <c r="P211" s="145">
        <f t="shared" si="1"/>
        <v>11.184000000000001</v>
      </c>
      <c r="Q211" s="145">
        <v>2.0000000000000002E-5</v>
      </c>
      <c r="R211" s="145">
        <f t="shared" si="2"/>
        <v>1.2000000000000002E-4</v>
      </c>
      <c r="S211" s="145">
        <v>0</v>
      </c>
      <c r="T211" s="146">
        <f t="shared" si="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47" t="s">
        <v>116</v>
      </c>
      <c r="AT211" s="147" t="s">
        <v>112</v>
      </c>
      <c r="AU211" s="147" t="s">
        <v>77</v>
      </c>
      <c r="AY211" s="16" t="s">
        <v>110</v>
      </c>
      <c r="BE211" s="148">
        <f t="shared" si="4"/>
        <v>0</v>
      </c>
      <c r="BF211" s="148">
        <f t="shared" si="5"/>
        <v>0</v>
      </c>
      <c r="BG211" s="148">
        <f t="shared" si="6"/>
        <v>0</v>
      </c>
      <c r="BH211" s="148">
        <f t="shared" si="7"/>
        <v>0</v>
      </c>
      <c r="BI211" s="148">
        <f t="shared" si="8"/>
        <v>0</v>
      </c>
      <c r="BJ211" s="16" t="s">
        <v>75</v>
      </c>
      <c r="BK211" s="148">
        <f t="shared" si="9"/>
        <v>0</v>
      </c>
      <c r="BL211" s="16" t="s">
        <v>116</v>
      </c>
      <c r="BM211" s="147" t="s">
        <v>334</v>
      </c>
    </row>
    <row r="212" spans="1:65" s="2" customFormat="1" ht="21.75" customHeight="1">
      <c r="A212" s="28"/>
      <c r="B212" s="135"/>
      <c r="C212" s="164" t="s">
        <v>335</v>
      </c>
      <c r="D212" s="164" t="s">
        <v>202</v>
      </c>
      <c r="E212" s="165" t="s">
        <v>336</v>
      </c>
      <c r="F212" s="166" t="s">
        <v>337</v>
      </c>
      <c r="G212" s="167" t="s">
        <v>247</v>
      </c>
      <c r="H212" s="168">
        <v>2</v>
      </c>
      <c r="I212" s="169"/>
      <c r="J212" s="169">
        <f t="shared" si="0"/>
        <v>0</v>
      </c>
      <c r="K212" s="170"/>
      <c r="L212" s="171"/>
      <c r="M212" s="172" t="s">
        <v>1</v>
      </c>
      <c r="N212" s="173" t="s">
        <v>35</v>
      </c>
      <c r="O212" s="145">
        <v>0</v>
      </c>
      <c r="P212" s="145">
        <f t="shared" si="1"/>
        <v>0</v>
      </c>
      <c r="Q212" s="145">
        <v>8.5000000000000006E-3</v>
      </c>
      <c r="R212" s="145">
        <f t="shared" si="2"/>
        <v>1.7000000000000001E-2</v>
      </c>
      <c r="S212" s="145">
        <v>0</v>
      </c>
      <c r="T212" s="146">
        <f t="shared" si="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47" t="s">
        <v>154</v>
      </c>
      <c r="AT212" s="147" t="s">
        <v>202</v>
      </c>
      <c r="AU212" s="147" t="s">
        <v>77</v>
      </c>
      <c r="AY212" s="16" t="s">
        <v>110</v>
      </c>
      <c r="BE212" s="148">
        <f t="shared" si="4"/>
        <v>0</v>
      </c>
      <c r="BF212" s="148">
        <f t="shared" si="5"/>
        <v>0</v>
      </c>
      <c r="BG212" s="148">
        <f t="shared" si="6"/>
        <v>0</v>
      </c>
      <c r="BH212" s="148">
        <f t="shared" si="7"/>
        <v>0</v>
      </c>
      <c r="BI212" s="148">
        <f t="shared" si="8"/>
        <v>0</v>
      </c>
      <c r="BJ212" s="16" t="s">
        <v>75</v>
      </c>
      <c r="BK212" s="148">
        <f t="shared" si="9"/>
        <v>0</v>
      </c>
      <c r="BL212" s="16" t="s">
        <v>116</v>
      </c>
      <c r="BM212" s="147" t="s">
        <v>338</v>
      </c>
    </row>
    <row r="213" spans="1:65" s="2" customFormat="1" ht="21.75" customHeight="1">
      <c r="A213" s="28"/>
      <c r="B213" s="135"/>
      <c r="C213" s="164" t="s">
        <v>339</v>
      </c>
      <c r="D213" s="164" t="s">
        <v>202</v>
      </c>
      <c r="E213" s="165" t="s">
        <v>340</v>
      </c>
      <c r="F213" s="166" t="s">
        <v>341</v>
      </c>
      <c r="G213" s="167" t="s">
        <v>247</v>
      </c>
      <c r="H213" s="168">
        <v>4</v>
      </c>
      <c r="I213" s="169"/>
      <c r="J213" s="169">
        <f t="shared" si="0"/>
        <v>0</v>
      </c>
      <c r="K213" s="170"/>
      <c r="L213" s="171"/>
      <c r="M213" s="172" t="s">
        <v>1</v>
      </c>
      <c r="N213" s="173" t="s">
        <v>35</v>
      </c>
      <c r="O213" s="145">
        <v>0</v>
      </c>
      <c r="P213" s="145">
        <f t="shared" si="1"/>
        <v>0</v>
      </c>
      <c r="Q213" s="145">
        <v>7.1999999999999998E-3</v>
      </c>
      <c r="R213" s="145">
        <f t="shared" si="2"/>
        <v>2.8799999999999999E-2</v>
      </c>
      <c r="S213" s="145">
        <v>0</v>
      </c>
      <c r="T213" s="146">
        <f t="shared" si="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47" t="s">
        <v>154</v>
      </c>
      <c r="AT213" s="147" t="s">
        <v>202</v>
      </c>
      <c r="AU213" s="147" t="s">
        <v>77</v>
      </c>
      <c r="AY213" s="16" t="s">
        <v>110</v>
      </c>
      <c r="BE213" s="148">
        <f t="shared" si="4"/>
        <v>0</v>
      </c>
      <c r="BF213" s="148">
        <f t="shared" si="5"/>
        <v>0</v>
      </c>
      <c r="BG213" s="148">
        <f t="shared" si="6"/>
        <v>0</v>
      </c>
      <c r="BH213" s="148">
        <f t="shared" si="7"/>
        <v>0</v>
      </c>
      <c r="BI213" s="148">
        <f t="shared" si="8"/>
        <v>0</v>
      </c>
      <c r="BJ213" s="16" t="s">
        <v>75</v>
      </c>
      <c r="BK213" s="148">
        <f t="shared" si="9"/>
        <v>0</v>
      </c>
      <c r="BL213" s="16" t="s">
        <v>116</v>
      </c>
      <c r="BM213" s="147" t="s">
        <v>342</v>
      </c>
    </row>
    <row r="214" spans="1:65" s="2" customFormat="1" ht="21.75" customHeight="1">
      <c r="A214" s="28"/>
      <c r="B214" s="135"/>
      <c r="C214" s="136" t="s">
        <v>343</v>
      </c>
      <c r="D214" s="136" t="s">
        <v>112</v>
      </c>
      <c r="E214" s="137" t="s">
        <v>344</v>
      </c>
      <c r="F214" s="138" t="s">
        <v>345</v>
      </c>
      <c r="G214" s="139" t="s">
        <v>247</v>
      </c>
      <c r="H214" s="140">
        <v>7</v>
      </c>
      <c r="I214" s="141"/>
      <c r="J214" s="141">
        <f t="shared" si="0"/>
        <v>0</v>
      </c>
      <c r="K214" s="142"/>
      <c r="L214" s="29"/>
      <c r="M214" s="143" t="s">
        <v>1</v>
      </c>
      <c r="N214" s="144" t="s">
        <v>35</v>
      </c>
      <c r="O214" s="145">
        <v>2.29</v>
      </c>
      <c r="P214" s="145">
        <f t="shared" si="1"/>
        <v>16.03</v>
      </c>
      <c r="Q214" s="145">
        <v>3.0000000000000001E-5</v>
      </c>
      <c r="R214" s="145">
        <f t="shared" si="2"/>
        <v>2.1000000000000001E-4</v>
      </c>
      <c r="S214" s="145">
        <v>0</v>
      </c>
      <c r="T214" s="146">
        <f t="shared" si="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47" t="s">
        <v>116</v>
      </c>
      <c r="AT214" s="147" t="s">
        <v>112</v>
      </c>
      <c r="AU214" s="147" t="s">
        <v>77</v>
      </c>
      <c r="AY214" s="16" t="s">
        <v>110</v>
      </c>
      <c r="BE214" s="148">
        <f t="shared" si="4"/>
        <v>0</v>
      </c>
      <c r="BF214" s="148">
        <f t="shared" si="5"/>
        <v>0</v>
      </c>
      <c r="BG214" s="148">
        <f t="shared" si="6"/>
        <v>0</v>
      </c>
      <c r="BH214" s="148">
        <f t="shared" si="7"/>
        <v>0</v>
      </c>
      <c r="BI214" s="148">
        <f t="shared" si="8"/>
        <v>0</v>
      </c>
      <c r="BJ214" s="16" t="s">
        <v>75</v>
      </c>
      <c r="BK214" s="148">
        <f t="shared" si="9"/>
        <v>0</v>
      </c>
      <c r="BL214" s="16" t="s">
        <v>116</v>
      </c>
      <c r="BM214" s="147" t="s">
        <v>346</v>
      </c>
    </row>
    <row r="215" spans="1:65" s="2" customFormat="1" ht="21.75" customHeight="1">
      <c r="A215" s="28"/>
      <c r="B215" s="135"/>
      <c r="C215" s="164" t="s">
        <v>347</v>
      </c>
      <c r="D215" s="164" t="s">
        <v>202</v>
      </c>
      <c r="E215" s="165" t="s">
        <v>348</v>
      </c>
      <c r="F215" s="166" t="s">
        <v>349</v>
      </c>
      <c r="G215" s="167" t="s">
        <v>247</v>
      </c>
      <c r="H215" s="168">
        <v>3</v>
      </c>
      <c r="I215" s="169"/>
      <c r="J215" s="169">
        <f t="shared" si="0"/>
        <v>0</v>
      </c>
      <c r="K215" s="170"/>
      <c r="L215" s="171"/>
      <c r="M215" s="172" t="s">
        <v>1</v>
      </c>
      <c r="N215" s="173" t="s">
        <v>35</v>
      </c>
      <c r="O215" s="145">
        <v>0</v>
      </c>
      <c r="P215" s="145">
        <f t="shared" si="1"/>
        <v>0</v>
      </c>
      <c r="Q215" s="145">
        <v>1.4200000000000001E-2</v>
      </c>
      <c r="R215" s="145">
        <f t="shared" si="2"/>
        <v>4.2599999999999999E-2</v>
      </c>
      <c r="S215" s="145">
        <v>0</v>
      </c>
      <c r="T215" s="146">
        <f t="shared" si="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47" t="s">
        <v>154</v>
      </c>
      <c r="AT215" s="147" t="s">
        <v>202</v>
      </c>
      <c r="AU215" s="147" t="s">
        <v>77</v>
      </c>
      <c r="AY215" s="16" t="s">
        <v>110</v>
      </c>
      <c r="BE215" s="148">
        <f t="shared" si="4"/>
        <v>0</v>
      </c>
      <c r="BF215" s="148">
        <f t="shared" si="5"/>
        <v>0</v>
      </c>
      <c r="BG215" s="148">
        <f t="shared" si="6"/>
        <v>0</v>
      </c>
      <c r="BH215" s="148">
        <f t="shared" si="7"/>
        <v>0</v>
      </c>
      <c r="BI215" s="148">
        <f t="shared" si="8"/>
        <v>0</v>
      </c>
      <c r="BJ215" s="16" t="s">
        <v>75</v>
      </c>
      <c r="BK215" s="148">
        <f t="shared" si="9"/>
        <v>0</v>
      </c>
      <c r="BL215" s="16" t="s">
        <v>116</v>
      </c>
      <c r="BM215" s="147" t="s">
        <v>350</v>
      </c>
    </row>
    <row r="216" spans="1:65" s="2" customFormat="1" ht="21.75" customHeight="1">
      <c r="A216" s="28"/>
      <c r="B216" s="135"/>
      <c r="C216" s="164" t="s">
        <v>351</v>
      </c>
      <c r="D216" s="164" t="s">
        <v>202</v>
      </c>
      <c r="E216" s="165" t="s">
        <v>352</v>
      </c>
      <c r="F216" s="166" t="s">
        <v>353</v>
      </c>
      <c r="G216" s="167" t="s">
        <v>247</v>
      </c>
      <c r="H216" s="168">
        <v>4</v>
      </c>
      <c r="I216" s="169"/>
      <c r="J216" s="169">
        <f t="shared" si="0"/>
        <v>0</v>
      </c>
      <c r="K216" s="170"/>
      <c r="L216" s="171"/>
      <c r="M216" s="172" t="s">
        <v>1</v>
      </c>
      <c r="N216" s="173" t="s">
        <v>35</v>
      </c>
      <c r="O216" s="145">
        <v>0</v>
      </c>
      <c r="P216" s="145">
        <f t="shared" si="1"/>
        <v>0</v>
      </c>
      <c r="Q216" s="145">
        <v>1.23E-2</v>
      </c>
      <c r="R216" s="145">
        <f t="shared" si="2"/>
        <v>4.9200000000000001E-2</v>
      </c>
      <c r="S216" s="145">
        <v>0</v>
      </c>
      <c r="T216" s="146">
        <f t="shared" si="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47" t="s">
        <v>154</v>
      </c>
      <c r="AT216" s="147" t="s">
        <v>202</v>
      </c>
      <c r="AU216" s="147" t="s">
        <v>77</v>
      </c>
      <c r="AY216" s="16" t="s">
        <v>110</v>
      </c>
      <c r="BE216" s="148">
        <f t="shared" si="4"/>
        <v>0</v>
      </c>
      <c r="BF216" s="148">
        <f t="shared" si="5"/>
        <v>0</v>
      </c>
      <c r="BG216" s="148">
        <f t="shared" si="6"/>
        <v>0</v>
      </c>
      <c r="BH216" s="148">
        <f t="shared" si="7"/>
        <v>0</v>
      </c>
      <c r="BI216" s="148">
        <f t="shared" si="8"/>
        <v>0</v>
      </c>
      <c r="BJ216" s="16" t="s">
        <v>75</v>
      </c>
      <c r="BK216" s="148">
        <f t="shared" si="9"/>
        <v>0</v>
      </c>
      <c r="BL216" s="16" t="s">
        <v>116</v>
      </c>
      <c r="BM216" s="147" t="s">
        <v>354</v>
      </c>
    </row>
    <row r="217" spans="1:65" s="2" customFormat="1" ht="21.75" customHeight="1">
      <c r="A217" s="28"/>
      <c r="B217" s="135"/>
      <c r="C217" s="136" t="s">
        <v>355</v>
      </c>
      <c r="D217" s="136" t="s">
        <v>112</v>
      </c>
      <c r="E217" s="137" t="s">
        <v>356</v>
      </c>
      <c r="F217" s="138" t="s">
        <v>357</v>
      </c>
      <c r="G217" s="139" t="s">
        <v>145</v>
      </c>
      <c r="H217" s="140">
        <v>3.54</v>
      </c>
      <c r="I217" s="141"/>
      <c r="J217" s="141">
        <f t="shared" si="0"/>
        <v>0</v>
      </c>
      <c r="K217" s="142"/>
      <c r="L217" s="29"/>
      <c r="M217" s="143" t="s">
        <v>1</v>
      </c>
      <c r="N217" s="144" t="s">
        <v>35</v>
      </c>
      <c r="O217" s="145">
        <v>1.5</v>
      </c>
      <c r="P217" s="145">
        <f t="shared" si="1"/>
        <v>5.3100000000000005</v>
      </c>
      <c r="Q217" s="145">
        <v>0</v>
      </c>
      <c r="R217" s="145">
        <f t="shared" si="2"/>
        <v>0</v>
      </c>
      <c r="S217" s="145">
        <v>0.55000000000000004</v>
      </c>
      <c r="T217" s="146">
        <f t="shared" si="3"/>
        <v>1.9470000000000003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47" t="s">
        <v>116</v>
      </c>
      <c r="AT217" s="147" t="s">
        <v>112</v>
      </c>
      <c r="AU217" s="147" t="s">
        <v>77</v>
      </c>
      <c r="AY217" s="16" t="s">
        <v>110</v>
      </c>
      <c r="BE217" s="148">
        <f t="shared" si="4"/>
        <v>0</v>
      </c>
      <c r="BF217" s="148">
        <f t="shared" si="5"/>
        <v>0</v>
      </c>
      <c r="BG217" s="148">
        <f t="shared" si="6"/>
        <v>0</v>
      </c>
      <c r="BH217" s="148">
        <f t="shared" si="7"/>
        <v>0</v>
      </c>
      <c r="BI217" s="148">
        <f t="shared" si="8"/>
        <v>0</v>
      </c>
      <c r="BJ217" s="16" t="s">
        <v>75</v>
      </c>
      <c r="BK217" s="148">
        <f t="shared" si="9"/>
        <v>0</v>
      </c>
      <c r="BL217" s="16" t="s">
        <v>116</v>
      </c>
      <c r="BM217" s="147" t="s">
        <v>358</v>
      </c>
    </row>
    <row r="218" spans="1:65" s="13" customFormat="1">
      <c r="B218" s="149"/>
      <c r="D218" s="150" t="s">
        <v>118</v>
      </c>
      <c r="E218" s="151" t="s">
        <v>1</v>
      </c>
      <c r="F218" s="152" t="s">
        <v>359</v>
      </c>
      <c r="H218" s="153">
        <v>0.9</v>
      </c>
      <c r="L218" s="149"/>
      <c r="M218" s="154"/>
      <c r="N218" s="155"/>
      <c r="O218" s="155"/>
      <c r="P218" s="155"/>
      <c r="Q218" s="155"/>
      <c r="R218" s="155"/>
      <c r="S218" s="155"/>
      <c r="T218" s="156"/>
      <c r="AT218" s="151" t="s">
        <v>118</v>
      </c>
      <c r="AU218" s="151" t="s">
        <v>77</v>
      </c>
      <c r="AV218" s="13" t="s">
        <v>77</v>
      </c>
      <c r="AW218" s="13" t="s">
        <v>27</v>
      </c>
      <c r="AX218" s="13" t="s">
        <v>70</v>
      </c>
      <c r="AY218" s="151" t="s">
        <v>110</v>
      </c>
    </row>
    <row r="219" spans="1:65" s="13" customFormat="1">
      <c r="B219" s="149"/>
      <c r="D219" s="150" t="s">
        <v>118</v>
      </c>
      <c r="E219" s="151" t="s">
        <v>1</v>
      </c>
      <c r="F219" s="152" t="s">
        <v>360</v>
      </c>
      <c r="H219" s="153">
        <v>2.64</v>
      </c>
      <c r="L219" s="149"/>
      <c r="M219" s="154"/>
      <c r="N219" s="155"/>
      <c r="O219" s="155"/>
      <c r="P219" s="155"/>
      <c r="Q219" s="155"/>
      <c r="R219" s="155"/>
      <c r="S219" s="155"/>
      <c r="T219" s="156"/>
      <c r="AT219" s="151" t="s">
        <v>118</v>
      </c>
      <c r="AU219" s="151" t="s">
        <v>77</v>
      </c>
      <c r="AV219" s="13" t="s">
        <v>77</v>
      </c>
      <c r="AW219" s="13" t="s">
        <v>27</v>
      </c>
      <c r="AX219" s="13" t="s">
        <v>70</v>
      </c>
      <c r="AY219" s="151" t="s">
        <v>110</v>
      </c>
    </row>
    <row r="220" spans="1:65" s="14" customFormat="1">
      <c r="B220" s="157"/>
      <c r="D220" s="150" t="s">
        <v>118</v>
      </c>
      <c r="E220" s="158" t="s">
        <v>1</v>
      </c>
      <c r="F220" s="159" t="s">
        <v>131</v>
      </c>
      <c r="H220" s="160">
        <v>3.54</v>
      </c>
      <c r="L220" s="157"/>
      <c r="M220" s="161"/>
      <c r="N220" s="162"/>
      <c r="O220" s="162"/>
      <c r="P220" s="162"/>
      <c r="Q220" s="162"/>
      <c r="R220" s="162"/>
      <c r="S220" s="162"/>
      <c r="T220" s="163"/>
      <c r="AT220" s="158" t="s">
        <v>118</v>
      </c>
      <c r="AU220" s="158" t="s">
        <v>77</v>
      </c>
      <c r="AV220" s="14" t="s">
        <v>116</v>
      </c>
      <c r="AW220" s="14" t="s">
        <v>27</v>
      </c>
      <c r="AX220" s="14" t="s">
        <v>75</v>
      </c>
      <c r="AY220" s="158" t="s">
        <v>110</v>
      </c>
    </row>
    <row r="221" spans="1:65" s="2" customFormat="1" ht="21.75" customHeight="1">
      <c r="A221" s="28"/>
      <c r="B221" s="135"/>
      <c r="C221" s="136" t="s">
        <v>361</v>
      </c>
      <c r="D221" s="136" t="s">
        <v>112</v>
      </c>
      <c r="E221" s="137" t="s">
        <v>362</v>
      </c>
      <c r="F221" s="138" t="s">
        <v>363</v>
      </c>
      <c r="G221" s="139" t="s">
        <v>247</v>
      </c>
      <c r="H221" s="140">
        <v>1</v>
      </c>
      <c r="I221" s="141"/>
      <c r="J221" s="141">
        <f t="shared" ref="J221:J242" si="10">ROUND(I221*H221,2)</f>
        <v>0</v>
      </c>
      <c r="K221" s="142"/>
      <c r="L221" s="29"/>
      <c r="M221" s="143" t="s">
        <v>1</v>
      </c>
      <c r="N221" s="144" t="s">
        <v>35</v>
      </c>
      <c r="O221" s="145">
        <v>21.292000000000002</v>
      </c>
      <c r="P221" s="145">
        <f t="shared" ref="P221:P242" si="11">O221*H221</f>
        <v>21.292000000000002</v>
      </c>
      <c r="Q221" s="145">
        <v>2.1167600000000002</v>
      </c>
      <c r="R221" s="145">
        <f t="shared" ref="R221:R242" si="12">Q221*H221</f>
        <v>2.1167600000000002</v>
      </c>
      <c r="S221" s="145">
        <v>0</v>
      </c>
      <c r="T221" s="146">
        <f t="shared" ref="T221:T242" si="13"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47" t="s">
        <v>116</v>
      </c>
      <c r="AT221" s="147" t="s">
        <v>112</v>
      </c>
      <c r="AU221" s="147" t="s">
        <v>77</v>
      </c>
      <c r="AY221" s="16" t="s">
        <v>110</v>
      </c>
      <c r="BE221" s="148">
        <f t="shared" ref="BE221:BE242" si="14">IF(N221="základní",J221,0)</f>
        <v>0</v>
      </c>
      <c r="BF221" s="148">
        <f t="shared" ref="BF221:BF242" si="15">IF(N221="snížená",J221,0)</f>
        <v>0</v>
      </c>
      <c r="BG221" s="148">
        <f t="shared" ref="BG221:BG242" si="16">IF(N221="zákl. přenesená",J221,0)</f>
        <v>0</v>
      </c>
      <c r="BH221" s="148">
        <f t="shared" ref="BH221:BH242" si="17">IF(N221="sníž. přenesená",J221,0)</f>
        <v>0</v>
      </c>
      <c r="BI221" s="148">
        <f t="shared" ref="BI221:BI242" si="18">IF(N221="nulová",J221,0)</f>
        <v>0</v>
      </c>
      <c r="BJ221" s="16" t="s">
        <v>75</v>
      </c>
      <c r="BK221" s="148">
        <f t="shared" ref="BK221:BK242" si="19">ROUND(I221*H221,2)</f>
        <v>0</v>
      </c>
      <c r="BL221" s="16" t="s">
        <v>116</v>
      </c>
      <c r="BM221" s="147" t="s">
        <v>364</v>
      </c>
    </row>
    <row r="222" spans="1:65" s="2" customFormat="1" ht="21.75" customHeight="1">
      <c r="A222" s="28"/>
      <c r="B222" s="135"/>
      <c r="C222" s="136" t="s">
        <v>365</v>
      </c>
      <c r="D222" s="136" t="s">
        <v>112</v>
      </c>
      <c r="E222" s="137" t="s">
        <v>366</v>
      </c>
      <c r="F222" s="138" t="s">
        <v>367</v>
      </c>
      <c r="G222" s="139" t="s">
        <v>247</v>
      </c>
      <c r="H222" s="140">
        <v>2</v>
      </c>
      <c r="I222" s="141"/>
      <c r="J222" s="141">
        <f t="shared" si="10"/>
        <v>0</v>
      </c>
      <c r="K222" s="142"/>
      <c r="L222" s="29"/>
      <c r="M222" s="143" t="s">
        <v>1</v>
      </c>
      <c r="N222" s="144" t="s">
        <v>35</v>
      </c>
      <c r="O222" s="145">
        <v>23.395</v>
      </c>
      <c r="P222" s="145">
        <f t="shared" si="11"/>
        <v>46.79</v>
      </c>
      <c r="Q222" s="145">
        <v>2.2568899999999998</v>
      </c>
      <c r="R222" s="145">
        <f t="shared" si="12"/>
        <v>4.5137799999999997</v>
      </c>
      <c r="S222" s="145">
        <v>0</v>
      </c>
      <c r="T222" s="146">
        <f t="shared" si="13"/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47" t="s">
        <v>116</v>
      </c>
      <c r="AT222" s="147" t="s">
        <v>112</v>
      </c>
      <c r="AU222" s="147" t="s">
        <v>77</v>
      </c>
      <c r="AY222" s="16" t="s">
        <v>110</v>
      </c>
      <c r="BE222" s="148">
        <f t="shared" si="14"/>
        <v>0</v>
      </c>
      <c r="BF222" s="148">
        <f t="shared" si="15"/>
        <v>0</v>
      </c>
      <c r="BG222" s="148">
        <f t="shared" si="16"/>
        <v>0</v>
      </c>
      <c r="BH222" s="148">
        <f t="shared" si="17"/>
        <v>0</v>
      </c>
      <c r="BI222" s="148">
        <f t="shared" si="18"/>
        <v>0</v>
      </c>
      <c r="BJ222" s="16" t="s">
        <v>75</v>
      </c>
      <c r="BK222" s="148">
        <f t="shared" si="19"/>
        <v>0</v>
      </c>
      <c r="BL222" s="16" t="s">
        <v>116</v>
      </c>
      <c r="BM222" s="147" t="s">
        <v>368</v>
      </c>
    </row>
    <row r="223" spans="1:65" s="2" customFormat="1" ht="21.75" customHeight="1">
      <c r="A223" s="28"/>
      <c r="B223" s="135"/>
      <c r="C223" s="164" t="s">
        <v>369</v>
      </c>
      <c r="D223" s="164" t="s">
        <v>202</v>
      </c>
      <c r="E223" s="165" t="s">
        <v>370</v>
      </c>
      <c r="F223" s="166" t="s">
        <v>371</v>
      </c>
      <c r="G223" s="167" t="s">
        <v>247</v>
      </c>
      <c r="H223" s="168">
        <v>1</v>
      </c>
      <c r="I223" s="169"/>
      <c r="J223" s="169">
        <f t="shared" si="10"/>
        <v>0</v>
      </c>
      <c r="K223" s="170"/>
      <c r="L223" s="171"/>
      <c r="M223" s="172" t="s">
        <v>1</v>
      </c>
      <c r="N223" s="173" t="s">
        <v>35</v>
      </c>
      <c r="O223" s="145">
        <v>0</v>
      </c>
      <c r="P223" s="145">
        <f t="shared" si="11"/>
        <v>0</v>
      </c>
      <c r="Q223" s="145">
        <v>0.54800000000000004</v>
      </c>
      <c r="R223" s="145">
        <f t="shared" si="12"/>
        <v>0.54800000000000004</v>
      </c>
      <c r="S223" s="145">
        <v>0</v>
      </c>
      <c r="T223" s="146">
        <f t="shared" si="13"/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47" t="s">
        <v>154</v>
      </c>
      <c r="AT223" s="147" t="s">
        <v>202</v>
      </c>
      <c r="AU223" s="147" t="s">
        <v>77</v>
      </c>
      <c r="AY223" s="16" t="s">
        <v>110</v>
      </c>
      <c r="BE223" s="148">
        <f t="shared" si="14"/>
        <v>0</v>
      </c>
      <c r="BF223" s="148">
        <f t="shared" si="15"/>
        <v>0</v>
      </c>
      <c r="BG223" s="148">
        <f t="shared" si="16"/>
        <v>0</v>
      </c>
      <c r="BH223" s="148">
        <f t="shared" si="17"/>
        <v>0</v>
      </c>
      <c r="BI223" s="148">
        <f t="shared" si="18"/>
        <v>0</v>
      </c>
      <c r="BJ223" s="16" t="s">
        <v>75</v>
      </c>
      <c r="BK223" s="148">
        <f t="shared" si="19"/>
        <v>0</v>
      </c>
      <c r="BL223" s="16" t="s">
        <v>116</v>
      </c>
      <c r="BM223" s="147" t="s">
        <v>372</v>
      </c>
    </row>
    <row r="224" spans="1:65" s="2" customFormat="1" ht="21.75" customHeight="1">
      <c r="A224" s="28"/>
      <c r="B224" s="135"/>
      <c r="C224" s="164" t="s">
        <v>373</v>
      </c>
      <c r="D224" s="164" t="s">
        <v>202</v>
      </c>
      <c r="E224" s="165" t="s">
        <v>374</v>
      </c>
      <c r="F224" s="166" t="s">
        <v>375</v>
      </c>
      <c r="G224" s="167" t="s">
        <v>247</v>
      </c>
      <c r="H224" s="168">
        <v>2</v>
      </c>
      <c r="I224" s="169"/>
      <c r="J224" s="169">
        <f t="shared" si="10"/>
        <v>0</v>
      </c>
      <c r="K224" s="170"/>
      <c r="L224" s="171"/>
      <c r="M224" s="172" t="s">
        <v>1</v>
      </c>
      <c r="N224" s="173" t="s">
        <v>35</v>
      </c>
      <c r="O224" s="145">
        <v>0</v>
      </c>
      <c r="P224" s="145">
        <f t="shared" si="11"/>
        <v>0</v>
      </c>
      <c r="Q224" s="145">
        <v>0.54800000000000004</v>
      </c>
      <c r="R224" s="145">
        <f t="shared" si="12"/>
        <v>1.0960000000000001</v>
      </c>
      <c r="S224" s="145">
        <v>0</v>
      </c>
      <c r="T224" s="146">
        <f t="shared" si="13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47" t="s">
        <v>154</v>
      </c>
      <c r="AT224" s="147" t="s">
        <v>202</v>
      </c>
      <c r="AU224" s="147" t="s">
        <v>77</v>
      </c>
      <c r="AY224" s="16" t="s">
        <v>110</v>
      </c>
      <c r="BE224" s="148">
        <f t="shared" si="14"/>
        <v>0</v>
      </c>
      <c r="BF224" s="148">
        <f t="shared" si="15"/>
        <v>0</v>
      </c>
      <c r="BG224" s="148">
        <f t="shared" si="16"/>
        <v>0</v>
      </c>
      <c r="BH224" s="148">
        <f t="shared" si="17"/>
        <v>0</v>
      </c>
      <c r="BI224" s="148">
        <f t="shared" si="18"/>
        <v>0</v>
      </c>
      <c r="BJ224" s="16" t="s">
        <v>75</v>
      </c>
      <c r="BK224" s="148">
        <f t="shared" si="19"/>
        <v>0</v>
      </c>
      <c r="BL224" s="16" t="s">
        <v>116</v>
      </c>
      <c r="BM224" s="147" t="s">
        <v>376</v>
      </c>
    </row>
    <row r="225" spans="1:65" s="2" customFormat="1" ht="21.75" customHeight="1">
      <c r="A225" s="28"/>
      <c r="B225" s="135"/>
      <c r="C225" s="164" t="s">
        <v>377</v>
      </c>
      <c r="D225" s="164" t="s">
        <v>202</v>
      </c>
      <c r="E225" s="165" t="s">
        <v>378</v>
      </c>
      <c r="F225" s="166" t="s">
        <v>379</v>
      </c>
      <c r="G225" s="167" t="s">
        <v>247</v>
      </c>
      <c r="H225" s="168">
        <v>2</v>
      </c>
      <c r="I225" s="169"/>
      <c r="J225" s="169">
        <f t="shared" si="10"/>
        <v>0</v>
      </c>
      <c r="K225" s="170"/>
      <c r="L225" s="171"/>
      <c r="M225" s="172" t="s">
        <v>1</v>
      </c>
      <c r="N225" s="173" t="s">
        <v>35</v>
      </c>
      <c r="O225" s="145">
        <v>0</v>
      </c>
      <c r="P225" s="145">
        <f t="shared" si="11"/>
        <v>0</v>
      </c>
      <c r="Q225" s="145">
        <v>0.254</v>
      </c>
      <c r="R225" s="145">
        <f t="shared" si="12"/>
        <v>0.50800000000000001</v>
      </c>
      <c r="S225" s="145">
        <v>0</v>
      </c>
      <c r="T225" s="146">
        <f t="shared" si="13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47" t="s">
        <v>154</v>
      </c>
      <c r="AT225" s="147" t="s">
        <v>202</v>
      </c>
      <c r="AU225" s="147" t="s">
        <v>77</v>
      </c>
      <c r="AY225" s="16" t="s">
        <v>110</v>
      </c>
      <c r="BE225" s="148">
        <f t="shared" si="14"/>
        <v>0</v>
      </c>
      <c r="BF225" s="148">
        <f t="shared" si="15"/>
        <v>0</v>
      </c>
      <c r="BG225" s="148">
        <f t="shared" si="16"/>
        <v>0</v>
      </c>
      <c r="BH225" s="148">
        <f t="shared" si="17"/>
        <v>0</v>
      </c>
      <c r="BI225" s="148">
        <f t="shared" si="18"/>
        <v>0</v>
      </c>
      <c r="BJ225" s="16" t="s">
        <v>75</v>
      </c>
      <c r="BK225" s="148">
        <f t="shared" si="19"/>
        <v>0</v>
      </c>
      <c r="BL225" s="16" t="s">
        <v>116</v>
      </c>
      <c r="BM225" s="147" t="s">
        <v>380</v>
      </c>
    </row>
    <row r="226" spans="1:65" s="2" customFormat="1" ht="21.75" customHeight="1">
      <c r="A226" s="28"/>
      <c r="B226" s="135"/>
      <c r="C226" s="164" t="s">
        <v>381</v>
      </c>
      <c r="D226" s="164" t="s">
        <v>202</v>
      </c>
      <c r="E226" s="165" t="s">
        <v>382</v>
      </c>
      <c r="F226" s="166" t="s">
        <v>383</v>
      </c>
      <c r="G226" s="167" t="s">
        <v>247</v>
      </c>
      <c r="H226" s="168">
        <v>1</v>
      </c>
      <c r="I226" s="169"/>
      <c r="J226" s="169">
        <f t="shared" si="10"/>
        <v>0</v>
      </c>
      <c r="K226" s="170"/>
      <c r="L226" s="171"/>
      <c r="M226" s="172" t="s">
        <v>1</v>
      </c>
      <c r="N226" s="173" t="s">
        <v>35</v>
      </c>
      <c r="O226" s="145">
        <v>0</v>
      </c>
      <c r="P226" s="145">
        <f t="shared" si="11"/>
        <v>0</v>
      </c>
      <c r="Q226" s="145">
        <v>0.50600000000000001</v>
      </c>
      <c r="R226" s="145">
        <f t="shared" si="12"/>
        <v>0.50600000000000001</v>
      </c>
      <c r="S226" s="145">
        <v>0</v>
      </c>
      <c r="T226" s="146">
        <f t="shared" si="13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47" t="s">
        <v>154</v>
      </c>
      <c r="AT226" s="147" t="s">
        <v>202</v>
      </c>
      <c r="AU226" s="147" t="s">
        <v>77</v>
      </c>
      <c r="AY226" s="16" t="s">
        <v>110</v>
      </c>
      <c r="BE226" s="148">
        <f t="shared" si="14"/>
        <v>0</v>
      </c>
      <c r="BF226" s="148">
        <f t="shared" si="15"/>
        <v>0</v>
      </c>
      <c r="BG226" s="148">
        <f t="shared" si="16"/>
        <v>0</v>
      </c>
      <c r="BH226" s="148">
        <f t="shared" si="17"/>
        <v>0</v>
      </c>
      <c r="BI226" s="148">
        <f t="shared" si="18"/>
        <v>0</v>
      </c>
      <c r="BJ226" s="16" t="s">
        <v>75</v>
      </c>
      <c r="BK226" s="148">
        <f t="shared" si="19"/>
        <v>0</v>
      </c>
      <c r="BL226" s="16" t="s">
        <v>116</v>
      </c>
      <c r="BM226" s="147" t="s">
        <v>384</v>
      </c>
    </row>
    <row r="227" spans="1:65" s="2" customFormat="1" ht="21.75" customHeight="1">
      <c r="A227" s="28"/>
      <c r="B227" s="135"/>
      <c r="C227" s="164" t="s">
        <v>385</v>
      </c>
      <c r="D227" s="164" t="s">
        <v>202</v>
      </c>
      <c r="E227" s="165" t="s">
        <v>386</v>
      </c>
      <c r="F227" s="166" t="s">
        <v>387</v>
      </c>
      <c r="G227" s="167" t="s">
        <v>247</v>
      </c>
      <c r="H227" s="168">
        <v>6</v>
      </c>
      <c r="I227" s="169"/>
      <c r="J227" s="169">
        <f t="shared" si="10"/>
        <v>0</v>
      </c>
      <c r="K227" s="170"/>
      <c r="L227" s="171"/>
      <c r="M227" s="172" t="s">
        <v>1</v>
      </c>
      <c r="N227" s="173" t="s">
        <v>35</v>
      </c>
      <c r="O227" s="145">
        <v>0</v>
      </c>
      <c r="P227" s="145">
        <f t="shared" si="11"/>
        <v>0</v>
      </c>
      <c r="Q227" s="145">
        <v>2E-3</v>
      </c>
      <c r="R227" s="145">
        <f t="shared" si="12"/>
        <v>1.2E-2</v>
      </c>
      <c r="S227" s="145">
        <v>0</v>
      </c>
      <c r="T227" s="146">
        <f t="shared" si="13"/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47" t="s">
        <v>154</v>
      </c>
      <c r="AT227" s="147" t="s">
        <v>202</v>
      </c>
      <c r="AU227" s="147" t="s">
        <v>77</v>
      </c>
      <c r="AY227" s="16" t="s">
        <v>110</v>
      </c>
      <c r="BE227" s="148">
        <f t="shared" si="14"/>
        <v>0</v>
      </c>
      <c r="BF227" s="148">
        <f t="shared" si="15"/>
        <v>0</v>
      </c>
      <c r="BG227" s="148">
        <f t="shared" si="16"/>
        <v>0</v>
      </c>
      <c r="BH227" s="148">
        <f t="shared" si="17"/>
        <v>0</v>
      </c>
      <c r="BI227" s="148">
        <f t="shared" si="18"/>
        <v>0</v>
      </c>
      <c r="BJ227" s="16" t="s">
        <v>75</v>
      </c>
      <c r="BK227" s="148">
        <f t="shared" si="19"/>
        <v>0</v>
      </c>
      <c r="BL227" s="16" t="s">
        <v>116</v>
      </c>
      <c r="BM227" s="147" t="s">
        <v>388</v>
      </c>
    </row>
    <row r="228" spans="1:65" s="2" customFormat="1" ht="21.75" customHeight="1">
      <c r="A228" s="28"/>
      <c r="B228" s="135"/>
      <c r="C228" s="164" t="s">
        <v>389</v>
      </c>
      <c r="D228" s="164" t="s">
        <v>202</v>
      </c>
      <c r="E228" s="165" t="s">
        <v>390</v>
      </c>
      <c r="F228" s="166" t="s">
        <v>391</v>
      </c>
      <c r="G228" s="167" t="s">
        <v>247</v>
      </c>
      <c r="H228" s="168">
        <v>4</v>
      </c>
      <c r="I228" s="169"/>
      <c r="J228" s="169">
        <f t="shared" si="10"/>
        <v>0</v>
      </c>
      <c r="K228" s="170"/>
      <c r="L228" s="171"/>
      <c r="M228" s="172" t="s">
        <v>1</v>
      </c>
      <c r="N228" s="173" t="s">
        <v>35</v>
      </c>
      <c r="O228" s="145">
        <v>0</v>
      </c>
      <c r="P228" s="145">
        <f t="shared" si="11"/>
        <v>0</v>
      </c>
      <c r="Q228" s="145">
        <v>2E-3</v>
      </c>
      <c r="R228" s="145">
        <f t="shared" si="12"/>
        <v>8.0000000000000002E-3</v>
      </c>
      <c r="S228" s="145">
        <v>0</v>
      </c>
      <c r="T228" s="146">
        <f t="shared" si="13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47" t="s">
        <v>154</v>
      </c>
      <c r="AT228" s="147" t="s">
        <v>202</v>
      </c>
      <c r="AU228" s="147" t="s">
        <v>77</v>
      </c>
      <c r="AY228" s="16" t="s">
        <v>110</v>
      </c>
      <c r="BE228" s="148">
        <f t="shared" si="14"/>
        <v>0</v>
      </c>
      <c r="BF228" s="148">
        <f t="shared" si="15"/>
        <v>0</v>
      </c>
      <c r="BG228" s="148">
        <f t="shared" si="16"/>
        <v>0</v>
      </c>
      <c r="BH228" s="148">
        <f t="shared" si="17"/>
        <v>0</v>
      </c>
      <c r="BI228" s="148">
        <f t="shared" si="18"/>
        <v>0</v>
      </c>
      <c r="BJ228" s="16" t="s">
        <v>75</v>
      </c>
      <c r="BK228" s="148">
        <f t="shared" si="19"/>
        <v>0</v>
      </c>
      <c r="BL228" s="16" t="s">
        <v>116</v>
      </c>
      <c r="BM228" s="147" t="s">
        <v>392</v>
      </c>
    </row>
    <row r="229" spans="1:65" s="2" customFormat="1" ht="21.75" customHeight="1">
      <c r="A229" s="28"/>
      <c r="B229" s="135"/>
      <c r="C229" s="164" t="s">
        <v>393</v>
      </c>
      <c r="D229" s="164" t="s">
        <v>202</v>
      </c>
      <c r="E229" s="165" t="s">
        <v>394</v>
      </c>
      <c r="F229" s="166" t="s">
        <v>395</v>
      </c>
      <c r="G229" s="167" t="s">
        <v>247</v>
      </c>
      <c r="H229" s="168">
        <v>2</v>
      </c>
      <c r="I229" s="169"/>
      <c r="J229" s="169">
        <f t="shared" si="10"/>
        <v>0</v>
      </c>
      <c r="K229" s="170"/>
      <c r="L229" s="171"/>
      <c r="M229" s="172" t="s">
        <v>1</v>
      </c>
      <c r="N229" s="173" t="s">
        <v>35</v>
      </c>
      <c r="O229" s="145">
        <v>0</v>
      </c>
      <c r="P229" s="145">
        <f t="shared" si="11"/>
        <v>0</v>
      </c>
      <c r="Q229" s="145">
        <v>2.4169999999999998</v>
      </c>
      <c r="R229" s="145">
        <f t="shared" si="12"/>
        <v>4.8339999999999996</v>
      </c>
      <c r="S229" s="145">
        <v>0</v>
      </c>
      <c r="T229" s="146">
        <f t="shared" si="1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47" t="s">
        <v>154</v>
      </c>
      <c r="AT229" s="147" t="s">
        <v>202</v>
      </c>
      <c r="AU229" s="147" t="s">
        <v>77</v>
      </c>
      <c r="AY229" s="16" t="s">
        <v>110</v>
      </c>
      <c r="BE229" s="148">
        <f t="shared" si="14"/>
        <v>0</v>
      </c>
      <c r="BF229" s="148">
        <f t="shared" si="15"/>
        <v>0</v>
      </c>
      <c r="BG229" s="148">
        <f t="shared" si="16"/>
        <v>0</v>
      </c>
      <c r="BH229" s="148">
        <f t="shared" si="17"/>
        <v>0</v>
      </c>
      <c r="BI229" s="148">
        <f t="shared" si="18"/>
        <v>0</v>
      </c>
      <c r="BJ229" s="16" t="s">
        <v>75</v>
      </c>
      <c r="BK229" s="148">
        <f t="shared" si="19"/>
        <v>0</v>
      </c>
      <c r="BL229" s="16" t="s">
        <v>116</v>
      </c>
      <c r="BM229" s="147" t="s">
        <v>396</v>
      </c>
    </row>
    <row r="230" spans="1:65" s="2" customFormat="1" ht="21.75" customHeight="1">
      <c r="A230" s="28"/>
      <c r="B230" s="135"/>
      <c r="C230" s="164" t="s">
        <v>397</v>
      </c>
      <c r="D230" s="164" t="s">
        <v>202</v>
      </c>
      <c r="E230" s="165" t="s">
        <v>398</v>
      </c>
      <c r="F230" s="166" t="s">
        <v>399</v>
      </c>
      <c r="G230" s="167" t="s">
        <v>247</v>
      </c>
      <c r="H230" s="168">
        <v>1</v>
      </c>
      <c r="I230" s="169"/>
      <c r="J230" s="169">
        <f t="shared" si="10"/>
        <v>0</v>
      </c>
      <c r="K230" s="170"/>
      <c r="L230" s="171"/>
      <c r="M230" s="172" t="s">
        <v>1</v>
      </c>
      <c r="N230" s="173" t="s">
        <v>35</v>
      </c>
      <c r="O230" s="145">
        <v>0</v>
      </c>
      <c r="P230" s="145">
        <f t="shared" si="11"/>
        <v>0</v>
      </c>
      <c r="Q230" s="145">
        <v>1.6140000000000001</v>
      </c>
      <c r="R230" s="145">
        <f t="shared" si="12"/>
        <v>1.6140000000000001</v>
      </c>
      <c r="S230" s="145">
        <v>0</v>
      </c>
      <c r="T230" s="146">
        <f t="shared" si="1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47" t="s">
        <v>154</v>
      </c>
      <c r="AT230" s="147" t="s">
        <v>202</v>
      </c>
      <c r="AU230" s="147" t="s">
        <v>77</v>
      </c>
      <c r="AY230" s="16" t="s">
        <v>110</v>
      </c>
      <c r="BE230" s="148">
        <f t="shared" si="14"/>
        <v>0</v>
      </c>
      <c r="BF230" s="148">
        <f t="shared" si="15"/>
        <v>0</v>
      </c>
      <c r="BG230" s="148">
        <f t="shared" si="16"/>
        <v>0</v>
      </c>
      <c r="BH230" s="148">
        <f t="shared" si="17"/>
        <v>0</v>
      </c>
      <c r="BI230" s="148">
        <f t="shared" si="18"/>
        <v>0</v>
      </c>
      <c r="BJ230" s="16" t="s">
        <v>75</v>
      </c>
      <c r="BK230" s="148">
        <f t="shared" si="19"/>
        <v>0</v>
      </c>
      <c r="BL230" s="16" t="s">
        <v>116</v>
      </c>
      <c r="BM230" s="147" t="s">
        <v>400</v>
      </c>
    </row>
    <row r="231" spans="1:65" s="2" customFormat="1" ht="21.75" customHeight="1">
      <c r="A231" s="28"/>
      <c r="B231" s="135"/>
      <c r="C231" s="136" t="s">
        <v>401</v>
      </c>
      <c r="D231" s="136" t="s">
        <v>112</v>
      </c>
      <c r="E231" s="137" t="s">
        <v>402</v>
      </c>
      <c r="F231" s="138" t="s">
        <v>403</v>
      </c>
      <c r="G231" s="139" t="s">
        <v>247</v>
      </c>
      <c r="H231" s="140">
        <v>7</v>
      </c>
      <c r="I231" s="141"/>
      <c r="J231" s="141">
        <f t="shared" si="10"/>
        <v>0</v>
      </c>
      <c r="K231" s="142"/>
      <c r="L231" s="29"/>
      <c r="M231" s="143" t="s">
        <v>1</v>
      </c>
      <c r="N231" s="144" t="s">
        <v>35</v>
      </c>
      <c r="O231" s="145">
        <v>4.1980000000000004</v>
      </c>
      <c r="P231" s="145">
        <f t="shared" si="11"/>
        <v>29.386000000000003</v>
      </c>
      <c r="Q231" s="145">
        <v>0.34089999999999998</v>
      </c>
      <c r="R231" s="145">
        <f t="shared" si="12"/>
        <v>2.3862999999999999</v>
      </c>
      <c r="S231" s="145">
        <v>0</v>
      </c>
      <c r="T231" s="146">
        <f t="shared" si="1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47" t="s">
        <v>116</v>
      </c>
      <c r="AT231" s="147" t="s">
        <v>112</v>
      </c>
      <c r="AU231" s="147" t="s">
        <v>77</v>
      </c>
      <c r="AY231" s="16" t="s">
        <v>110</v>
      </c>
      <c r="BE231" s="148">
        <f t="shared" si="14"/>
        <v>0</v>
      </c>
      <c r="BF231" s="148">
        <f t="shared" si="15"/>
        <v>0</v>
      </c>
      <c r="BG231" s="148">
        <f t="shared" si="16"/>
        <v>0</v>
      </c>
      <c r="BH231" s="148">
        <f t="shared" si="17"/>
        <v>0</v>
      </c>
      <c r="BI231" s="148">
        <f t="shared" si="18"/>
        <v>0</v>
      </c>
      <c r="BJ231" s="16" t="s">
        <v>75</v>
      </c>
      <c r="BK231" s="148">
        <f t="shared" si="19"/>
        <v>0</v>
      </c>
      <c r="BL231" s="16" t="s">
        <v>116</v>
      </c>
      <c r="BM231" s="147" t="s">
        <v>404</v>
      </c>
    </row>
    <row r="232" spans="1:65" s="2" customFormat="1" ht="21.75" customHeight="1">
      <c r="A232" s="28"/>
      <c r="B232" s="135"/>
      <c r="C232" s="164" t="s">
        <v>405</v>
      </c>
      <c r="D232" s="164" t="s">
        <v>202</v>
      </c>
      <c r="E232" s="165" t="s">
        <v>406</v>
      </c>
      <c r="F232" s="166" t="s">
        <v>407</v>
      </c>
      <c r="G232" s="167" t="s">
        <v>247</v>
      </c>
      <c r="H232" s="168">
        <v>7</v>
      </c>
      <c r="I232" s="169"/>
      <c r="J232" s="169">
        <f t="shared" si="10"/>
        <v>0</v>
      </c>
      <c r="K232" s="170"/>
      <c r="L232" s="171"/>
      <c r="M232" s="172" t="s">
        <v>1</v>
      </c>
      <c r="N232" s="173" t="s">
        <v>35</v>
      </c>
      <c r="O232" s="145">
        <v>0</v>
      </c>
      <c r="P232" s="145">
        <f t="shared" si="11"/>
        <v>0</v>
      </c>
      <c r="Q232" s="145">
        <v>0.08</v>
      </c>
      <c r="R232" s="145">
        <f t="shared" si="12"/>
        <v>0.56000000000000005</v>
      </c>
      <c r="S232" s="145">
        <v>0</v>
      </c>
      <c r="T232" s="146">
        <f t="shared" si="1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47" t="s">
        <v>154</v>
      </c>
      <c r="AT232" s="147" t="s">
        <v>202</v>
      </c>
      <c r="AU232" s="147" t="s">
        <v>77</v>
      </c>
      <c r="AY232" s="16" t="s">
        <v>110</v>
      </c>
      <c r="BE232" s="148">
        <f t="shared" si="14"/>
        <v>0</v>
      </c>
      <c r="BF232" s="148">
        <f t="shared" si="15"/>
        <v>0</v>
      </c>
      <c r="BG232" s="148">
        <f t="shared" si="16"/>
        <v>0</v>
      </c>
      <c r="BH232" s="148">
        <f t="shared" si="17"/>
        <v>0</v>
      </c>
      <c r="BI232" s="148">
        <f t="shared" si="18"/>
        <v>0</v>
      </c>
      <c r="BJ232" s="16" t="s">
        <v>75</v>
      </c>
      <c r="BK232" s="148">
        <f t="shared" si="19"/>
        <v>0</v>
      </c>
      <c r="BL232" s="16" t="s">
        <v>116</v>
      </c>
      <c r="BM232" s="147" t="s">
        <v>408</v>
      </c>
    </row>
    <row r="233" spans="1:65" s="2" customFormat="1" ht="21.75" customHeight="1">
      <c r="A233" s="28"/>
      <c r="B233" s="135"/>
      <c r="C233" s="164" t="s">
        <v>409</v>
      </c>
      <c r="D233" s="164" t="s">
        <v>202</v>
      </c>
      <c r="E233" s="165" t="s">
        <v>410</v>
      </c>
      <c r="F233" s="166" t="s">
        <v>411</v>
      </c>
      <c r="G233" s="167" t="s">
        <v>247</v>
      </c>
      <c r="H233" s="168">
        <v>7</v>
      </c>
      <c r="I233" s="169"/>
      <c r="J233" s="169">
        <f t="shared" si="10"/>
        <v>0</v>
      </c>
      <c r="K233" s="170"/>
      <c r="L233" s="171"/>
      <c r="M233" s="172" t="s">
        <v>1</v>
      </c>
      <c r="N233" s="173" t="s">
        <v>35</v>
      </c>
      <c r="O233" s="145">
        <v>0</v>
      </c>
      <c r="P233" s="145">
        <f t="shared" si="11"/>
        <v>0</v>
      </c>
      <c r="Q233" s="145">
        <v>5.7000000000000002E-2</v>
      </c>
      <c r="R233" s="145">
        <f t="shared" si="12"/>
        <v>0.39900000000000002</v>
      </c>
      <c r="S233" s="145">
        <v>0</v>
      </c>
      <c r="T233" s="146">
        <f t="shared" si="1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47" t="s">
        <v>154</v>
      </c>
      <c r="AT233" s="147" t="s">
        <v>202</v>
      </c>
      <c r="AU233" s="147" t="s">
        <v>77</v>
      </c>
      <c r="AY233" s="16" t="s">
        <v>110</v>
      </c>
      <c r="BE233" s="148">
        <f t="shared" si="14"/>
        <v>0</v>
      </c>
      <c r="BF233" s="148">
        <f t="shared" si="15"/>
        <v>0</v>
      </c>
      <c r="BG233" s="148">
        <f t="shared" si="16"/>
        <v>0</v>
      </c>
      <c r="BH233" s="148">
        <f t="shared" si="17"/>
        <v>0</v>
      </c>
      <c r="BI233" s="148">
        <f t="shared" si="18"/>
        <v>0</v>
      </c>
      <c r="BJ233" s="16" t="s">
        <v>75</v>
      </c>
      <c r="BK233" s="148">
        <f t="shared" si="19"/>
        <v>0</v>
      </c>
      <c r="BL233" s="16" t="s">
        <v>116</v>
      </c>
      <c r="BM233" s="147" t="s">
        <v>412</v>
      </c>
    </row>
    <row r="234" spans="1:65" s="2" customFormat="1" ht="21.75" customHeight="1">
      <c r="A234" s="28"/>
      <c r="B234" s="135"/>
      <c r="C234" s="164" t="s">
        <v>413</v>
      </c>
      <c r="D234" s="164" t="s">
        <v>202</v>
      </c>
      <c r="E234" s="165" t="s">
        <v>414</v>
      </c>
      <c r="F234" s="166" t="s">
        <v>415</v>
      </c>
      <c r="G234" s="167" t="s">
        <v>247</v>
      </c>
      <c r="H234" s="168">
        <v>7</v>
      </c>
      <c r="I234" s="169"/>
      <c r="J234" s="169">
        <f t="shared" si="10"/>
        <v>0</v>
      </c>
      <c r="K234" s="170"/>
      <c r="L234" s="171"/>
      <c r="M234" s="172" t="s">
        <v>1</v>
      </c>
      <c r="N234" s="173" t="s">
        <v>35</v>
      </c>
      <c r="O234" s="145">
        <v>0</v>
      </c>
      <c r="P234" s="145">
        <f t="shared" si="11"/>
        <v>0</v>
      </c>
      <c r="Q234" s="145">
        <v>2.7E-2</v>
      </c>
      <c r="R234" s="145">
        <f t="shared" si="12"/>
        <v>0.189</v>
      </c>
      <c r="S234" s="145">
        <v>0</v>
      </c>
      <c r="T234" s="146">
        <f t="shared" si="1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47" t="s">
        <v>154</v>
      </c>
      <c r="AT234" s="147" t="s">
        <v>202</v>
      </c>
      <c r="AU234" s="147" t="s">
        <v>77</v>
      </c>
      <c r="AY234" s="16" t="s">
        <v>110</v>
      </c>
      <c r="BE234" s="148">
        <f t="shared" si="14"/>
        <v>0</v>
      </c>
      <c r="BF234" s="148">
        <f t="shared" si="15"/>
        <v>0</v>
      </c>
      <c r="BG234" s="148">
        <f t="shared" si="16"/>
        <v>0</v>
      </c>
      <c r="BH234" s="148">
        <f t="shared" si="17"/>
        <v>0</v>
      </c>
      <c r="BI234" s="148">
        <f t="shared" si="18"/>
        <v>0</v>
      </c>
      <c r="BJ234" s="16" t="s">
        <v>75</v>
      </c>
      <c r="BK234" s="148">
        <f t="shared" si="19"/>
        <v>0</v>
      </c>
      <c r="BL234" s="16" t="s">
        <v>116</v>
      </c>
      <c r="BM234" s="147" t="s">
        <v>416</v>
      </c>
    </row>
    <row r="235" spans="1:65" s="2" customFormat="1" ht="21.75" customHeight="1">
      <c r="A235" s="28"/>
      <c r="B235" s="135"/>
      <c r="C235" s="164" t="s">
        <v>417</v>
      </c>
      <c r="D235" s="164" t="s">
        <v>202</v>
      </c>
      <c r="E235" s="165" t="s">
        <v>418</v>
      </c>
      <c r="F235" s="166" t="s">
        <v>419</v>
      </c>
      <c r="G235" s="167" t="s">
        <v>247</v>
      </c>
      <c r="H235" s="168">
        <v>7</v>
      </c>
      <c r="I235" s="169"/>
      <c r="J235" s="169">
        <f t="shared" si="10"/>
        <v>0</v>
      </c>
      <c r="K235" s="170"/>
      <c r="L235" s="171"/>
      <c r="M235" s="172" t="s">
        <v>1</v>
      </c>
      <c r="N235" s="173" t="s">
        <v>35</v>
      </c>
      <c r="O235" s="145">
        <v>0</v>
      </c>
      <c r="P235" s="145">
        <f t="shared" si="11"/>
        <v>0</v>
      </c>
      <c r="Q235" s="145">
        <v>7.1999999999999995E-2</v>
      </c>
      <c r="R235" s="145">
        <f t="shared" si="12"/>
        <v>0.504</v>
      </c>
      <c r="S235" s="145">
        <v>0</v>
      </c>
      <c r="T235" s="146">
        <f t="shared" si="1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47" t="s">
        <v>154</v>
      </c>
      <c r="AT235" s="147" t="s">
        <v>202</v>
      </c>
      <c r="AU235" s="147" t="s">
        <v>77</v>
      </c>
      <c r="AY235" s="16" t="s">
        <v>110</v>
      </c>
      <c r="BE235" s="148">
        <f t="shared" si="14"/>
        <v>0</v>
      </c>
      <c r="BF235" s="148">
        <f t="shared" si="15"/>
        <v>0</v>
      </c>
      <c r="BG235" s="148">
        <f t="shared" si="16"/>
        <v>0</v>
      </c>
      <c r="BH235" s="148">
        <f t="shared" si="17"/>
        <v>0</v>
      </c>
      <c r="BI235" s="148">
        <f t="shared" si="18"/>
        <v>0</v>
      </c>
      <c r="BJ235" s="16" t="s">
        <v>75</v>
      </c>
      <c r="BK235" s="148">
        <f t="shared" si="19"/>
        <v>0</v>
      </c>
      <c r="BL235" s="16" t="s">
        <v>116</v>
      </c>
      <c r="BM235" s="147" t="s">
        <v>420</v>
      </c>
    </row>
    <row r="236" spans="1:65" s="2" customFormat="1" ht="21.75" customHeight="1">
      <c r="A236" s="28"/>
      <c r="B236" s="135"/>
      <c r="C236" s="136" t="s">
        <v>421</v>
      </c>
      <c r="D236" s="136" t="s">
        <v>112</v>
      </c>
      <c r="E236" s="137" t="s">
        <v>422</v>
      </c>
      <c r="F236" s="138" t="s">
        <v>423</v>
      </c>
      <c r="G236" s="139" t="s">
        <v>247</v>
      </c>
      <c r="H236" s="140">
        <v>3</v>
      </c>
      <c r="I236" s="141"/>
      <c r="J236" s="141">
        <f t="shared" si="10"/>
        <v>0</v>
      </c>
      <c r="K236" s="142"/>
      <c r="L236" s="29"/>
      <c r="M236" s="143" t="s">
        <v>1</v>
      </c>
      <c r="N236" s="144" t="s">
        <v>35</v>
      </c>
      <c r="O236" s="145">
        <v>1.694</v>
      </c>
      <c r="P236" s="145">
        <f t="shared" si="11"/>
        <v>5.0819999999999999</v>
      </c>
      <c r="Q236" s="145">
        <v>0.21734000000000001</v>
      </c>
      <c r="R236" s="145">
        <f t="shared" si="12"/>
        <v>0.65202000000000004</v>
      </c>
      <c r="S236" s="145">
        <v>0</v>
      </c>
      <c r="T236" s="146">
        <f t="shared" si="1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47" t="s">
        <v>116</v>
      </c>
      <c r="AT236" s="147" t="s">
        <v>112</v>
      </c>
      <c r="AU236" s="147" t="s">
        <v>77</v>
      </c>
      <c r="AY236" s="16" t="s">
        <v>110</v>
      </c>
      <c r="BE236" s="148">
        <f t="shared" si="14"/>
        <v>0</v>
      </c>
      <c r="BF236" s="148">
        <f t="shared" si="15"/>
        <v>0</v>
      </c>
      <c r="BG236" s="148">
        <f t="shared" si="16"/>
        <v>0</v>
      </c>
      <c r="BH236" s="148">
        <f t="shared" si="17"/>
        <v>0</v>
      </c>
      <c r="BI236" s="148">
        <f t="shared" si="18"/>
        <v>0</v>
      </c>
      <c r="BJ236" s="16" t="s">
        <v>75</v>
      </c>
      <c r="BK236" s="148">
        <f t="shared" si="19"/>
        <v>0</v>
      </c>
      <c r="BL236" s="16" t="s">
        <v>116</v>
      </c>
      <c r="BM236" s="147" t="s">
        <v>424</v>
      </c>
    </row>
    <row r="237" spans="1:65" s="2" customFormat="1" ht="16.5" customHeight="1">
      <c r="A237" s="28"/>
      <c r="B237" s="135"/>
      <c r="C237" s="164" t="s">
        <v>425</v>
      </c>
      <c r="D237" s="164" t="s">
        <v>202</v>
      </c>
      <c r="E237" s="165" t="s">
        <v>426</v>
      </c>
      <c r="F237" s="166" t="s">
        <v>427</v>
      </c>
      <c r="G237" s="167" t="s">
        <v>428</v>
      </c>
      <c r="H237" s="168">
        <v>2</v>
      </c>
      <c r="I237" s="169"/>
      <c r="J237" s="169">
        <f t="shared" si="10"/>
        <v>0</v>
      </c>
      <c r="K237" s="170"/>
      <c r="L237" s="171"/>
      <c r="M237" s="172" t="s">
        <v>1</v>
      </c>
      <c r="N237" s="173" t="s">
        <v>35</v>
      </c>
      <c r="O237" s="145">
        <v>0</v>
      </c>
      <c r="P237" s="145">
        <f t="shared" si="11"/>
        <v>0</v>
      </c>
      <c r="Q237" s="145">
        <v>0</v>
      </c>
      <c r="R237" s="145">
        <f t="shared" si="12"/>
        <v>0</v>
      </c>
      <c r="S237" s="145">
        <v>0</v>
      </c>
      <c r="T237" s="146">
        <f t="shared" si="1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47" t="s">
        <v>154</v>
      </c>
      <c r="AT237" s="147" t="s">
        <v>202</v>
      </c>
      <c r="AU237" s="147" t="s">
        <v>77</v>
      </c>
      <c r="AY237" s="16" t="s">
        <v>110</v>
      </c>
      <c r="BE237" s="148">
        <f t="shared" si="14"/>
        <v>0</v>
      </c>
      <c r="BF237" s="148">
        <f t="shared" si="15"/>
        <v>0</v>
      </c>
      <c r="BG237" s="148">
        <f t="shared" si="16"/>
        <v>0</v>
      </c>
      <c r="BH237" s="148">
        <f t="shared" si="17"/>
        <v>0</v>
      </c>
      <c r="BI237" s="148">
        <f t="shared" si="18"/>
        <v>0</v>
      </c>
      <c r="BJ237" s="16" t="s">
        <v>75</v>
      </c>
      <c r="BK237" s="148">
        <f t="shared" si="19"/>
        <v>0</v>
      </c>
      <c r="BL237" s="16" t="s">
        <v>116</v>
      </c>
      <c r="BM237" s="147" t="s">
        <v>429</v>
      </c>
    </row>
    <row r="238" spans="1:65" s="2" customFormat="1" ht="16.5" customHeight="1">
      <c r="A238" s="28"/>
      <c r="B238" s="135"/>
      <c r="C238" s="164" t="s">
        <v>430</v>
      </c>
      <c r="D238" s="164" t="s">
        <v>202</v>
      </c>
      <c r="E238" s="165" t="s">
        <v>431</v>
      </c>
      <c r="F238" s="166" t="s">
        <v>432</v>
      </c>
      <c r="G238" s="167" t="s">
        <v>428</v>
      </c>
      <c r="H238" s="168">
        <v>1</v>
      </c>
      <c r="I238" s="169"/>
      <c r="J238" s="169">
        <f t="shared" si="10"/>
        <v>0</v>
      </c>
      <c r="K238" s="170"/>
      <c r="L238" s="171"/>
      <c r="M238" s="172" t="s">
        <v>1</v>
      </c>
      <c r="N238" s="173" t="s">
        <v>35</v>
      </c>
      <c r="O238" s="145">
        <v>0</v>
      </c>
      <c r="P238" s="145">
        <f t="shared" si="11"/>
        <v>0</v>
      </c>
      <c r="Q238" s="145">
        <v>0</v>
      </c>
      <c r="R238" s="145">
        <f t="shared" si="12"/>
        <v>0</v>
      </c>
      <c r="S238" s="145">
        <v>0</v>
      </c>
      <c r="T238" s="146">
        <f t="shared" si="1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47" t="s">
        <v>154</v>
      </c>
      <c r="AT238" s="147" t="s">
        <v>202</v>
      </c>
      <c r="AU238" s="147" t="s">
        <v>77</v>
      </c>
      <c r="AY238" s="16" t="s">
        <v>110</v>
      </c>
      <c r="BE238" s="148">
        <f t="shared" si="14"/>
        <v>0</v>
      </c>
      <c r="BF238" s="148">
        <f t="shared" si="15"/>
        <v>0</v>
      </c>
      <c r="BG238" s="148">
        <f t="shared" si="16"/>
        <v>0</v>
      </c>
      <c r="BH238" s="148">
        <f t="shared" si="17"/>
        <v>0</v>
      </c>
      <c r="BI238" s="148">
        <f t="shared" si="18"/>
        <v>0</v>
      </c>
      <c r="BJ238" s="16" t="s">
        <v>75</v>
      </c>
      <c r="BK238" s="148">
        <f t="shared" si="19"/>
        <v>0</v>
      </c>
      <c r="BL238" s="16" t="s">
        <v>116</v>
      </c>
      <c r="BM238" s="147" t="s">
        <v>433</v>
      </c>
    </row>
    <row r="239" spans="1:65" s="2" customFormat="1" ht="21.75" customHeight="1">
      <c r="A239" s="28"/>
      <c r="B239" s="135"/>
      <c r="C239" s="136" t="s">
        <v>434</v>
      </c>
      <c r="D239" s="136" t="s">
        <v>112</v>
      </c>
      <c r="E239" s="137" t="s">
        <v>435</v>
      </c>
      <c r="F239" s="138" t="s">
        <v>436</v>
      </c>
      <c r="G239" s="139" t="s">
        <v>247</v>
      </c>
      <c r="H239" s="140">
        <v>7</v>
      </c>
      <c r="I239" s="141"/>
      <c r="J239" s="141">
        <f t="shared" si="10"/>
        <v>0</v>
      </c>
      <c r="K239" s="142"/>
      <c r="L239" s="29"/>
      <c r="M239" s="143" t="s">
        <v>1</v>
      </c>
      <c r="N239" s="144" t="s">
        <v>35</v>
      </c>
      <c r="O239" s="145">
        <v>2.0640000000000001</v>
      </c>
      <c r="P239" s="145">
        <f t="shared" si="11"/>
        <v>14.448</v>
      </c>
      <c r="Q239" s="145">
        <v>0.21734000000000001</v>
      </c>
      <c r="R239" s="145">
        <f t="shared" si="12"/>
        <v>1.52138</v>
      </c>
      <c r="S239" s="145">
        <v>0</v>
      </c>
      <c r="T239" s="146">
        <f t="shared" si="1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47" t="s">
        <v>116</v>
      </c>
      <c r="AT239" s="147" t="s">
        <v>112</v>
      </c>
      <c r="AU239" s="147" t="s">
        <v>77</v>
      </c>
      <c r="AY239" s="16" t="s">
        <v>110</v>
      </c>
      <c r="BE239" s="148">
        <f t="shared" si="14"/>
        <v>0</v>
      </c>
      <c r="BF239" s="148">
        <f t="shared" si="15"/>
        <v>0</v>
      </c>
      <c r="BG239" s="148">
        <f t="shared" si="16"/>
        <v>0</v>
      </c>
      <c r="BH239" s="148">
        <f t="shared" si="17"/>
        <v>0</v>
      </c>
      <c r="BI239" s="148">
        <f t="shared" si="18"/>
        <v>0</v>
      </c>
      <c r="BJ239" s="16" t="s">
        <v>75</v>
      </c>
      <c r="BK239" s="148">
        <f t="shared" si="19"/>
        <v>0</v>
      </c>
      <c r="BL239" s="16" t="s">
        <v>116</v>
      </c>
      <c r="BM239" s="147" t="s">
        <v>437</v>
      </c>
    </row>
    <row r="240" spans="1:65" s="2" customFormat="1" ht="16.5" customHeight="1">
      <c r="A240" s="28"/>
      <c r="B240" s="135"/>
      <c r="C240" s="164" t="s">
        <v>438</v>
      </c>
      <c r="D240" s="164" t="s">
        <v>202</v>
      </c>
      <c r="E240" s="165" t="s">
        <v>439</v>
      </c>
      <c r="F240" s="166" t="s">
        <v>440</v>
      </c>
      <c r="G240" s="167" t="s">
        <v>247</v>
      </c>
      <c r="H240" s="168">
        <v>7</v>
      </c>
      <c r="I240" s="169"/>
      <c r="J240" s="169">
        <f t="shared" si="10"/>
        <v>0</v>
      </c>
      <c r="K240" s="170"/>
      <c r="L240" s="171"/>
      <c r="M240" s="172" t="s">
        <v>1</v>
      </c>
      <c r="N240" s="173" t="s">
        <v>35</v>
      </c>
      <c r="O240" s="145">
        <v>0</v>
      </c>
      <c r="P240" s="145">
        <f t="shared" si="11"/>
        <v>0</v>
      </c>
      <c r="Q240" s="145">
        <v>5.0599999999999999E-2</v>
      </c>
      <c r="R240" s="145">
        <f t="shared" si="12"/>
        <v>0.35420000000000001</v>
      </c>
      <c r="S240" s="145">
        <v>0</v>
      </c>
      <c r="T240" s="146">
        <f t="shared" si="1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47" t="s">
        <v>154</v>
      </c>
      <c r="AT240" s="147" t="s">
        <v>202</v>
      </c>
      <c r="AU240" s="147" t="s">
        <v>77</v>
      </c>
      <c r="AY240" s="16" t="s">
        <v>110</v>
      </c>
      <c r="BE240" s="148">
        <f t="shared" si="14"/>
        <v>0</v>
      </c>
      <c r="BF240" s="148">
        <f t="shared" si="15"/>
        <v>0</v>
      </c>
      <c r="BG240" s="148">
        <f t="shared" si="16"/>
        <v>0</v>
      </c>
      <c r="BH240" s="148">
        <f t="shared" si="17"/>
        <v>0</v>
      </c>
      <c r="BI240" s="148">
        <f t="shared" si="18"/>
        <v>0</v>
      </c>
      <c r="BJ240" s="16" t="s">
        <v>75</v>
      </c>
      <c r="BK240" s="148">
        <f t="shared" si="19"/>
        <v>0</v>
      </c>
      <c r="BL240" s="16" t="s">
        <v>116</v>
      </c>
      <c r="BM240" s="147" t="s">
        <v>441</v>
      </c>
    </row>
    <row r="241" spans="1:65" s="2" customFormat="1" ht="16.5" customHeight="1">
      <c r="A241" s="28"/>
      <c r="B241" s="135"/>
      <c r="C241" s="164" t="s">
        <v>442</v>
      </c>
      <c r="D241" s="164" t="s">
        <v>202</v>
      </c>
      <c r="E241" s="165" t="s">
        <v>443</v>
      </c>
      <c r="F241" s="166" t="s">
        <v>444</v>
      </c>
      <c r="G241" s="167" t="s">
        <v>247</v>
      </c>
      <c r="H241" s="168">
        <v>7</v>
      </c>
      <c r="I241" s="169"/>
      <c r="J241" s="169">
        <f t="shared" si="10"/>
        <v>0</v>
      </c>
      <c r="K241" s="170"/>
      <c r="L241" s="171"/>
      <c r="M241" s="172" t="s">
        <v>1</v>
      </c>
      <c r="N241" s="173" t="s">
        <v>35</v>
      </c>
      <c r="O241" s="145">
        <v>0</v>
      </c>
      <c r="P241" s="145">
        <f t="shared" si="11"/>
        <v>0</v>
      </c>
      <c r="Q241" s="145">
        <v>7.1999999999999998E-3</v>
      </c>
      <c r="R241" s="145">
        <f t="shared" si="12"/>
        <v>5.04E-2</v>
      </c>
      <c r="S241" s="145">
        <v>0</v>
      </c>
      <c r="T241" s="146">
        <f t="shared" si="1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47" t="s">
        <v>154</v>
      </c>
      <c r="AT241" s="147" t="s">
        <v>202</v>
      </c>
      <c r="AU241" s="147" t="s">
        <v>77</v>
      </c>
      <c r="AY241" s="16" t="s">
        <v>110</v>
      </c>
      <c r="BE241" s="148">
        <f t="shared" si="14"/>
        <v>0</v>
      </c>
      <c r="BF241" s="148">
        <f t="shared" si="15"/>
        <v>0</v>
      </c>
      <c r="BG241" s="148">
        <f t="shared" si="16"/>
        <v>0</v>
      </c>
      <c r="BH241" s="148">
        <f t="shared" si="17"/>
        <v>0</v>
      </c>
      <c r="BI241" s="148">
        <f t="shared" si="18"/>
        <v>0</v>
      </c>
      <c r="BJ241" s="16" t="s">
        <v>75</v>
      </c>
      <c r="BK241" s="148">
        <f t="shared" si="19"/>
        <v>0</v>
      </c>
      <c r="BL241" s="16" t="s">
        <v>116</v>
      </c>
      <c r="BM241" s="147" t="s">
        <v>445</v>
      </c>
    </row>
    <row r="242" spans="1:65" s="2" customFormat="1" ht="16.5" customHeight="1">
      <c r="A242" s="28"/>
      <c r="B242" s="135"/>
      <c r="C242" s="136" t="s">
        <v>446</v>
      </c>
      <c r="D242" s="136" t="s">
        <v>112</v>
      </c>
      <c r="E242" s="137" t="s">
        <v>447</v>
      </c>
      <c r="F242" s="138" t="s">
        <v>448</v>
      </c>
      <c r="G242" s="139" t="s">
        <v>449</v>
      </c>
      <c r="H242" s="140">
        <v>1</v>
      </c>
      <c r="I242" s="141"/>
      <c r="J242" s="141">
        <f t="shared" si="10"/>
        <v>0</v>
      </c>
      <c r="K242" s="142"/>
      <c r="L242" s="29"/>
      <c r="M242" s="143" t="s">
        <v>1</v>
      </c>
      <c r="N242" s="144" t="s">
        <v>35</v>
      </c>
      <c r="O242" s="145">
        <v>0</v>
      </c>
      <c r="P242" s="145">
        <f t="shared" si="11"/>
        <v>0</v>
      </c>
      <c r="Q242" s="145">
        <v>0</v>
      </c>
      <c r="R242" s="145">
        <f t="shared" si="12"/>
        <v>0</v>
      </c>
      <c r="S242" s="145">
        <v>0</v>
      </c>
      <c r="T242" s="146">
        <f t="shared" si="1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47" t="s">
        <v>116</v>
      </c>
      <c r="AT242" s="147" t="s">
        <v>112</v>
      </c>
      <c r="AU242" s="147" t="s">
        <v>77</v>
      </c>
      <c r="AY242" s="16" t="s">
        <v>110</v>
      </c>
      <c r="BE242" s="148">
        <f t="shared" si="14"/>
        <v>0</v>
      </c>
      <c r="BF242" s="148">
        <f t="shared" si="15"/>
        <v>0</v>
      </c>
      <c r="BG242" s="148">
        <f t="shared" si="16"/>
        <v>0</v>
      </c>
      <c r="BH242" s="148">
        <f t="shared" si="17"/>
        <v>0</v>
      </c>
      <c r="BI242" s="148">
        <f t="shared" si="18"/>
        <v>0</v>
      </c>
      <c r="BJ242" s="16" t="s">
        <v>75</v>
      </c>
      <c r="BK242" s="148">
        <f t="shared" si="19"/>
        <v>0</v>
      </c>
      <c r="BL242" s="16" t="s">
        <v>116</v>
      </c>
      <c r="BM242" s="147" t="s">
        <v>450</v>
      </c>
    </row>
    <row r="243" spans="1:65" s="12" customFormat="1" ht="22.9" customHeight="1">
      <c r="B243" s="123"/>
      <c r="D243" s="124" t="s">
        <v>69</v>
      </c>
      <c r="E243" s="133" t="s">
        <v>158</v>
      </c>
      <c r="F243" s="133" t="s">
        <v>451</v>
      </c>
      <c r="J243" s="134">
        <f>BK243</f>
        <v>0</v>
      </c>
      <c r="L243" s="123"/>
      <c r="M243" s="127"/>
      <c r="N243" s="128"/>
      <c r="O243" s="128"/>
      <c r="P243" s="129">
        <f>SUM(P244:P245)</f>
        <v>10.0848</v>
      </c>
      <c r="Q243" s="128"/>
      <c r="R243" s="129">
        <f>SUM(R244:R245)</f>
        <v>5.9248200000000001E-2</v>
      </c>
      <c r="S243" s="128"/>
      <c r="T243" s="130">
        <f>SUM(T244:T245)</f>
        <v>0</v>
      </c>
      <c r="AR243" s="124" t="s">
        <v>75</v>
      </c>
      <c r="AT243" s="131" t="s">
        <v>69</v>
      </c>
      <c r="AU243" s="131" t="s">
        <v>75</v>
      </c>
      <c r="AY243" s="124" t="s">
        <v>110</v>
      </c>
      <c r="BK243" s="132">
        <f>SUM(BK244:BK245)</f>
        <v>0</v>
      </c>
    </row>
    <row r="244" spans="1:65" s="2" customFormat="1" ht="21.75" customHeight="1">
      <c r="A244" s="28"/>
      <c r="B244" s="135"/>
      <c r="C244" s="136" t="s">
        <v>452</v>
      </c>
      <c r="D244" s="136" t="s">
        <v>112</v>
      </c>
      <c r="E244" s="137" t="s">
        <v>453</v>
      </c>
      <c r="F244" s="138" t="s">
        <v>454</v>
      </c>
      <c r="G244" s="139" t="s">
        <v>171</v>
      </c>
      <c r="H244" s="140">
        <v>126.06</v>
      </c>
      <c r="I244" s="141"/>
      <c r="J244" s="141">
        <f>ROUND(I244*H244,2)</f>
        <v>0</v>
      </c>
      <c r="K244" s="142"/>
      <c r="L244" s="29"/>
      <c r="M244" s="143" t="s">
        <v>1</v>
      </c>
      <c r="N244" s="144" t="s">
        <v>35</v>
      </c>
      <c r="O244" s="145">
        <v>0.08</v>
      </c>
      <c r="P244" s="145">
        <f>O244*H244</f>
        <v>10.0848</v>
      </c>
      <c r="Q244" s="145">
        <v>4.6999999999999999E-4</v>
      </c>
      <c r="R244" s="145">
        <f>Q244*H244</f>
        <v>5.9248200000000001E-2</v>
      </c>
      <c r="S244" s="145">
        <v>0</v>
      </c>
      <c r="T244" s="146">
        <f>S244*H244</f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47" t="s">
        <v>116</v>
      </c>
      <c r="AT244" s="147" t="s">
        <v>112</v>
      </c>
      <c r="AU244" s="147" t="s">
        <v>77</v>
      </c>
      <c r="AY244" s="16" t="s">
        <v>110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6" t="s">
        <v>75</v>
      </c>
      <c r="BK244" s="148">
        <f>ROUND(I244*H244,2)</f>
        <v>0</v>
      </c>
      <c r="BL244" s="16" t="s">
        <v>116</v>
      </c>
      <c r="BM244" s="147" t="s">
        <v>455</v>
      </c>
    </row>
    <row r="245" spans="1:65" s="13" customFormat="1">
      <c r="B245" s="149"/>
      <c r="D245" s="150" t="s">
        <v>118</v>
      </c>
      <c r="E245" s="151" t="s">
        <v>1</v>
      </c>
      <c r="F245" s="152" t="s">
        <v>456</v>
      </c>
      <c r="H245" s="153">
        <v>126.06</v>
      </c>
      <c r="L245" s="149"/>
      <c r="M245" s="154"/>
      <c r="N245" s="155"/>
      <c r="O245" s="155"/>
      <c r="P245" s="155"/>
      <c r="Q245" s="155"/>
      <c r="R245" s="155"/>
      <c r="S245" s="155"/>
      <c r="T245" s="156"/>
      <c r="AT245" s="151" t="s">
        <v>118</v>
      </c>
      <c r="AU245" s="151" t="s">
        <v>77</v>
      </c>
      <c r="AV245" s="13" t="s">
        <v>77</v>
      </c>
      <c r="AW245" s="13" t="s">
        <v>27</v>
      </c>
      <c r="AX245" s="13" t="s">
        <v>75</v>
      </c>
      <c r="AY245" s="151" t="s">
        <v>110</v>
      </c>
    </row>
    <row r="246" spans="1:65" s="12" customFormat="1" ht="22.9" customHeight="1">
      <c r="B246" s="123"/>
      <c r="D246" s="124" t="s">
        <v>69</v>
      </c>
      <c r="E246" s="133" t="s">
        <v>457</v>
      </c>
      <c r="F246" s="133" t="s">
        <v>458</v>
      </c>
      <c r="J246" s="134">
        <f>BK246</f>
        <v>0</v>
      </c>
      <c r="L246" s="123"/>
      <c r="M246" s="127"/>
      <c r="N246" s="128"/>
      <c r="O246" s="128"/>
      <c r="P246" s="129">
        <f>SUM(P247:P252)</f>
        <v>7.1214060000000003</v>
      </c>
      <c r="Q246" s="128"/>
      <c r="R246" s="129">
        <f>SUM(R247:R252)</f>
        <v>0</v>
      </c>
      <c r="S246" s="128"/>
      <c r="T246" s="130">
        <f>SUM(T247:T252)</f>
        <v>0</v>
      </c>
      <c r="AR246" s="124" t="s">
        <v>75</v>
      </c>
      <c r="AT246" s="131" t="s">
        <v>69</v>
      </c>
      <c r="AU246" s="131" t="s">
        <v>75</v>
      </c>
      <c r="AY246" s="124" t="s">
        <v>110</v>
      </c>
      <c r="BK246" s="132">
        <f>SUM(BK247:BK252)</f>
        <v>0</v>
      </c>
    </row>
    <row r="247" spans="1:65" s="2" customFormat="1" ht="16.5" customHeight="1">
      <c r="A247" s="28"/>
      <c r="B247" s="135"/>
      <c r="C247" s="136" t="s">
        <v>459</v>
      </c>
      <c r="D247" s="136" t="s">
        <v>112</v>
      </c>
      <c r="E247" s="137" t="s">
        <v>460</v>
      </c>
      <c r="F247" s="138" t="s">
        <v>461</v>
      </c>
      <c r="G247" s="139" t="s">
        <v>189</v>
      </c>
      <c r="H247" s="140">
        <v>32.667000000000002</v>
      </c>
      <c r="I247" s="141"/>
      <c r="J247" s="141">
        <f>ROUND(I247*H247,2)</f>
        <v>0</v>
      </c>
      <c r="K247" s="142"/>
      <c r="L247" s="29"/>
      <c r="M247" s="143" t="s">
        <v>1</v>
      </c>
      <c r="N247" s="144" t="s">
        <v>35</v>
      </c>
      <c r="O247" s="145">
        <v>3.2000000000000001E-2</v>
      </c>
      <c r="P247" s="145">
        <f>O247*H247</f>
        <v>1.0453440000000001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47" t="s">
        <v>116</v>
      </c>
      <c r="AT247" s="147" t="s">
        <v>112</v>
      </c>
      <c r="AU247" s="147" t="s">
        <v>77</v>
      </c>
      <c r="AY247" s="16" t="s">
        <v>110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6" t="s">
        <v>75</v>
      </c>
      <c r="BK247" s="148">
        <f>ROUND(I247*H247,2)</f>
        <v>0</v>
      </c>
      <c r="BL247" s="16" t="s">
        <v>116</v>
      </c>
      <c r="BM247" s="147" t="s">
        <v>462</v>
      </c>
    </row>
    <row r="248" spans="1:65" s="13" customFormat="1">
      <c r="B248" s="149"/>
      <c r="D248" s="150" t="s">
        <v>118</v>
      </c>
      <c r="E248" s="151" t="s">
        <v>1</v>
      </c>
      <c r="F248" s="152" t="s">
        <v>463</v>
      </c>
      <c r="H248" s="153">
        <v>32.667000000000002</v>
      </c>
      <c r="L248" s="149"/>
      <c r="M248" s="154"/>
      <c r="N248" s="155"/>
      <c r="O248" s="155"/>
      <c r="P248" s="155"/>
      <c r="Q248" s="155"/>
      <c r="R248" s="155"/>
      <c r="S248" s="155"/>
      <c r="T248" s="156"/>
      <c r="AT248" s="151" t="s">
        <v>118</v>
      </c>
      <c r="AU248" s="151" t="s">
        <v>77</v>
      </c>
      <c r="AV248" s="13" t="s">
        <v>77</v>
      </c>
      <c r="AW248" s="13" t="s">
        <v>27</v>
      </c>
      <c r="AX248" s="13" t="s">
        <v>75</v>
      </c>
      <c r="AY248" s="151" t="s">
        <v>110</v>
      </c>
    </row>
    <row r="249" spans="1:65" s="2" customFormat="1" ht="21.75" customHeight="1">
      <c r="A249" s="28"/>
      <c r="B249" s="135"/>
      <c r="C249" s="136" t="s">
        <v>464</v>
      </c>
      <c r="D249" s="136" t="s">
        <v>112</v>
      </c>
      <c r="E249" s="137" t="s">
        <v>465</v>
      </c>
      <c r="F249" s="138" t="s">
        <v>466</v>
      </c>
      <c r="G249" s="139" t="s">
        <v>189</v>
      </c>
      <c r="H249" s="140">
        <v>294.00299999999999</v>
      </c>
      <c r="I249" s="141"/>
      <c r="J249" s="141">
        <f>ROUND(I249*H249,2)</f>
        <v>0</v>
      </c>
      <c r="K249" s="142"/>
      <c r="L249" s="29"/>
      <c r="M249" s="143" t="s">
        <v>1</v>
      </c>
      <c r="N249" s="144" t="s">
        <v>35</v>
      </c>
      <c r="O249" s="145">
        <v>3.0000000000000001E-3</v>
      </c>
      <c r="P249" s="145">
        <f>O249*H249</f>
        <v>0.88200899999999993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47" t="s">
        <v>116</v>
      </c>
      <c r="AT249" s="147" t="s">
        <v>112</v>
      </c>
      <c r="AU249" s="147" t="s">
        <v>77</v>
      </c>
      <c r="AY249" s="16" t="s">
        <v>110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6" t="s">
        <v>75</v>
      </c>
      <c r="BK249" s="148">
        <f>ROUND(I249*H249,2)</f>
        <v>0</v>
      </c>
      <c r="BL249" s="16" t="s">
        <v>116</v>
      </c>
      <c r="BM249" s="147" t="s">
        <v>467</v>
      </c>
    </row>
    <row r="250" spans="1:65" s="13" customFormat="1">
      <c r="B250" s="149"/>
      <c r="D250" s="150" t="s">
        <v>118</v>
      </c>
      <c r="E250" s="151" t="s">
        <v>1</v>
      </c>
      <c r="F250" s="152" t="s">
        <v>468</v>
      </c>
      <c r="H250" s="153">
        <v>294.00299999999999</v>
      </c>
      <c r="L250" s="149"/>
      <c r="M250" s="154"/>
      <c r="N250" s="155"/>
      <c r="O250" s="155"/>
      <c r="P250" s="155"/>
      <c r="Q250" s="155"/>
      <c r="R250" s="155"/>
      <c r="S250" s="155"/>
      <c r="T250" s="156"/>
      <c r="AT250" s="151" t="s">
        <v>118</v>
      </c>
      <c r="AU250" s="151" t="s">
        <v>77</v>
      </c>
      <c r="AV250" s="13" t="s">
        <v>77</v>
      </c>
      <c r="AW250" s="13" t="s">
        <v>27</v>
      </c>
      <c r="AX250" s="13" t="s">
        <v>75</v>
      </c>
      <c r="AY250" s="151" t="s">
        <v>110</v>
      </c>
    </row>
    <row r="251" spans="1:65" s="2" customFormat="1" ht="21.75" customHeight="1">
      <c r="A251" s="28"/>
      <c r="B251" s="135"/>
      <c r="C251" s="136" t="s">
        <v>469</v>
      </c>
      <c r="D251" s="136" t="s">
        <v>112</v>
      </c>
      <c r="E251" s="137" t="s">
        <v>470</v>
      </c>
      <c r="F251" s="138" t="s">
        <v>471</v>
      </c>
      <c r="G251" s="139" t="s">
        <v>189</v>
      </c>
      <c r="H251" s="140">
        <v>32.667000000000002</v>
      </c>
      <c r="I251" s="141"/>
      <c r="J251" s="141">
        <f>ROUND(I251*H251,2)</f>
        <v>0</v>
      </c>
      <c r="K251" s="142"/>
      <c r="L251" s="29"/>
      <c r="M251" s="143" t="s">
        <v>1</v>
      </c>
      <c r="N251" s="144" t="s">
        <v>35</v>
      </c>
      <c r="O251" s="145">
        <v>0.159</v>
      </c>
      <c r="P251" s="145">
        <f>O251*H251</f>
        <v>5.1940530000000003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47" t="s">
        <v>116</v>
      </c>
      <c r="AT251" s="147" t="s">
        <v>112</v>
      </c>
      <c r="AU251" s="147" t="s">
        <v>77</v>
      </c>
      <c r="AY251" s="16" t="s">
        <v>110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6" t="s">
        <v>75</v>
      </c>
      <c r="BK251" s="148">
        <f>ROUND(I251*H251,2)</f>
        <v>0</v>
      </c>
      <c r="BL251" s="16" t="s">
        <v>116</v>
      </c>
      <c r="BM251" s="147" t="s">
        <v>472</v>
      </c>
    </row>
    <row r="252" spans="1:65" s="2" customFormat="1" ht="33" customHeight="1">
      <c r="A252" s="28"/>
      <c r="B252" s="135"/>
      <c r="C252" s="136" t="s">
        <v>473</v>
      </c>
      <c r="D252" s="136" t="s">
        <v>112</v>
      </c>
      <c r="E252" s="137" t="s">
        <v>474</v>
      </c>
      <c r="F252" s="138" t="s">
        <v>475</v>
      </c>
      <c r="G252" s="139" t="s">
        <v>189</v>
      </c>
      <c r="H252" s="140">
        <v>32.667000000000002</v>
      </c>
      <c r="I252" s="141"/>
      <c r="J252" s="141">
        <f>ROUND(I252*H252,2)</f>
        <v>0</v>
      </c>
      <c r="K252" s="142"/>
      <c r="L252" s="29"/>
      <c r="M252" s="143" t="s">
        <v>1</v>
      </c>
      <c r="N252" s="144" t="s">
        <v>35</v>
      </c>
      <c r="O252" s="145">
        <v>0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47" t="s">
        <v>116</v>
      </c>
      <c r="AT252" s="147" t="s">
        <v>112</v>
      </c>
      <c r="AU252" s="147" t="s">
        <v>77</v>
      </c>
      <c r="AY252" s="16" t="s">
        <v>110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6" t="s">
        <v>75</v>
      </c>
      <c r="BK252" s="148">
        <f>ROUND(I252*H252,2)</f>
        <v>0</v>
      </c>
      <c r="BL252" s="16" t="s">
        <v>116</v>
      </c>
      <c r="BM252" s="147" t="s">
        <v>476</v>
      </c>
    </row>
    <row r="253" spans="1:65" s="12" customFormat="1" ht="22.9" customHeight="1">
      <c r="B253" s="123"/>
      <c r="D253" s="124" t="s">
        <v>69</v>
      </c>
      <c r="E253" s="133" t="s">
        <v>477</v>
      </c>
      <c r="F253" s="133" t="s">
        <v>478</v>
      </c>
      <c r="J253" s="134">
        <f>BK253</f>
        <v>0</v>
      </c>
      <c r="L253" s="123"/>
      <c r="M253" s="127"/>
      <c r="N253" s="128"/>
      <c r="O253" s="128"/>
      <c r="P253" s="129">
        <f>P254</f>
        <v>782.97179999999992</v>
      </c>
      <c r="Q253" s="128"/>
      <c r="R253" s="129">
        <f>R254</f>
        <v>0</v>
      </c>
      <c r="S253" s="128"/>
      <c r="T253" s="130">
        <f>T254</f>
        <v>0</v>
      </c>
      <c r="AR253" s="124" t="s">
        <v>75</v>
      </c>
      <c r="AT253" s="131" t="s">
        <v>69</v>
      </c>
      <c r="AU253" s="131" t="s">
        <v>75</v>
      </c>
      <c r="AY253" s="124" t="s">
        <v>110</v>
      </c>
      <c r="BK253" s="132">
        <f>BK254</f>
        <v>0</v>
      </c>
    </row>
    <row r="254" spans="1:65" s="2" customFormat="1" ht="21.75" customHeight="1">
      <c r="A254" s="28"/>
      <c r="B254" s="135"/>
      <c r="C254" s="136" t="s">
        <v>479</v>
      </c>
      <c r="D254" s="136" t="s">
        <v>112</v>
      </c>
      <c r="E254" s="137" t="s">
        <v>477</v>
      </c>
      <c r="F254" s="138" t="s">
        <v>480</v>
      </c>
      <c r="G254" s="139" t="s">
        <v>189</v>
      </c>
      <c r="H254" s="140">
        <v>529.03499999999997</v>
      </c>
      <c r="I254" s="141"/>
      <c r="J254" s="141">
        <f>ROUND(I254*H254,2)</f>
        <v>0</v>
      </c>
      <c r="K254" s="142"/>
      <c r="L254" s="29"/>
      <c r="M254" s="143" t="s">
        <v>1</v>
      </c>
      <c r="N254" s="144" t="s">
        <v>35</v>
      </c>
      <c r="O254" s="145">
        <v>1.48</v>
      </c>
      <c r="P254" s="145">
        <f>O254*H254</f>
        <v>782.97179999999992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47" t="s">
        <v>116</v>
      </c>
      <c r="AT254" s="147" t="s">
        <v>112</v>
      </c>
      <c r="AU254" s="147" t="s">
        <v>77</v>
      </c>
      <c r="AY254" s="16" t="s">
        <v>110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6" t="s">
        <v>75</v>
      </c>
      <c r="BK254" s="148">
        <f>ROUND(I254*H254,2)</f>
        <v>0</v>
      </c>
      <c r="BL254" s="16" t="s">
        <v>116</v>
      </c>
      <c r="BM254" s="147" t="s">
        <v>481</v>
      </c>
    </row>
    <row r="255" spans="1:65" s="12" customFormat="1" ht="25.9" customHeight="1">
      <c r="B255" s="123"/>
      <c r="D255" s="124" t="s">
        <v>69</v>
      </c>
      <c r="E255" s="125" t="s">
        <v>202</v>
      </c>
      <c r="F255" s="125" t="s">
        <v>482</v>
      </c>
      <c r="J255" s="126">
        <f>BK255</f>
        <v>0</v>
      </c>
      <c r="L255" s="123"/>
      <c r="M255" s="127"/>
      <c r="N255" s="128"/>
      <c r="O255" s="128"/>
      <c r="P255" s="129">
        <f>P256</f>
        <v>108.28400000000001</v>
      </c>
      <c r="Q255" s="128"/>
      <c r="R255" s="129">
        <f>R256</f>
        <v>0</v>
      </c>
      <c r="S255" s="128"/>
      <c r="T255" s="130">
        <f>T256</f>
        <v>0</v>
      </c>
      <c r="AR255" s="124" t="s">
        <v>124</v>
      </c>
      <c r="AT255" s="131" t="s">
        <v>69</v>
      </c>
      <c r="AU255" s="131" t="s">
        <v>70</v>
      </c>
      <c r="AY255" s="124" t="s">
        <v>110</v>
      </c>
      <c r="BK255" s="132">
        <f>BK256</f>
        <v>0</v>
      </c>
    </row>
    <row r="256" spans="1:65" s="12" customFormat="1" ht="22.9" customHeight="1">
      <c r="B256" s="123"/>
      <c r="D256" s="124" t="s">
        <v>69</v>
      </c>
      <c r="E256" s="133" t="s">
        <v>483</v>
      </c>
      <c r="F256" s="133" t="s">
        <v>484</v>
      </c>
      <c r="J256" s="134">
        <f>BK256</f>
        <v>0</v>
      </c>
      <c r="L256" s="123"/>
      <c r="M256" s="127"/>
      <c r="N256" s="128"/>
      <c r="O256" s="128"/>
      <c r="P256" s="129">
        <f>SUM(P257:P262)</f>
        <v>108.28400000000001</v>
      </c>
      <c r="Q256" s="128"/>
      <c r="R256" s="129">
        <f>SUM(R257:R262)</f>
        <v>0</v>
      </c>
      <c r="S256" s="128"/>
      <c r="T256" s="130">
        <f>SUM(T257:T262)</f>
        <v>0</v>
      </c>
      <c r="AR256" s="124" t="s">
        <v>124</v>
      </c>
      <c r="AT256" s="131" t="s">
        <v>69</v>
      </c>
      <c r="AU256" s="131" t="s">
        <v>75</v>
      </c>
      <c r="AY256" s="124" t="s">
        <v>110</v>
      </c>
      <c r="BK256" s="132">
        <f>SUM(BK257:BK262)</f>
        <v>0</v>
      </c>
    </row>
    <row r="257" spans="1:65" s="2" customFormat="1" ht="16.5" customHeight="1">
      <c r="A257" s="28"/>
      <c r="B257" s="135"/>
      <c r="C257" s="136" t="s">
        <v>485</v>
      </c>
      <c r="D257" s="136" t="s">
        <v>112</v>
      </c>
      <c r="E257" s="137" t="s">
        <v>486</v>
      </c>
      <c r="F257" s="138" t="s">
        <v>487</v>
      </c>
      <c r="G257" s="139" t="s">
        <v>488</v>
      </c>
      <c r="H257" s="140">
        <v>5</v>
      </c>
      <c r="I257" s="141"/>
      <c r="J257" s="141">
        <f t="shared" ref="J257:J262" si="20">ROUND(I257*H257,2)</f>
        <v>0</v>
      </c>
      <c r="K257" s="142"/>
      <c r="L257" s="29"/>
      <c r="M257" s="143" t="s">
        <v>1</v>
      </c>
      <c r="N257" s="144" t="s">
        <v>35</v>
      </c>
      <c r="O257" s="145">
        <v>9.2880000000000003</v>
      </c>
      <c r="P257" s="145">
        <f t="shared" ref="P257:P262" si="21">O257*H257</f>
        <v>46.44</v>
      </c>
      <c r="Q257" s="145">
        <v>0</v>
      </c>
      <c r="R257" s="145">
        <f t="shared" ref="R257:R262" si="22">Q257*H257</f>
        <v>0</v>
      </c>
      <c r="S257" s="145">
        <v>0</v>
      </c>
      <c r="T257" s="146">
        <f t="shared" ref="T257:T262" si="23">S257*H257</f>
        <v>0</v>
      </c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R257" s="147" t="s">
        <v>405</v>
      </c>
      <c r="AT257" s="147" t="s">
        <v>112</v>
      </c>
      <c r="AU257" s="147" t="s">
        <v>77</v>
      </c>
      <c r="AY257" s="16" t="s">
        <v>110</v>
      </c>
      <c r="BE257" s="148">
        <f t="shared" ref="BE257:BE262" si="24">IF(N257="základní",J257,0)</f>
        <v>0</v>
      </c>
      <c r="BF257" s="148">
        <f t="shared" ref="BF257:BF262" si="25">IF(N257="snížená",J257,0)</f>
        <v>0</v>
      </c>
      <c r="BG257" s="148">
        <f t="shared" ref="BG257:BG262" si="26">IF(N257="zákl. přenesená",J257,0)</f>
        <v>0</v>
      </c>
      <c r="BH257" s="148">
        <f t="shared" ref="BH257:BH262" si="27">IF(N257="sníž. přenesená",J257,0)</f>
        <v>0</v>
      </c>
      <c r="BI257" s="148">
        <f t="shared" ref="BI257:BI262" si="28">IF(N257="nulová",J257,0)</f>
        <v>0</v>
      </c>
      <c r="BJ257" s="16" t="s">
        <v>75</v>
      </c>
      <c r="BK257" s="148">
        <f t="shared" ref="BK257:BK262" si="29">ROUND(I257*H257,2)</f>
        <v>0</v>
      </c>
      <c r="BL257" s="16" t="s">
        <v>405</v>
      </c>
      <c r="BM257" s="147" t="s">
        <v>489</v>
      </c>
    </row>
    <row r="258" spans="1:65" s="2" customFormat="1" ht="16.5" customHeight="1">
      <c r="A258" s="28"/>
      <c r="B258" s="135"/>
      <c r="C258" s="136" t="s">
        <v>490</v>
      </c>
      <c r="D258" s="136" t="s">
        <v>112</v>
      </c>
      <c r="E258" s="137" t="s">
        <v>491</v>
      </c>
      <c r="F258" s="138" t="s">
        <v>492</v>
      </c>
      <c r="G258" s="139" t="s">
        <v>488</v>
      </c>
      <c r="H258" s="140">
        <v>1</v>
      </c>
      <c r="I258" s="141"/>
      <c r="J258" s="141">
        <f t="shared" si="20"/>
        <v>0</v>
      </c>
      <c r="K258" s="142"/>
      <c r="L258" s="29"/>
      <c r="M258" s="143" t="s">
        <v>1</v>
      </c>
      <c r="N258" s="144" t="s">
        <v>35</v>
      </c>
      <c r="O258" s="145">
        <v>12.734999999999999</v>
      </c>
      <c r="P258" s="145">
        <f t="shared" si="21"/>
        <v>12.734999999999999</v>
      </c>
      <c r="Q258" s="145">
        <v>0</v>
      </c>
      <c r="R258" s="145">
        <f t="shared" si="22"/>
        <v>0</v>
      </c>
      <c r="S258" s="145">
        <v>0</v>
      </c>
      <c r="T258" s="146">
        <f t="shared" si="23"/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47" t="s">
        <v>405</v>
      </c>
      <c r="AT258" s="147" t="s">
        <v>112</v>
      </c>
      <c r="AU258" s="147" t="s">
        <v>77</v>
      </c>
      <c r="AY258" s="16" t="s">
        <v>110</v>
      </c>
      <c r="BE258" s="148">
        <f t="shared" si="24"/>
        <v>0</v>
      </c>
      <c r="BF258" s="148">
        <f t="shared" si="25"/>
        <v>0</v>
      </c>
      <c r="BG258" s="148">
        <f t="shared" si="26"/>
        <v>0</v>
      </c>
      <c r="BH258" s="148">
        <f t="shared" si="27"/>
        <v>0</v>
      </c>
      <c r="BI258" s="148">
        <f t="shared" si="28"/>
        <v>0</v>
      </c>
      <c r="BJ258" s="16" t="s">
        <v>75</v>
      </c>
      <c r="BK258" s="148">
        <f t="shared" si="29"/>
        <v>0</v>
      </c>
      <c r="BL258" s="16" t="s">
        <v>405</v>
      </c>
      <c r="BM258" s="147" t="s">
        <v>493</v>
      </c>
    </row>
    <row r="259" spans="1:65" s="2" customFormat="1" ht="16.5" customHeight="1">
      <c r="A259" s="28"/>
      <c r="B259" s="135"/>
      <c r="C259" s="136" t="s">
        <v>494</v>
      </c>
      <c r="D259" s="136" t="s">
        <v>112</v>
      </c>
      <c r="E259" s="137" t="s">
        <v>495</v>
      </c>
      <c r="F259" s="138" t="s">
        <v>496</v>
      </c>
      <c r="G259" s="139" t="s">
        <v>488</v>
      </c>
      <c r="H259" s="140">
        <v>2</v>
      </c>
      <c r="I259" s="141"/>
      <c r="J259" s="141">
        <f t="shared" si="20"/>
        <v>0</v>
      </c>
      <c r="K259" s="142"/>
      <c r="L259" s="29"/>
      <c r="M259" s="143" t="s">
        <v>1</v>
      </c>
      <c r="N259" s="144" t="s">
        <v>35</v>
      </c>
      <c r="O259" s="145">
        <v>16.266999999999999</v>
      </c>
      <c r="P259" s="145">
        <f t="shared" si="21"/>
        <v>32.533999999999999</v>
      </c>
      <c r="Q259" s="145">
        <v>0</v>
      </c>
      <c r="R259" s="145">
        <f t="shared" si="22"/>
        <v>0</v>
      </c>
      <c r="S259" s="145">
        <v>0</v>
      </c>
      <c r="T259" s="146">
        <f t="shared" si="23"/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47" t="s">
        <v>405</v>
      </c>
      <c r="AT259" s="147" t="s">
        <v>112</v>
      </c>
      <c r="AU259" s="147" t="s">
        <v>77</v>
      </c>
      <c r="AY259" s="16" t="s">
        <v>110</v>
      </c>
      <c r="BE259" s="148">
        <f t="shared" si="24"/>
        <v>0</v>
      </c>
      <c r="BF259" s="148">
        <f t="shared" si="25"/>
        <v>0</v>
      </c>
      <c r="BG259" s="148">
        <f t="shared" si="26"/>
        <v>0</v>
      </c>
      <c r="BH259" s="148">
        <f t="shared" si="27"/>
        <v>0</v>
      </c>
      <c r="BI259" s="148">
        <f t="shared" si="28"/>
        <v>0</v>
      </c>
      <c r="BJ259" s="16" t="s">
        <v>75</v>
      </c>
      <c r="BK259" s="148">
        <f t="shared" si="29"/>
        <v>0</v>
      </c>
      <c r="BL259" s="16" t="s">
        <v>405</v>
      </c>
      <c r="BM259" s="147" t="s">
        <v>497</v>
      </c>
    </row>
    <row r="260" spans="1:65" s="2" customFormat="1" ht="16.5" customHeight="1">
      <c r="A260" s="28"/>
      <c r="B260" s="135"/>
      <c r="C260" s="136" t="s">
        <v>498</v>
      </c>
      <c r="D260" s="136" t="s">
        <v>112</v>
      </c>
      <c r="E260" s="137" t="s">
        <v>499</v>
      </c>
      <c r="F260" s="138" t="s">
        <v>500</v>
      </c>
      <c r="G260" s="139" t="s">
        <v>127</v>
      </c>
      <c r="H260" s="140">
        <v>44.5</v>
      </c>
      <c r="I260" s="141"/>
      <c r="J260" s="141">
        <f t="shared" si="20"/>
        <v>0</v>
      </c>
      <c r="K260" s="142"/>
      <c r="L260" s="29"/>
      <c r="M260" s="143" t="s">
        <v>1</v>
      </c>
      <c r="N260" s="144" t="s">
        <v>35</v>
      </c>
      <c r="O260" s="145">
        <v>0.08</v>
      </c>
      <c r="P260" s="145">
        <f t="shared" si="21"/>
        <v>3.56</v>
      </c>
      <c r="Q260" s="145">
        <v>0</v>
      </c>
      <c r="R260" s="145">
        <f t="shared" si="22"/>
        <v>0</v>
      </c>
      <c r="S260" s="145">
        <v>0</v>
      </c>
      <c r="T260" s="146">
        <f t="shared" si="23"/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47" t="s">
        <v>405</v>
      </c>
      <c r="AT260" s="147" t="s">
        <v>112</v>
      </c>
      <c r="AU260" s="147" t="s">
        <v>77</v>
      </c>
      <c r="AY260" s="16" t="s">
        <v>110</v>
      </c>
      <c r="BE260" s="148">
        <f t="shared" si="24"/>
        <v>0</v>
      </c>
      <c r="BF260" s="148">
        <f t="shared" si="25"/>
        <v>0</v>
      </c>
      <c r="BG260" s="148">
        <f t="shared" si="26"/>
        <v>0</v>
      </c>
      <c r="BH260" s="148">
        <f t="shared" si="27"/>
        <v>0</v>
      </c>
      <c r="BI260" s="148">
        <f t="shared" si="28"/>
        <v>0</v>
      </c>
      <c r="BJ260" s="16" t="s">
        <v>75</v>
      </c>
      <c r="BK260" s="148">
        <f t="shared" si="29"/>
        <v>0</v>
      </c>
      <c r="BL260" s="16" t="s">
        <v>405</v>
      </c>
      <c r="BM260" s="147" t="s">
        <v>501</v>
      </c>
    </row>
    <row r="261" spans="1:65" s="2" customFormat="1" ht="16.5" customHeight="1">
      <c r="A261" s="28"/>
      <c r="B261" s="135"/>
      <c r="C261" s="136" t="s">
        <v>502</v>
      </c>
      <c r="D261" s="136" t="s">
        <v>112</v>
      </c>
      <c r="E261" s="137" t="s">
        <v>503</v>
      </c>
      <c r="F261" s="138" t="s">
        <v>504</v>
      </c>
      <c r="G261" s="139" t="s">
        <v>127</v>
      </c>
      <c r="H261" s="140">
        <v>46</v>
      </c>
      <c r="I261" s="141"/>
      <c r="J261" s="141">
        <f t="shared" si="20"/>
        <v>0</v>
      </c>
      <c r="K261" s="142"/>
      <c r="L261" s="29"/>
      <c r="M261" s="143" t="s">
        <v>1</v>
      </c>
      <c r="N261" s="144" t="s">
        <v>35</v>
      </c>
      <c r="O261" s="145">
        <v>0.1</v>
      </c>
      <c r="P261" s="145">
        <f t="shared" si="21"/>
        <v>4.6000000000000005</v>
      </c>
      <c r="Q261" s="145">
        <v>0</v>
      </c>
      <c r="R261" s="145">
        <f t="shared" si="22"/>
        <v>0</v>
      </c>
      <c r="S261" s="145">
        <v>0</v>
      </c>
      <c r="T261" s="146">
        <f t="shared" si="23"/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47" t="s">
        <v>405</v>
      </c>
      <c r="AT261" s="147" t="s">
        <v>112</v>
      </c>
      <c r="AU261" s="147" t="s">
        <v>77</v>
      </c>
      <c r="AY261" s="16" t="s">
        <v>110</v>
      </c>
      <c r="BE261" s="148">
        <f t="shared" si="24"/>
        <v>0</v>
      </c>
      <c r="BF261" s="148">
        <f t="shared" si="25"/>
        <v>0</v>
      </c>
      <c r="BG261" s="148">
        <f t="shared" si="26"/>
        <v>0</v>
      </c>
      <c r="BH261" s="148">
        <f t="shared" si="27"/>
        <v>0</v>
      </c>
      <c r="BI261" s="148">
        <f t="shared" si="28"/>
        <v>0</v>
      </c>
      <c r="BJ261" s="16" t="s">
        <v>75</v>
      </c>
      <c r="BK261" s="148">
        <f t="shared" si="29"/>
        <v>0</v>
      </c>
      <c r="BL261" s="16" t="s">
        <v>405</v>
      </c>
      <c r="BM261" s="147" t="s">
        <v>505</v>
      </c>
    </row>
    <row r="262" spans="1:65" s="2" customFormat="1" ht="16.5" customHeight="1">
      <c r="A262" s="28"/>
      <c r="B262" s="135"/>
      <c r="C262" s="136" t="s">
        <v>506</v>
      </c>
      <c r="D262" s="136" t="s">
        <v>112</v>
      </c>
      <c r="E262" s="137" t="s">
        <v>507</v>
      </c>
      <c r="F262" s="138" t="s">
        <v>508</v>
      </c>
      <c r="G262" s="139" t="s">
        <v>127</v>
      </c>
      <c r="H262" s="140">
        <v>49.5</v>
      </c>
      <c r="I262" s="141"/>
      <c r="J262" s="141">
        <f t="shared" si="20"/>
        <v>0</v>
      </c>
      <c r="K262" s="142"/>
      <c r="L262" s="29"/>
      <c r="M262" s="174" t="s">
        <v>1</v>
      </c>
      <c r="N262" s="175" t="s">
        <v>35</v>
      </c>
      <c r="O262" s="176">
        <v>0.17</v>
      </c>
      <c r="P262" s="176">
        <f t="shared" si="21"/>
        <v>8.4150000000000009</v>
      </c>
      <c r="Q262" s="176">
        <v>0</v>
      </c>
      <c r="R262" s="176">
        <f t="shared" si="22"/>
        <v>0</v>
      </c>
      <c r="S262" s="176">
        <v>0</v>
      </c>
      <c r="T262" s="177">
        <f t="shared" si="23"/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47" t="s">
        <v>405</v>
      </c>
      <c r="AT262" s="147" t="s">
        <v>112</v>
      </c>
      <c r="AU262" s="147" t="s">
        <v>77</v>
      </c>
      <c r="AY262" s="16" t="s">
        <v>110</v>
      </c>
      <c r="BE262" s="148">
        <f t="shared" si="24"/>
        <v>0</v>
      </c>
      <c r="BF262" s="148">
        <f t="shared" si="25"/>
        <v>0</v>
      </c>
      <c r="BG262" s="148">
        <f t="shared" si="26"/>
        <v>0</v>
      </c>
      <c r="BH262" s="148">
        <f t="shared" si="27"/>
        <v>0</v>
      </c>
      <c r="BI262" s="148">
        <f t="shared" si="28"/>
        <v>0</v>
      </c>
      <c r="BJ262" s="16" t="s">
        <v>75</v>
      </c>
      <c r="BK262" s="148">
        <f t="shared" si="29"/>
        <v>0</v>
      </c>
      <c r="BL262" s="16" t="s">
        <v>405</v>
      </c>
      <c r="BM262" s="147" t="s">
        <v>509</v>
      </c>
    </row>
    <row r="263" spans="1:65" s="2" customFormat="1" ht="6.95" customHeight="1">
      <c r="A263" s="28"/>
      <c r="B263" s="43"/>
      <c r="C263" s="44"/>
      <c r="D263" s="44"/>
      <c r="E263" s="44"/>
      <c r="F263" s="44"/>
      <c r="G263" s="44"/>
      <c r="H263" s="44"/>
      <c r="I263" s="44"/>
      <c r="J263" s="44"/>
      <c r="K263" s="44"/>
      <c r="L263" s="29"/>
      <c r="M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</row>
  </sheetData>
  <autoFilter ref="C122:K262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102020 - SO 301 - Úprava ...</vt:lpstr>
      <vt:lpstr>'102020 - SO 301 - Úprava ...'!Názvy_tisku</vt:lpstr>
      <vt:lpstr>'Rekapitulace stavby'!Názvy_tisku</vt:lpstr>
      <vt:lpstr>'102020 - SO 301 - Úprava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Müllerová Petra</dc:creator>
  <cp:lastModifiedBy>Pohunek Miloslav</cp:lastModifiedBy>
  <dcterms:created xsi:type="dcterms:W3CDTF">2020-02-11T08:40:55Z</dcterms:created>
  <dcterms:modified xsi:type="dcterms:W3CDTF">2020-06-22T11:07:09Z</dcterms:modified>
</cp:coreProperties>
</file>