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activeTab="1"/>
  </bookViews>
  <sheets>
    <sheet name="Rekapitulace stavby" sheetId="1" r:id="rId1"/>
    <sheet name="Nymburk - Sociální zaříze..." sheetId="2" r:id="rId2"/>
    <sheet name="Elektroinstalace" sheetId="3" r:id="rId3"/>
  </sheets>
  <definedNames>
    <definedName name="_xlnm.Print_Area" localSheetId="2">'Elektroinstalace'!$A$1:$G$157</definedName>
    <definedName name="_xlnm.Print_Area" localSheetId="1">'Nymburk - Sociální zaříze...'!$C$4:$Q$70,'Nymburk - Sociální zaříze...'!$C$76:$Q$124,'Nymburk - Sociální zaříze...'!$C$130:$Q$535</definedName>
    <definedName name="_xlnm.Print_Area" localSheetId="0">'Rekapitulace stavby'!$C$4:$AP$70,'Rekapitulace stavby'!$C$76:$AP$96</definedName>
    <definedName name="Rozpočet1" localSheetId="2">'Elektroinstalace'!$A$2:$E$2</definedName>
    <definedName name="Rozpočet1_1" localSheetId="2">'Elektroinstalace'!#REF!</definedName>
    <definedName name="Rozpočet1_10" localSheetId="2">'Elektroinstalace'!#REF!</definedName>
    <definedName name="Rozpočet1_100" localSheetId="2">'Elektroinstalace'!$A$91:$E$91</definedName>
    <definedName name="Rozpočet1_101" localSheetId="2">'Elektroinstalace'!#REF!</definedName>
    <definedName name="Rozpočet1_11" localSheetId="2">'Elektroinstalace'!#REF!</definedName>
    <definedName name="Rozpočet1_12" localSheetId="2">'Elektroinstalace'!#REF!</definedName>
    <definedName name="Rozpočet1_13" localSheetId="2">'Elektroinstalace'!#REF!</definedName>
    <definedName name="Rozpočet1_14" localSheetId="2">'Elektroinstalace'!#REF!</definedName>
    <definedName name="Rozpočet1_15" localSheetId="2">'Elektroinstalace'!#REF!</definedName>
    <definedName name="Rozpočet1_16" localSheetId="2">'Elektroinstalace'!#REF!</definedName>
    <definedName name="Rozpočet1_17" localSheetId="2">'Elektroinstalace'!#REF!</definedName>
    <definedName name="Rozpočet1_18" localSheetId="2">'Elektroinstalace'!#REF!</definedName>
    <definedName name="Rozpočet1_19" localSheetId="2">'Elektroinstalace'!#REF!</definedName>
    <definedName name="Rozpočet1_2" localSheetId="2">'Elektroinstalace'!#REF!</definedName>
    <definedName name="Rozpočet1_20" localSheetId="2">'Elektroinstalace'!#REF!</definedName>
    <definedName name="Rozpočet1_21" localSheetId="2">'Elektroinstalace'!#REF!</definedName>
    <definedName name="Rozpočet1_22" localSheetId="2">'Elektroinstalace'!#REF!</definedName>
    <definedName name="Rozpočet1_23" localSheetId="2">'Elektroinstalace'!#REF!</definedName>
    <definedName name="Rozpočet1_24" localSheetId="2">'Elektroinstalace'!#REF!</definedName>
    <definedName name="Rozpočet1_25" localSheetId="2">'Elektroinstalace'!#REF!</definedName>
    <definedName name="Rozpočet1_26" localSheetId="2">'Elektroinstalace'!#REF!</definedName>
    <definedName name="Rozpočet1_27" localSheetId="2">'Elektroinstalace'!#REF!</definedName>
    <definedName name="Rozpočet1_28" localSheetId="2">'Elektroinstalace'!#REF!</definedName>
    <definedName name="Rozpočet1_29" localSheetId="2">'Elektroinstalace'!#REF!</definedName>
    <definedName name="Rozpočet1_3" localSheetId="2">'Elektroinstalace'!#REF!</definedName>
    <definedName name="Rozpočet1_30" localSheetId="2">'Elektroinstalace'!#REF!</definedName>
    <definedName name="Rozpočet1_31" localSheetId="2">'Elektroinstalace'!#REF!</definedName>
    <definedName name="Rozpočet1_32" localSheetId="2">'Elektroinstalace'!#REF!</definedName>
    <definedName name="Rozpočet1_33" localSheetId="2">'Elektroinstalace'!#REF!</definedName>
    <definedName name="Rozpočet1_34" localSheetId="2">'Elektroinstalace'!$A$46:$E$46</definedName>
    <definedName name="Rozpočet1_35" localSheetId="2">'Elektroinstalace'!#REF!</definedName>
    <definedName name="Rozpočet1_36" localSheetId="2">'Elektroinstalace'!#REF!</definedName>
    <definedName name="Rozpočet1_37" localSheetId="2">'Elektroinstalace'!#REF!</definedName>
    <definedName name="Rozpočet1_38" localSheetId="2">'Elektroinstalace'!#REF!</definedName>
    <definedName name="Rozpočet1_39" localSheetId="2">'Elektroinstalace'!#REF!</definedName>
    <definedName name="Rozpočet1_4" localSheetId="2">'Elektroinstalace'!#REF!</definedName>
    <definedName name="Rozpočet1_40" localSheetId="2">'Elektroinstalace'!#REF!</definedName>
    <definedName name="Rozpočet1_41" localSheetId="2">'Elektroinstalace'!#REF!</definedName>
    <definedName name="Rozpočet1_42" localSheetId="2">'Elektroinstalace'!$A$136:$E$136</definedName>
    <definedName name="Rozpočet1_5" localSheetId="2">'Elektroinstalace'!#REF!</definedName>
    <definedName name="Rozpočet1_6" localSheetId="2">'Elektroinstalace'!#REF!</definedName>
    <definedName name="Rozpočet1_7" localSheetId="2">'Elektroinstalace'!#REF!</definedName>
    <definedName name="Rozpočet1_76" localSheetId="2">'Elektroinstalace'!#REF!</definedName>
    <definedName name="Rozpočet1_77" localSheetId="2">'Elektroinstalace'!#REF!</definedName>
    <definedName name="Rozpočet1_78" localSheetId="2">'Elektroinstalace'!$A$115:$E$115</definedName>
    <definedName name="Rozpočet1_8" localSheetId="2">'Elektroinstalace'!#REF!</definedName>
    <definedName name="Rozpočet1_81" localSheetId="2">'Elektroinstalace'!#REF!</definedName>
    <definedName name="Rozpočet1_86" localSheetId="2">'Elektroinstalace'!$A$69:$E$69</definedName>
    <definedName name="Rozpočet1_9" localSheetId="2">'Elektroinstalace'!#REF!</definedName>
    <definedName name="Rozpočet1_90" localSheetId="2">'Elektroinstalace'!#REF!</definedName>
    <definedName name="Rozpočet1_91" localSheetId="2">'Elektroinstalace'!#REF!</definedName>
    <definedName name="Rozpočet1_92" localSheetId="2">'Elektroinstalace'!$A$34:$E$34</definedName>
    <definedName name="Rozpočet1_93" localSheetId="2">'Elektroinstalace'!#REF!</definedName>
    <definedName name="Rozpočet1_94" localSheetId="2">'Elektroinstalace'!#REF!</definedName>
    <definedName name="Rozpočet1_95" localSheetId="2">'Elektroinstalace'!#REF!</definedName>
    <definedName name="Rozpočet1_96" localSheetId="2">'Elektroinstalace'!#REF!</definedName>
    <definedName name="Rozpočet1_97" localSheetId="2">'Elektroinstalace'!#REF!</definedName>
    <definedName name="Rozpočet1_98" localSheetId="2">'Elektroinstalace'!#REF!</definedName>
    <definedName name="Rozpočet1_99" localSheetId="2">'Elektroinstalace'!#REF!</definedName>
    <definedName name="_xlnm.Print_Titles" localSheetId="0">'Rekapitulace stavby'!$85:$85</definedName>
    <definedName name="_xlnm.Print_Titles" localSheetId="1">'Nymburk - Sociální zaříze...'!$139:$139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Rozpočet116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2" name="Rozpočet1212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3" name="Rozpočet1221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4" name="Rozpočet123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5" name="Rozpočet13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6" name="Rozpočet165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7" name="Rozpočet183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</connections>
</file>

<file path=xl/sharedStrings.xml><?xml version="1.0" encoding="utf-8"?>
<sst xmlns="http://schemas.openxmlformats.org/spreadsheetml/2006/main" count="4752" uniqueCount="1059">
  <si>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</si>
  <si>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</si>
  <si>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</si>
  <si>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</si>
  <si>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</si>
  <si>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</si>
  <si>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</si>
  <si>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</si>
  <si>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</si>
  <si>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</si>
  <si>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</si>
  <si>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</si>
  <si>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</si>
  <si>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</si>
  <si>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</si>
  <si>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</si>
  <si>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</si>
  <si>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Nymburk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</si>
  <si>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</si>
  <si>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</si>
  <si>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Sociální zařízení SOŠ a SOU Nymburk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</si>
  <si>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</si>
  <si>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</si>
  <si>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</si>
  <si>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</si>
  <si>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</si>
  <si>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</si>
  <si>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</si>
  <si>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</si>
  <si>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</si>
  <si>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</si>
  <si>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</si>
  <si>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SOŚ a SOU Nymburk, V Kolonii 1804, 288 02 Nymburk</t>
  </si>
  <si>
    <t>DIČ:</t>
  </si>
  <si>
    <t>Zhotovitel:</t>
  </si>
  <si>
    <t>Vyplň údaj</t>
  </si>
  <si>
    <t>Projektant:</t>
  </si>
  <si>
    <t>Energy Benefit Centre a.s.</t>
  </si>
  <si>
    <t>True</t>
  </si>
  <si>
    <t>Zpracovatel:</t>
  </si>
  <si>
    <t>Lenka Jandová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</si>
  <si>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</si>
  <si>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</si>
  <si>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</si>
  <si>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</si>
  <si>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</si>
  <si>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</si>
  <si>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</si>
  <si>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</si>
  <si>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</si>
  <si>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</si>
  <si>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</si>
  <si>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</si>
  <si>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</si>
  <si>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</si>
  <si>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</si>
  <si>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</si>
  <si>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</si>
  <si>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</si>
  <si>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</si>
  <si>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</si>
  <si>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</si>
  <si>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</si>
  <si>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</si>
  <si>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</si>
  <si>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</si>
  <si>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</si>
  <si>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</si>
  <si>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</si>
  <si>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</si>
  <si>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</si>
  <si>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</si>
  <si>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</si>
  <si>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</si>
  <si>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</si>
  <si>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</si>
  <si>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</si>
  <si>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</si>
  <si>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</si>
  <si>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</si>
  <si>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</si>
  <si>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</si>
  <si>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</si>
  <si>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</si>
  <si>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{282e9cac-2e79-4ede-b89a-0a1529389822}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</si>
  <si>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</si>
  <si>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</si>
  <si>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</si>
  <si>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</si>
  <si>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</si>
  <si>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</si>
  <si>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</si>
  <si>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</si>
  <si>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</si>
  <si>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</si>
  <si>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</si>
  <si>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</si>
  <si>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</si>
  <si>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</si>
  <si>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</si>
  <si>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</si>
  <si>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</si>
  <si>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</si>
  <si>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</si>
  <si>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</si>
  <si>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</si>
  <si>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</si>
  <si>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</si>
  <si>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</si>
  <si>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</si>
  <si>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</si>
  <si>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</si>
  <si>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</si>
  <si>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</si>
  <si>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</si>
  <si>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</si>
  <si>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</si>
  <si>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</si>
  <si>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</si>
  <si>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</si>
  <si>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</si>
  <si>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</si>
  <si>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</si>
  <si>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</si>
  <si>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</si>
  <si>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</si>
  <si>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</si>
  <si>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</si>
  <si>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</si>
  <si>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</si>
  <si>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</si>
  <si>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</si>
  <si>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</si>
  <si>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</si>
  <si>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</si>
  <si>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</si>
  <si>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</si>
  <si>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2) Ostatní náklady</t>
  </si>
  <si>
    <t>Zařízení staveniště</t>
  </si>
  <si>
    <t>VRN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</si>
  <si>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</si>
  <si>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</si>
  <si>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</si>
  <si>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</si>
  <si>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</si>
  <si>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</si>
  <si>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</si>
  <si>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</si>
  <si>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</si>
  <si>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</si>
  <si>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</si>
  <si>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</si>
  <si>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</si>
  <si>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</si>
  <si>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</si>
  <si>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</si>
  <si>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</si>
  <si>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</si>
  <si>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 v příčkách tl 100 mm pro světlost otvoru do 1010 mm</t>
  </si>
  <si>
    <t>kus</t>
  </si>
  <si>
    <t>4</t>
  </si>
  <si>
    <t>906800620</t>
  </si>
  <si>
    <t>317142322</t>
  </si>
  <si>
    <t>Překlady nenosné přímé z pórobetonu v příčkách tl 150 mm pro světlost otvoru do 1010 mm</t>
  </si>
  <si>
    <t>-743392095</t>
  </si>
  <si>
    <t>3</t>
  </si>
  <si>
    <t>340238235</t>
  </si>
  <si>
    <t>Zazdívka otvorů pl do 1 m2 v příčkách nebo stěnách z příčkovek pórobetonových tl 150 mm</t>
  </si>
  <si>
    <t>m2</t>
  </si>
  <si>
    <t>-1967544850</t>
  </si>
  <si>
    <t>"2.NP"</t>
  </si>
  <si>
    <t>VV</t>
  </si>
  <si>
    <t>2,25*3,1-(0,9*2+0,8*2)</t>
  </si>
  <si>
    <t>"7.NP"</t>
  </si>
  <si>
    <t>0,9*2,1</t>
  </si>
  <si>
    <t>Součet</t>
  </si>
  <si>
    <t>342272323</t>
  </si>
  <si>
    <t>Příčky tl 100 mm z pórobetonových přesných hladkých příčkovek objemové hmotnosti 500 kg/m3</t>
  </si>
  <si>
    <t>431378465</t>
  </si>
  <si>
    <t>"1.NP"</t>
  </si>
  <si>
    <t>1,21*4,16-0,7*2</t>
  </si>
  <si>
    <t>2,33*3,1</t>
  </si>
  <si>
    <t>(1,5+2,35)*3,1</t>
  </si>
  <si>
    <t>5</t>
  </si>
  <si>
    <t>342272523</t>
  </si>
  <si>
    <t>Příčky tl 150 mm z pórobetonových přesných hladkých příčkovek objemové hmotnosti 500 kg/m3</t>
  </si>
  <si>
    <t>568606923</t>
  </si>
  <si>
    <t>(1,8+2,3)*4,16-0,9*2</t>
  </si>
  <si>
    <t>(3,28+1,28)*3,1</t>
  </si>
  <si>
    <t>(1,75+2,35+0,8+0,8)*3,1-0,9*2</t>
  </si>
  <si>
    <t>6</t>
  </si>
  <si>
    <t>342291111</t>
  </si>
  <si>
    <t>Ukotvení příček montážní polyuretanovou pěnou tl příčky do 100 mm</t>
  </si>
  <si>
    <t>m</t>
  </si>
  <si>
    <t>2030802238</t>
  </si>
  <si>
    <t>2,25+1,6+2,33+1,21</t>
  </si>
  <si>
    <t>7</t>
  </si>
  <si>
    <t>342291112</t>
  </si>
  <si>
    <t>Ukotvení příček montážní polyuretanovou pěnou tl příčky přes 100 mm</t>
  </si>
  <si>
    <t>-31167992</t>
  </si>
  <si>
    <t>1,95+2,15+1,6+2,35+0,8+3,28+1,28</t>
  </si>
  <si>
    <t>8</t>
  </si>
  <si>
    <t>342291121</t>
  </si>
  <si>
    <t>Ukotvení příček k cihelným konstrukcím plochými kotvami</t>
  </si>
  <si>
    <t>1384945933</t>
  </si>
  <si>
    <t>3,1*10+4,2*2</t>
  </si>
  <si>
    <t>9</t>
  </si>
  <si>
    <t>611311131</t>
  </si>
  <si>
    <t>Potažení vnitřních rovných stropů vápenným štukem tloušťky do 3 mm</t>
  </si>
  <si>
    <t>-549907666</t>
  </si>
  <si>
    <t>611325411</t>
  </si>
  <si>
    <t>Oprava vnitřní vápenocementové hladké omítky stropů v rozsahu plochy do 10%</t>
  </si>
  <si>
    <t>696084401</t>
  </si>
  <si>
    <t>4,21+3,07+3,83</t>
  </si>
  <si>
    <t>41,44+4,4+2,4</t>
  </si>
  <si>
    <t>3,73+17,02+5,41+21,62</t>
  </si>
  <si>
    <t>11</t>
  </si>
  <si>
    <t>612311131</t>
  </si>
  <si>
    <t>Potažení vnitřních stěn vápenným štukem tloušťky do 3 mm</t>
  </si>
  <si>
    <t>723388566</t>
  </si>
  <si>
    <t>198,568</t>
  </si>
  <si>
    <t>12</t>
  </si>
  <si>
    <t>612321121</t>
  </si>
  <si>
    <t>Vápenocementová omítka hladká jednovrstvá vnitřních stěn nanášená ručně</t>
  </si>
  <si>
    <t>-1288965159</t>
  </si>
  <si>
    <t>" pod obklad"</t>
  </si>
  <si>
    <t>65,06</t>
  </si>
  <si>
    <t>" pod vinyl"</t>
  </si>
  <si>
    <t>17,8</t>
  </si>
  <si>
    <t>13</t>
  </si>
  <si>
    <t>612321141</t>
  </si>
  <si>
    <t>Vápenocementová omítka štuková dvouvrstvá vnitřních stěn nanášená ručně</t>
  </si>
  <si>
    <t>2060630050</t>
  </si>
  <si>
    <t>" nové stěny"</t>
  </si>
  <si>
    <t>(1,8+0,4+1,21+1,8+2,15)*2,16</t>
  </si>
  <si>
    <t>(3,28+2,33+0,8*2)*3,1-0,8*2</t>
  </si>
  <si>
    <t>(1,28*2+1,8+2,33+1,2)*1,1</t>
  </si>
  <si>
    <t>(1,6+1,5+2,25+2,35+1,6+1,25+0,8)*3,08-0,9*2</t>
  </si>
  <si>
    <t>(1,59+1,1+0,8+1,1)*1,1</t>
  </si>
  <si>
    <t>14</t>
  </si>
  <si>
    <t>612325223</t>
  </si>
  <si>
    <t>Vápenocementová štuková omítka malých ploch do 1,0 m2 na stěnách</t>
  </si>
  <si>
    <t>570047361</t>
  </si>
  <si>
    <t>612325225</t>
  </si>
  <si>
    <t>Vápenocementová štuková omítka malých ploch do 4,0 m2 na stěnách</t>
  </si>
  <si>
    <t>2076243916</t>
  </si>
  <si>
    <t>16</t>
  </si>
  <si>
    <t>612325411</t>
  </si>
  <si>
    <t>Oprava vnitřní vápenocementové hladké omítky stěn v rozsahu plochy do 10%</t>
  </si>
  <si>
    <t>331159999</t>
  </si>
  <si>
    <t>(0,78+3,16+1,28)*2,16</t>
  </si>
  <si>
    <t>(0,5+7,3+1,2+1,73+1,21)*1,1</t>
  </si>
  <si>
    <t>Mezisoučet</t>
  </si>
  <si>
    <t>(7,29+6,9+3,24+1+4,42)*3,08-(1,5*1,55*2+0,9*2,3*2)</t>
  </si>
  <si>
    <t>(2,33*3,08)</t>
  </si>
  <si>
    <t>1*2*1,1</t>
  </si>
  <si>
    <t>(2,25+2,81+1,5+1,95+6,9+4,55*3+3,47+3,78)*3,08</t>
  </si>
  <si>
    <t>-(0,9*2,3*2+1,5*1,5*2)</t>
  </si>
  <si>
    <t>17</t>
  </si>
  <si>
    <t>631312141</t>
  </si>
  <si>
    <t>Doplnění rýh v dosavadních mazaninách betonem prostým</t>
  </si>
  <si>
    <t>m3</t>
  </si>
  <si>
    <t>-1135457091</t>
  </si>
  <si>
    <t>18</t>
  </si>
  <si>
    <t>632451441</t>
  </si>
  <si>
    <t>Doplnění cementového potěru hlazeného pl do 1 m2 tl do 40 mm</t>
  </si>
  <si>
    <t>615868135</t>
  </si>
  <si>
    <t>19</t>
  </si>
  <si>
    <t>642942611</t>
  </si>
  <si>
    <t>Osazování zárubní nebo rámů dveřních kovových do 2,5 m2 na montážní pěnu</t>
  </si>
  <si>
    <t>2097166123</t>
  </si>
  <si>
    <t>20</t>
  </si>
  <si>
    <t>M</t>
  </si>
  <si>
    <t>553313480</t>
  </si>
  <si>
    <t>zárubeň ocelová pro porobeton YH 100 700 L/P</t>
  </si>
  <si>
    <t>-1687764981</t>
  </si>
  <si>
    <t>553313840</t>
  </si>
  <si>
    <t>zárubeň ocelová pro porobeton YH 150 800 L/P</t>
  </si>
  <si>
    <t>1436849956</t>
  </si>
  <si>
    <t>22</t>
  </si>
  <si>
    <t>553313860</t>
  </si>
  <si>
    <t>zárubeň ocelová pro porobeton YH 150 900 L/P</t>
  </si>
  <si>
    <t>-810871775</t>
  </si>
  <si>
    <t>23</t>
  </si>
  <si>
    <t>644941111</t>
  </si>
  <si>
    <t>Osazování ventilačních mřížek velikosti do 150 x 150 mm</t>
  </si>
  <si>
    <t>847727259</t>
  </si>
  <si>
    <t>24</t>
  </si>
  <si>
    <t>553414200</t>
  </si>
  <si>
    <t>průvětrník bez klapek se sítí 15x15 cm</t>
  </si>
  <si>
    <t>5327555</t>
  </si>
  <si>
    <t>25</t>
  </si>
  <si>
    <t>949101111</t>
  </si>
  <si>
    <t>Lešení pomocné pro objekty pozemních staveb s lešeňovou podlahou v do 1,9 m zatížení do 150 kg/m2</t>
  </si>
  <si>
    <t>-945828877</t>
  </si>
  <si>
    <t>26</t>
  </si>
  <si>
    <t>952901111</t>
  </si>
  <si>
    <t>Vyčištění budov bytové a občanské výstavby při výšce podlaží do 4 m</t>
  </si>
  <si>
    <t>1517902895</t>
  </si>
  <si>
    <t>27</t>
  </si>
  <si>
    <t>962031132</t>
  </si>
  <si>
    <t>Bourání příček z cihel pálených na MVC tl do 100 mm</t>
  </si>
  <si>
    <t>-908045242</t>
  </si>
  <si>
    <t>" 1.NP"</t>
  </si>
  <si>
    <t>3,16*4,2-0,6*2</t>
  </si>
  <si>
    <t>1,1*2,14-0,66*2,14</t>
  </si>
  <si>
    <t>1,88*3,1-0,6*2*2</t>
  </si>
  <si>
    <t>(3,28+2,25)*3,1-(0,6*2+0,7*2)</t>
  </si>
  <si>
    <t>(0,94+1,2+1)*3,1-(0,6*2*3)</t>
  </si>
  <si>
    <t>"7.Np"</t>
  </si>
  <si>
    <t>(3,24+2,25+1+1)*3,1-(0,8*2+0,6*2*2+0,6*2)</t>
  </si>
  <si>
    <t>28</t>
  </si>
  <si>
    <t>962031133</t>
  </si>
  <si>
    <t>Bourání příček z cihel pálených na MVC tl do 150 mm</t>
  </si>
  <si>
    <t>-953663748</t>
  </si>
  <si>
    <t>1,51*2,14</t>
  </si>
  <si>
    <t>1,1*3,1-0,6*2</t>
  </si>
  <si>
    <t>(0,75+1,84+2,22)*3,1-(0,8*2)</t>
  </si>
  <si>
    <t>(1+2,23)*3,1-0,8*2</t>
  </si>
  <si>
    <t>29</t>
  </si>
  <si>
    <t>965043321</t>
  </si>
  <si>
    <t>Bourání podkladů pod dlažby betonových s potěrem nebo teracem tl do 100 mm pl do 1 m2</t>
  </si>
  <si>
    <t>329951252</t>
  </si>
  <si>
    <t>1,1*0,7*0,1</t>
  </si>
  <si>
    <t>0,98*0,9*0,1</t>
  </si>
  <si>
    <t>" 7.Np"</t>
  </si>
  <si>
    <t>1*0,9*0,1</t>
  </si>
  <si>
    <t>30</t>
  </si>
  <si>
    <t>965081213</t>
  </si>
  <si>
    <t>Bourání podlah z dlaždic keramických nebo xylolitových tl do 10 mm plochy přes 1 m2</t>
  </si>
  <si>
    <t>-1330272825</t>
  </si>
  <si>
    <t>5,7+3,43+1,27+1,3</t>
  </si>
  <si>
    <t>1,75+1,03+1,74</t>
  </si>
  <si>
    <t>2,15+1,16</t>
  </si>
  <si>
    <t>31</t>
  </si>
  <si>
    <t>968062455</t>
  </si>
  <si>
    <t>Vybourání dřevěných dveřních zárubní pl do 2 m2</t>
  </si>
  <si>
    <t>144342551</t>
  </si>
  <si>
    <t>" 2.NP"</t>
  </si>
  <si>
    <t>0,7*2</t>
  </si>
  <si>
    <t>32</t>
  </si>
  <si>
    <t>968072455</t>
  </si>
  <si>
    <t>Vybourání kovových dveřních zárubní pl do 2 m2</t>
  </si>
  <si>
    <t>1918330287</t>
  </si>
  <si>
    <t>0,6*2*4</t>
  </si>
  <si>
    <t>0,8*2+0,6*2*3+0,7*2</t>
  </si>
  <si>
    <t>" 7.NP"</t>
  </si>
  <si>
    <t>0,8*2*3+0,6*2*2</t>
  </si>
  <si>
    <t>33</t>
  </si>
  <si>
    <t>971042341</t>
  </si>
  <si>
    <t>Vybourání otvorů v betonových příčkách a zdech pl do 0,09 m2 tl do 300 mm</t>
  </si>
  <si>
    <t>-1348357756</t>
  </si>
  <si>
    <t>"1. NP"</t>
  </si>
  <si>
    <t>34</t>
  </si>
  <si>
    <t>973031324</t>
  </si>
  <si>
    <t>Vysekání kapes ve zdivu cihelném na MV nebo MVC pl do 0,10 m2 hl do 150 mm</t>
  </si>
  <si>
    <t>-944685730</t>
  </si>
  <si>
    <t>" pro překlady"</t>
  </si>
  <si>
    <t>35</t>
  </si>
  <si>
    <t>973048121</t>
  </si>
  <si>
    <t>Vysekání kapes ve zdivu z betonu pro zavázání příček nebo zdí tl do 100 mm</t>
  </si>
  <si>
    <t>-47591926</t>
  </si>
  <si>
    <t>4,16+3,1</t>
  </si>
  <si>
    <t>36</t>
  </si>
  <si>
    <t>973048131</t>
  </si>
  <si>
    <t>Vysekání kapes ve zdivu z betonu pro zavázání příček nebo zdí tl do 150 mm</t>
  </si>
  <si>
    <t>696985656</t>
  </si>
  <si>
    <t>4,16*2+3,1*3+3,1*2</t>
  </si>
  <si>
    <t>37</t>
  </si>
  <si>
    <t>978013191</t>
  </si>
  <si>
    <t>Otlučení vnitřní vápenné nebo vápenocementové omítky stěn v rozsahu do 100 %</t>
  </si>
  <si>
    <t>-823909</t>
  </si>
  <si>
    <t>" stávající stěny - v místě nového obkladů</t>
  </si>
  <si>
    <t>(2,25+1,71+0,3)*2</t>
  </si>
  <si>
    <t>38</t>
  </si>
  <si>
    <t>978059541</t>
  </si>
  <si>
    <t>Odsekání a odebrání obkladů stěn z vnitřních obkládaček plochy přes 1 m2</t>
  </si>
  <si>
    <t>-1943195874</t>
  </si>
  <si>
    <t>(1,1*4+3,16+2,36+0,7)*2-(0,6*2+0,66*2)</t>
  </si>
  <si>
    <t>(1,51*4+0,84*2+0,89*2)*2-0,6*2*2</t>
  </si>
  <si>
    <t>(1,88*2+1,69*2)*2-(0,6*2*3+1)*2</t>
  </si>
  <si>
    <t>(1,32*2+1,73*2)*2-(0,6+1)*2</t>
  </si>
  <si>
    <t>(1,12*2+0,9*2)*1,5-0,6*2</t>
  </si>
  <si>
    <t>(1*4)*2-0,6*2</t>
  </si>
  <si>
    <t>(1,45*2+0,8*2)*1,5-0,8*1,5</t>
  </si>
  <si>
    <t>(1*2+0,95*2)*2-0,6*2</t>
  </si>
  <si>
    <t>(1,35*2+1*2)*2-0,6*2*2</t>
  </si>
  <si>
    <t>39</t>
  </si>
  <si>
    <t>997013153</t>
  </si>
  <si>
    <t>Vnitrostaveništní doprava suti a vybouraných hmot pro budovy v do 12 m s omezením mechanizace</t>
  </si>
  <si>
    <t>t</t>
  </si>
  <si>
    <t>1285073669</t>
  </si>
  <si>
    <t>40</t>
  </si>
  <si>
    <t>997013501</t>
  </si>
  <si>
    <t>Odvoz suti a vybouraných hmot na skládku nebo meziskládku do 1 km se složením</t>
  </si>
  <si>
    <t>1089810303</t>
  </si>
  <si>
    <t>41</t>
  </si>
  <si>
    <t>997013509</t>
  </si>
  <si>
    <t>Příplatek k odvozu suti a vybouraných hmot na skládku ZKD 1 km přes 1 km</t>
  </si>
  <si>
    <t>-1689243060</t>
  </si>
  <si>
    <t>42</t>
  </si>
  <si>
    <t>997013831</t>
  </si>
  <si>
    <t>Poplatek za uložení stavebního směsného odpadu na skládce (skládkovné)</t>
  </si>
  <si>
    <t>-1459706085</t>
  </si>
  <si>
    <t>43</t>
  </si>
  <si>
    <t>998017003</t>
  </si>
  <si>
    <t>Přesun hmot s omezením mechanizace pro budovy v do 24 m</t>
  </si>
  <si>
    <t>1968868317</t>
  </si>
  <si>
    <t>44</t>
  </si>
  <si>
    <t>721170975</t>
  </si>
  <si>
    <t>Potrubí z PVC krácení trub DN 125</t>
  </si>
  <si>
    <t>-1520052907</t>
  </si>
  <si>
    <t>45</t>
  </si>
  <si>
    <t>721171808</t>
  </si>
  <si>
    <t>Demontáž potrubí z PVC do D 114</t>
  </si>
  <si>
    <t>1881534024</t>
  </si>
  <si>
    <t>46</t>
  </si>
  <si>
    <t>721171809</t>
  </si>
  <si>
    <t>Demontáž potrubí z PVC do D 160</t>
  </si>
  <si>
    <t>-772639254</t>
  </si>
  <si>
    <t>47</t>
  </si>
  <si>
    <t>721171905</t>
  </si>
  <si>
    <t>Potrubí z PP vsazení odbočky do hrdla DN 110</t>
  </si>
  <si>
    <t>504701617</t>
  </si>
  <si>
    <t>48</t>
  </si>
  <si>
    <t>721171915</t>
  </si>
  <si>
    <t>Potrubí z PP propojení potrubí DN 110</t>
  </si>
  <si>
    <t>-871255799</t>
  </si>
  <si>
    <t>49</t>
  </si>
  <si>
    <t>721173401</t>
  </si>
  <si>
    <t>Potrubí kanalizační plastové svodné systém KG DN 110</t>
  </si>
  <si>
    <t>1738419246</t>
  </si>
  <si>
    <t>50</t>
  </si>
  <si>
    <t>721174005</t>
  </si>
  <si>
    <t>Potrubí kanalizační z PP svodné systém HT DN 100</t>
  </si>
  <si>
    <t>-838947168</t>
  </si>
  <si>
    <t>51</t>
  </si>
  <si>
    <t>721174042</t>
  </si>
  <si>
    <t>Potrubí kanalizační z PP připojovací systém HT DN 40</t>
  </si>
  <si>
    <t>283201327</t>
  </si>
  <si>
    <t>52</t>
  </si>
  <si>
    <t>721174043</t>
  </si>
  <si>
    <t>Potrubí kanalizační z PP připojovací systém HT DN 50</t>
  </si>
  <si>
    <t>-1641842179</t>
  </si>
  <si>
    <t>53</t>
  </si>
  <si>
    <t>721194104</t>
  </si>
  <si>
    <t>Vyvedení a upevnění odpadních výpustek DN 40</t>
  </si>
  <si>
    <t>418402941</t>
  </si>
  <si>
    <t>54</t>
  </si>
  <si>
    <t>721194105</t>
  </si>
  <si>
    <t>Vyvedení a upevnění odpadních výpustek DN 50</t>
  </si>
  <si>
    <t>-1723282883</t>
  </si>
  <si>
    <t>55</t>
  </si>
  <si>
    <t>721194109</t>
  </si>
  <si>
    <t>Vyvedení a upevnění odpadních výpustek DN 100</t>
  </si>
  <si>
    <t>280966039</t>
  </si>
  <si>
    <t>56</t>
  </si>
  <si>
    <t>721211422</t>
  </si>
  <si>
    <t>Vpusť podlahová se svislým odtokem DN 50/75/110 mřížka nerez 138x138</t>
  </si>
  <si>
    <t>-84621287</t>
  </si>
  <si>
    <t>57</t>
  </si>
  <si>
    <t>721290123</t>
  </si>
  <si>
    <t>Zkouška těsnosti potrubí kanalizace kouřem do DN 300</t>
  </si>
  <si>
    <t>1270798367</t>
  </si>
  <si>
    <t>58</t>
  </si>
  <si>
    <t>721300912</t>
  </si>
  <si>
    <t>Pročištění odpadů svislých v jednom podlaží do DN 200</t>
  </si>
  <si>
    <t>2055905741</t>
  </si>
  <si>
    <t>59</t>
  </si>
  <si>
    <t>721999001</t>
  </si>
  <si>
    <t>Jádrové vrtání D100</t>
  </si>
  <si>
    <t>1267219186</t>
  </si>
  <si>
    <t>60</t>
  </si>
  <si>
    <t>998721103</t>
  </si>
  <si>
    <t>Přesun hmot tonážní pro vnitřní kanalizace v objektech v do 24 m</t>
  </si>
  <si>
    <t>731870954</t>
  </si>
  <si>
    <t>61</t>
  </si>
  <si>
    <t>722170801</t>
  </si>
  <si>
    <t>Demontáž rozvodů vody z plastů do D 25</t>
  </si>
  <si>
    <t>1465734389</t>
  </si>
  <si>
    <t>62</t>
  </si>
  <si>
    <t>722173913</t>
  </si>
  <si>
    <t>Potrubí plastové spoje svar polyfuze D do 25 mm</t>
  </si>
  <si>
    <t>-1748828626</t>
  </si>
  <si>
    <t>63</t>
  </si>
  <si>
    <t>722174022</t>
  </si>
  <si>
    <t>Potrubí vodovodní plastové PPR svar polyfuze PN 20 D 20 x 3,4 mm</t>
  </si>
  <si>
    <t>-468236830</t>
  </si>
  <si>
    <t>64</t>
  </si>
  <si>
    <t>722174023</t>
  </si>
  <si>
    <t>Potrubí vodovodní plastové PPR svar polyfuze PN 20 D 25 x 4,2 mm</t>
  </si>
  <si>
    <t>-953473715</t>
  </si>
  <si>
    <t>65</t>
  </si>
  <si>
    <t>722179191</t>
  </si>
  <si>
    <t>Příplatek k rozvodu vody z plastů za malý rozsah prací na zakázce do 20 m</t>
  </si>
  <si>
    <t>soubor</t>
  </si>
  <si>
    <t>-220507950</t>
  </si>
  <si>
    <t>66</t>
  </si>
  <si>
    <t>722181231</t>
  </si>
  <si>
    <t>Ochrana vodovodního potrubí přilepenými termoizolačními trubicemi z PE tl do 13 mm DN do 22 mm</t>
  </si>
  <si>
    <t>1995076163</t>
  </si>
  <si>
    <t>67</t>
  </si>
  <si>
    <t>722181232</t>
  </si>
  <si>
    <t>Ochrana vodovodního potrubí přilepenými termoizolačními trubicemi z PE tl do 13 mm DN do 45 mm</t>
  </si>
  <si>
    <t>717933931</t>
  </si>
  <si>
    <t>68</t>
  </si>
  <si>
    <t>722190401</t>
  </si>
  <si>
    <t>Vyvedení a upevnění výpustku do DN 25</t>
  </si>
  <si>
    <t>-1902242857</t>
  </si>
  <si>
    <t>69</t>
  </si>
  <si>
    <t>722190901</t>
  </si>
  <si>
    <t>Uzavření nebo otevření vodovodního potrubí při opravách</t>
  </si>
  <si>
    <t>774421531</t>
  </si>
  <si>
    <t>70</t>
  </si>
  <si>
    <t>722220152</t>
  </si>
  <si>
    <t>Nástěnka závitová plastová PPR PN 20 DN 20 x G 1/2</t>
  </si>
  <si>
    <t>732193898</t>
  </si>
  <si>
    <t>71</t>
  </si>
  <si>
    <t>722240122</t>
  </si>
  <si>
    <t>Kohout kulový plastový PPR DN 20</t>
  </si>
  <si>
    <t>-825250702</t>
  </si>
  <si>
    <t>72</t>
  </si>
  <si>
    <t>722290226</t>
  </si>
  <si>
    <t>Zkouška těsnosti vodovodního potrubí závitového do DN 50</t>
  </si>
  <si>
    <t>1801953540</t>
  </si>
  <si>
    <t>73</t>
  </si>
  <si>
    <t>722290234</t>
  </si>
  <si>
    <t>Proplach a dezinfekce vodovodního potrubí do DN 80</t>
  </si>
  <si>
    <t>206043933</t>
  </si>
  <si>
    <t>74</t>
  </si>
  <si>
    <t>998722103</t>
  </si>
  <si>
    <t>Přesun hmot tonážní pro vnitřní vodovod v objektech v do 24 m</t>
  </si>
  <si>
    <t>1518685817</t>
  </si>
  <si>
    <t>75</t>
  </si>
  <si>
    <t>725110811</t>
  </si>
  <si>
    <t>Demontáž klozetů splachovací s nádrží</t>
  </si>
  <si>
    <t>-1919320544</t>
  </si>
  <si>
    <t>76</t>
  </si>
  <si>
    <t>725112173</t>
  </si>
  <si>
    <t>Kombi klozeti s hlubokým splachováním zvýšený odpad svislý</t>
  </si>
  <si>
    <t>452074620</t>
  </si>
  <si>
    <t>77</t>
  </si>
  <si>
    <t>725210821</t>
  </si>
  <si>
    <t>Demontáž umyvadel bez výtokových armatur</t>
  </si>
  <si>
    <t>1056536349</t>
  </si>
  <si>
    <t>78</t>
  </si>
  <si>
    <t>725211603</t>
  </si>
  <si>
    <t>Umyvadlo keramické připevněné na stěnu šrouby bílé bez krytu na sifon 600 mm</t>
  </si>
  <si>
    <t>-1694841416</t>
  </si>
  <si>
    <t>79</t>
  </si>
  <si>
    <t>725211681</t>
  </si>
  <si>
    <t>Umyvadlo keramické zdravotní připevněné na stěnu šrouby bílé 640 mm</t>
  </si>
  <si>
    <t>-1812277818</t>
  </si>
  <si>
    <t>80</t>
  </si>
  <si>
    <t>725291511</t>
  </si>
  <si>
    <t>Doplňky zařízení koupelen a záchodů plastové dávkovač tekutého mýdla na 350 ml</t>
  </si>
  <si>
    <t>472682219</t>
  </si>
  <si>
    <t>81</t>
  </si>
  <si>
    <t>725291521</t>
  </si>
  <si>
    <t>Doplňky zařízení koupelen a záchodů plastové zásobník toaletních papírů</t>
  </si>
  <si>
    <t>1222715027</t>
  </si>
  <si>
    <t>82</t>
  </si>
  <si>
    <t>725291531</t>
  </si>
  <si>
    <t>Doplňky zařízení koupelen a záchodů plastové zásobník papírových ručníků</t>
  </si>
  <si>
    <t>-1493808403</t>
  </si>
  <si>
    <t>83</t>
  </si>
  <si>
    <t>725291706</t>
  </si>
  <si>
    <t>Doplňky zařízení koupelen a záchodů smaltované madlo rovné dl 800 mm</t>
  </si>
  <si>
    <t>-1504726317</t>
  </si>
  <si>
    <t>84</t>
  </si>
  <si>
    <t>725291722</t>
  </si>
  <si>
    <t>Doplňky zařízení koupelen a záchodů smaltované madlo krakorcové sklopné dl 834 mm</t>
  </si>
  <si>
    <t>74516129</t>
  </si>
  <si>
    <t>85</t>
  </si>
  <si>
    <t>725330820</t>
  </si>
  <si>
    <t>Demontáž výlevka diturvitová</t>
  </si>
  <si>
    <t>-1360082733</t>
  </si>
  <si>
    <t>86</t>
  </si>
  <si>
    <t>725331111</t>
  </si>
  <si>
    <t>Výlevka bez výtokových armatur keramická se sklopnou plastovou mřížkou 425 mm</t>
  </si>
  <si>
    <t>-118420625</t>
  </si>
  <si>
    <t>87</t>
  </si>
  <si>
    <t>725820801</t>
  </si>
  <si>
    <t>Demontáž baterie nástěnné do G 3 / 4</t>
  </si>
  <si>
    <t>-264353586</t>
  </si>
  <si>
    <t>88</t>
  </si>
  <si>
    <t>725821312</t>
  </si>
  <si>
    <t>Baterie dřezové nástěnné pákové s otáčivým kulatým ústím a délkou ramínka 300 mm</t>
  </si>
  <si>
    <t>-960248232</t>
  </si>
  <si>
    <t>89</t>
  </si>
  <si>
    <t>725822612</t>
  </si>
  <si>
    <t>Baterie umyvadlové stojánkové pákové s výpustí</t>
  </si>
  <si>
    <t>-2062420969</t>
  </si>
  <si>
    <t>90</t>
  </si>
  <si>
    <t>725841333</t>
  </si>
  <si>
    <t>Baterie sprchové podomítkové s přepínačem a pevnou sprchou</t>
  </si>
  <si>
    <t>1515584916</t>
  </si>
  <si>
    <t>91</t>
  </si>
  <si>
    <t>725860811</t>
  </si>
  <si>
    <t>Demontáž uzávěrů zápachu jednoduchých</t>
  </si>
  <si>
    <t>2071606430</t>
  </si>
  <si>
    <t>92</t>
  </si>
  <si>
    <t>725861102</t>
  </si>
  <si>
    <t>Zápachová uzávěrka pro umyvadla DN 40</t>
  </si>
  <si>
    <t>-1278807039</t>
  </si>
  <si>
    <t>93</t>
  </si>
  <si>
    <t>725980123</t>
  </si>
  <si>
    <t>Dvířka 30/30</t>
  </si>
  <si>
    <t>-1286255562</t>
  </si>
  <si>
    <t>94</t>
  </si>
  <si>
    <t>998725103</t>
  </si>
  <si>
    <t>Přesun hmot tonážní pro zařizovací předměty v objektech v do 24 m</t>
  </si>
  <si>
    <t>2083584535</t>
  </si>
  <si>
    <t>95</t>
  </si>
  <si>
    <t>733222102</t>
  </si>
  <si>
    <t>Potrubí měděné polotvrdé spojované měkkým pájením D 15x1</t>
  </si>
  <si>
    <t>-1995150774</t>
  </si>
  <si>
    <t>96</t>
  </si>
  <si>
    <t>733224222</t>
  </si>
  <si>
    <t>Příplatek k potrubí měděnému za zhotovení přípojky z trubek měděných D 15x1</t>
  </si>
  <si>
    <t>-1725243576</t>
  </si>
  <si>
    <t>97</t>
  </si>
  <si>
    <t>733290801</t>
  </si>
  <si>
    <t>Demontáž potrubí měděného do D 35x1,5 mm</t>
  </si>
  <si>
    <t>1099889290</t>
  </si>
  <si>
    <t>98</t>
  </si>
  <si>
    <t>733291101</t>
  </si>
  <si>
    <t>Zkouška těsnosti potrubí měděné do D 35x1,5</t>
  </si>
  <si>
    <t>-1502068157</t>
  </si>
  <si>
    <t>99</t>
  </si>
  <si>
    <t>733292902</t>
  </si>
  <si>
    <t>Zaslepení potrubí měděného D 15x1 mm</t>
  </si>
  <si>
    <t>-1752500649</t>
  </si>
  <si>
    <t>733293902</t>
  </si>
  <si>
    <t>Vsazení odbočky na potrubí měděné o rozměru D 15x1 mm</t>
  </si>
  <si>
    <t>-1134537275</t>
  </si>
  <si>
    <t>101</t>
  </si>
  <si>
    <t>998733103</t>
  </si>
  <si>
    <t>Přesun hmot tonážní pro rozvody potrubí v objektech v do 24 m</t>
  </si>
  <si>
    <t>1242256257</t>
  </si>
  <si>
    <t>102</t>
  </si>
  <si>
    <t>734200811</t>
  </si>
  <si>
    <t>Demontáž armatury závitové s jedním závitem do G 1/2</t>
  </si>
  <si>
    <t>-1069846147</t>
  </si>
  <si>
    <t>103</t>
  </si>
  <si>
    <t>734221554</t>
  </si>
  <si>
    <t>Ventil závitový termostatický přímý jednoregulační G1/2x16 bez hlavice pro rozvod z CU nebo UH</t>
  </si>
  <si>
    <t>-831148730</t>
  </si>
  <si>
    <t>104</t>
  </si>
  <si>
    <t>734261734</t>
  </si>
  <si>
    <t>Šroubení regulační radiátorové přímé G 1/2x16 bez vypouštění pro adaptér</t>
  </si>
  <si>
    <t>402215233</t>
  </si>
  <si>
    <t>105</t>
  </si>
  <si>
    <t>998734103</t>
  </si>
  <si>
    <t>Přesun hmot tonážní pro armatury v objektech v do 24 m</t>
  </si>
  <si>
    <t>-713464883</t>
  </si>
  <si>
    <t>106</t>
  </si>
  <si>
    <t>735151811</t>
  </si>
  <si>
    <t>Demontáž otopného tělesa panelového jednořadého délka do 1500 mm</t>
  </si>
  <si>
    <t>995240156</t>
  </si>
  <si>
    <t>107</t>
  </si>
  <si>
    <t>735164511</t>
  </si>
  <si>
    <t>Montáž otopného tělesa trubkového na stěnu výšky tělesa do 1500 mm</t>
  </si>
  <si>
    <t>-762211629</t>
  </si>
  <si>
    <t>108</t>
  </si>
  <si>
    <t>735221812</t>
  </si>
  <si>
    <t>Demontáž registru trubkového hladkého DN 50 délka do 3 m dvoupramenný</t>
  </si>
  <si>
    <t>117699867</t>
  </si>
  <si>
    <t>109</t>
  </si>
  <si>
    <t>735221850</t>
  </si>
  <si>
    <t>Rozřezání demontovaného registru pramen DN 50</t>
  </si>
  <si>
    <t>803634090</t>
  </si>
  <si>
    <t>110</t>
  </si>
  <si>
    <t>735291800</t>
  </si>
  <si>
    <t>Demontáž konzoly nebo držáku otopných těles, registrů nebo konvektorů do odpadu</t>
  </si>
  <si>
    <t>885846042</t>
  </si>
  <si>
    <t>111</t>
  </si>
  <si>
    <t>735999001</t>
  </si>
  <si>
    <t>Otopné těleso trubkové na stěnu 1500x750mm</t>
  </si>
  <si>
    <t>1076729616</t>
  </si>
  <si>
    <t>112</t>
  </si>
  <si>
    <t>741-101</t>
  </si>
  <si>
    <t>Elektroinstalace - viz samostatný výpis</t>
  </si>
  <si>
    <t>soub</t>
  </si>
  <si>
    <t>393299387</t>
  </si>
  <si>
    <t>113</t>
  </si>
  <si>
    <t>751111011</t>
  </si>
  <si>
    <t>Mtž vent ax ntl nástěnného základního D do 100 mm</t>
  </si>
  <si>
    <t>379470256</t>
  </si>
  <si>
    <t>114</t>
  </si>
  <si>
    <t>751322012</t>
  </si>
  <si>
    <t>Mtž talířového ventilu D do 200 mm</t>
  </si>
  <si>
    <t>2051764557</t>
  </si>
  <si>
    <t>115</t>
  </si>
  <si>
    <t>751398041</t>
  </si>
  <si>
    <t>Mtž protidešťové žaluzie potrubí D do 300 mm</t>
  </si>
  <si>
    <t>869299131</t>
  </si>
  <si>
    <t>116</t>
  </si>
  <si>
    <t>751510041</t>
  </si>
  <si>
    <t>Vzduchotechnické potrubí pozink kruhové spirálně vinuté D do 100 mm</t>
  </si>
  <si>
    <t>-741923448</t>
  </si>
  <si>
    <t>117</t>
  </si>
  <si>
    <t>751510042</t>
  </si>
  <si>
    <t>Vzduchotechnické potrubí pozink kruhové spirálně vinuté D do 200 mm</t>
  </si>
  <si>
    <t>1748153584</t>
  </si>
  <si>
    <t>118</t>
  </si>
  <si>
    <t>751999001</t>
  </si>
  <si>
    <t>Ventilátor nástěnný Q=80m3/hod; P=15Pa</t>
  </si>
  <si>
    <t>1864958359</t>
  </si>
  <si>
    <t>119</t>
  </si>
  <si>
    <t>751999002</t>
  </si>
  <si>
    <t>Žaluziová klapka D100</t>
  </si>
  <si>
    <t>1480416425</t>
  </si>
  <si>
    <t>120</t>
  </si>
  <si>
    <t>751999003</t>
  </si>
  <si>
    <t>Plastový talířový ventil univerzální D150</t>
  </si>
  <si>
    <t>1716174659</t>
  </si>
  <si>
    <t>121</t>
  </si>
  <si>
    <t>751999004</t>
  </si>
  <si>
    <t>Zakrytování stávajících průduchů od VZT záslepkou 15x15cm</t>
  </si>
  <si>
    <t>926801936</t>
  </si>
  <si>
    <t>122</t>
  </si>
  <si>
    <t>751999005</t>
  </si>
  <si>
    <t>Napojení odbočky D150 na stávající potrubí</t>
  </si>
  <si>
    <t>72027862</t>
  </si>
  <si>
    <t>123</t>
  </si>
  <si>
    <t>751999006</t>
  </si>
  <si>
    <t>Demontáž stávajících větracích mřížek</t>
  </si>
  <si>
    <t>1382101247</t>
  </si>
  <si>
    <t>124</t>
  </si>
  <si>
    <t>763131411</t>
  </si>
  <si>
    <t>SDK podhled desky 1xA 12,5 bez TI dvouvrstvá spodní kce profil CD+UD</t>
  </si>
  <si>
    <t>-20801099</t>
  </si>
  <si>
    <t>2,25*1,71+1,45*0,8</t>
  </si>
  <si>
    <t>125</t>
  </si>
  <si>
    <t>763131714</t>
  </si>
  <si>
    <t>SDK podhled základní penetrační nátěr</t>
  </si>
  <si>
    <t>-1694049328</t>
  </si>
  <si>
    <t>126</t>
  </si>
  <si>
    <t>763131761</t>
  </si>
  <si>
    <t>Příplatek k SDK podhledu za plochu do 3 m2 jednotlivě</t>
  </si>
  <si>
    <t>-898289271</t>
  </si>
  <si>
    <t>127</t>
  </si>
  <si>
    <t>998763303</t>
  </si>
  <si>
    <t>Přesun hmot tonážní pro sádrokartonové konstrukce v objektech v do 24 m</t>
  </si>
  <si>
    <t>1098231812</t>
  </si>
  <si>
    <t>128</t>
  </si>
  <si>
    <t>766660001</t>
  </si>
  <si>
    <t>Montáž dveřních křídel otvíravých 1křídlových š do 0,8 m do ocelové zárubně</t>
  </si>
  <si>
    <t>1535986605</t>
  </si>
  <si>
    <t>129</t>
  </si>
  <si>
    <t>766660002</t>
  </si>
  <si>
    <t>Montáž dveřních křídel otvíravých 1křídlových š přes 0,8 m do ocelové zárubně</t>
  </si>
  <si>
    <t>2045160662</t>
  </si>
  <si>
    <t>130</t>
  </si>
  <si>
    <t>611602161</t>
  </si>
  <si>
    <t>dveře dřevěné vnitřní hladké plné 1křídlové bílé 90x197 cm vč. madla a kování - ozn. D01</t>
  </si>
  <si>
    <t>2000220111</t>
  </si>
  <si>
    <t>131</t>
  </si>
  <si>
    <t>611602162</t>
  </si>
  <si>
    <t>dveře dřevěné vnitřní hladké plné 1křídlové bílé 80x197 cm vč. kování - ozn. D02</t>
  </si>
  <si>
    <t>1392800935</t>
  </si>
  <si>
    <t>132</t>
  </si>
  <si>
    <t>611602163</t>
  </si>
  <si>
    <t>dveře dřevěné vnitřní hladké plné 1křídlové bílé 80x197 cm , větrací mřížka při podlaze a stropu, vč. kování   - ozn. D03</t>
  </si>
  <si>
    <t>-124412713</t>
  </si>
  <si>
    <t>133</t>
  </si>
  <si>
    <t>611602164</t>
  </si>
  <si>
    <t>dveře dřevěné vnitřní hladké plné 1křídlové bílé 70x197 cm , vč. kování  - ozn. D04</t>
  </si>
  <si>
    <t>1605712896</t>
  </si>
  <si>
    <t>134</t>
  </si>
  <si>
    <t>766691914</t>
  </si>
  <si>
    <t>Vyvěšení nebo zavěšení dřevěných křídel dveří pl do 2 m2</t>
  </si>
  <si>
    <t>1810760119</t>
  </si>
  <si>
    <t>135</t>
  </si>
  <si>
    <t>771573116</t>
  </si>
  <si>
    <t>Montáž podlah keramických režných hladkých lepených do 25 ks/m2</t>
  </si>
  <si>
    <t>-794027800</t>
  </si>
  <si>
    <t>4,4+2,4</t>
  </si>
  <si>
    <t>136</t>
  </si>
  <si>
    <t>597614081</t>
  </si>
  <si>
    <t>keramická dlažba</t>
  </si>
  <si>
    <t>-1115774688</t>
  </si>
  <si>
    <t>137</t>
  </si>
  <si>
    <t>771990112</t>
  </si>
  <si>
    <t>Vyrovnání podkladu samonivelační stěrkou tl 4 mm pevnosti 30 Mpa</t>
  </si>
  <si>
    <t>-1520534124</t>
  </si>
  <si>
    <t>138</t>
  </si>
  <si>
    <t>998771103</t>
  </si>
  <si>
    <t>Přesun hmot tonážní pro podlahy z dlaždic v objektech v do 24 m</t>
  </si>
  <si>
    <t>-1052513064</t>
  </si>
  <si>
    <t>139</t>
  </si>
  <si>
    <t>776111311</t>
  </si>
  <si>
    <t>Vysátí podkladu povlakových podlah</t>
  </si>
  <si>
    <t>1657151385</t>
  </si>
  <si>
    <t>64,56+5,41</t>
  </si>
  <si>
    <t>140</t>
  </si>
  <si>
    <t>776121311</t>
  </si>
  <si>
    <t>Vodou ředitelná penetrace savého podkladu povlakových podlah ředěná v poměru 1:1</t>
  </si>
  <si>
    <t>-1993099133</t>
  </si>
  <si>
    <t>141</t>
  </si>
  <si>
    <t>776141122</t>
  </si>
  <si>
    <t>Vyrovnání podkladu povlakových podlah stěrkou pevnosti 30 MPa tl 5 mm</t>
  </si>
  <si>
    <t>-747993714</t>
  </si>
  <si>
    <t>142</t>
  </si>
  <si>
    <t>776201811</t>
  </si>
  <si>
    <t>Demontáž lepených povlakových podlah bez podložky ručně</t>
  </si>
  <si>
    <t>-765859036</t>
  </si>
  <si>
    <t>22,51+4,4+16,1</t>
  </si>
  <si>
    <t>3,85+15,7+5</t>
  </si>
  <si>
    <t>143</t>
  </si>
  <si>
    <t>776221211</t>
  </si>
  <si>
    <t>Lepení čtverců z PVC standardním lepidlem</t>
  </si>
  <si>
    <t>2042030417</t>
  </si>
  <si>
    <t>41,44+2,4</t>
  </si>
  <si>
    <t>3,73+17,02</t>
  </si>
  <si>
    <t>144</t>
  </si>
  <si>
    <t>284110311</t>
  </si>
  <si>
    <t>PVC podlahovina</t>
  </si>
  <si>
    <t>1649074820</t>
  </si>
  <si>
    <t>145</t>
  </si>
  <si>
    <t>776241111</t>
  </si>
  <si>
    <t>Lepení hladkých (bez vzoru) pásů ze sametového vinylu</t>
  </si>
  <si>
    <t>1179037752</t>
  </si>
  <si>
    <t>5,41</t>
  </si>
  <si>
    <t>146</t>
  </si>
  <si>
    <t>284110841</t>
  </si>
  <si>
    <t>vinyl , třída zátížení 34/43, celk. tl. 2 mm, tl. nášlapné vrstvy 0,7mm, protiskluznost R11</t>
  </si>
  <si>
    <t>-1496739140</t>
  </si>
  <si>
    <t>147</t>
  </si>
  <si>
    <t>776410811</t>
  </si>
  <si>
    <t>Odstranění soklíků a lišt pryžových nebo plastových</t>
  </si>
  <si>
    <t>-1830476905</t>
  </si>
  <si>
    <t>(6,98*2+3,67*2+3,28*2+4,65*2+1,73*2+2,25*2)-(0,8*2+0,7*2)</t>
  </si>
  <si>
    <t>(2,25*2+1,71*2+3,47*2+3,85*2+4)</t>
  </si>
  <si>
    <t>148</t>
  </si>
  <si>
    <t>776411111</t>
  </si>
  <si>
    <t>Montáž obvodových soklíků výšky do 80 mm</t>
  </si>
  <si>
    <t>598254566</t>
  </si>
  <si>
    <t>0,8*2+2,33*2-0,8</t>
  </si>
  <si>
    <t>7,29*2+6,9*2+0,6*2+0,45*2+2-0,9*3</t>
  </si>
  <si>
    <t>2,25+1,6</t>
  </si>
  <si>
    <t>4,4*2+3,47*2+1+1,8+1,25+1,5+2,25+1,8</t>
  </si>
  <si>
    <t>-(0,9*2)</t>
  </si>
  <si>
    <t>149</t>
  </si>
  <si>
    <t>284110090</t>
  </si>
  <si>
    <t>lišta speciální soklová PVC</t>
  </si>
  <si>
    <t>-1110281116</t>
  </si>
  <si>
    <t>150</t>
  </si>
  <si>
    <t>776421111</t>
  </si>
  <si>
    <t>Montáž obvodových lišt lepením</t>
  </si>
  <si>
    <t>-1940364226</t>
  </si>
  <si>
    <t>(2,35*2+2,8*2)-0,9</t>
  </si>
  <si>
    <t>151</t>
  </si>
  <si>
    <t>284110071</t>
  </si>
  <si>
    <t>-827885901</t>
  </si>
  <si>
    <t>152</t>
  </si>
  <si>
    <t>776551111</t>
  </si>
  <si>
    <t>Lepení pásů z přírodního linolea (marmolea) na stěnu výšky do 2,0 m</t>
  </si>
  <si>
    <t>466213358</t>
  </si>
  <si>
    <t>(2,35*2+2,55*2)*2-0,9*2</t>
  </si>
  <si>
    <t>153</t>
  </si>
  <si>
    <t>-1166118672</t>
  </si>
  <si>
    <t>154</t>
  </si>
  <si>
    <t>776991821</t>
  </si>
  <si>
    <t>Odstranění lepidla ručně z podlah</t>
  </si>
  <si>
    <t>1086357141</t>
  </si>
  <si>
    <t>155</t>
  </si>
  <si>
    <t>998776103</t>
  </si>
  <si>
    <t>Přesun hmot tonážní pro podlahy povlakové v objektech v do 24 m</t>
  </si>
  <si>
    <t>-399006970</t>
  </si>
  <si>
    <t>156</t>
  </si>
  <si>
    <t>781473114</t>
  </si>
  <si>
    <t>Montáž obkladů vnitřních keramických hladkých do 22 ks/m2 lepených standardním lepidlem</t>
  </si>
  <si>
    <t>815726050</t>
  </si>
  <si>
    <t>(2,15*2+1,8*2)*2-0,9*2</t>
  </si>
  <si>
    <t>(3,16*2+1,28*2)*2-0,7*2</t>
  </si>
  <si>
    <t>(1,7*2+2,94*2+0,3*2)*2-(0,9*2*2+0,7*2)</t>
  </si>
  <si>
    <t>(2,33*2+2,1*2)*2-0,9*2</t>
  </si>
  <si>
    <t>(1,28+0,6+0,8)*1,5</t>
  </si>
  <si>
    <t>157</t>
  </si>
  <si>
    <t>597610711</t>
  </si>
  <si>
    <t>keramický obklad</t>
  </si>
  <si>
    <t>-245554418</t>
  </si>
  <si>
    <t>158</t>
  </si>
  <si>
    <t>781493111</t>
  </si>
  <si>
    <t>Plastové profily rohové lepené standardním lepidlem</t>
  </si>
  <si>
    <t>-1003509106</t>
  </si>
  <si>
    <t>2*34</t>
  </si>
  <si>
    <t>159</t>
  </si>
  <si>
    <t>781493511</t>
  </si>
  <si>
    <t>Plastové profily ukončovací lepené standardním lepidlem</t>
  </si>
  <si>
    <t>-11274352</t>
  </si>
  <si>
    <t>(2,15*2+1,8*2)-0,9</t>
  </si>
  <si>
    <t>(3,16*2+1,28*2)-0,7</t>
  </si>
  <si>
    <t>(1,7*2+2,94*2+0,3*2)-(0,9*2+0,7)</t>
  </si>
  <si>
    <t>(2,33*2+2,1*2)-0,9</t>
  </si>
  <si>
    <t>(1,28+0,6+0,8)</t>
  </si>
  <si>
    <t>160</t>
  </si>
  <si>
    <t>781495111</t>
  </si>
  <si>
    <t>Penetrace podkladu vnitřních obkladů</t>
  </si>
  <si>
    <t>-1063386718</t>
  </si>
  <si>
    <t>161</t>
  </si>
  <si>
    <t>998781103</t>
  </si>
  <si>
    <t>Přesun hmot tonážní pro obklady keramické v objektech v do 24 m</t>
  </si>
  <si>
    <t>-561881980</t>
  </si>
  <si>
    <t>162</t>
  </si>
  <si>
    <t>783314201</t>
  </si>
  <si>
    <t>Základní antikorozní jednonásobný syntetický standardní nátěr zámečnických konstrukcí</t>
  </si>
  <si>
    <t>293737296</t>
  </si>
  <si>
    <t>" zárubně"</t>
  </si>
  <si>
    <t>1,1*8</t>
  </si>
  <si>
    <t>163</t>
  </si>
  <si>
    <t>783315101</t>
  </si>
  <si>
    <t>Mezinátěr jednonásobný syntetický standardní zámečnických konstrukcí</t>
  </si>
  <si>
    <t>-1098902966</t>
  </si>
  <si>
    <t>164</t>
  </si>
  <si>
    <t>783317101</t>
  </si>
  <si>
    <t>Krycí jednonásobný syntetický standardní nátěr zámečnických konstrukcí</t>
  </si>
  <si>
    <t>-1210236708</t>
  </si>
  <si>
    <t>165</t>
  </si>
  <si>
    <t>784121001</t>
  </si>
  <si>
    <t>Oškrabání malby v mísnostech výšky do 3,80 m</t>
  </si>
  <si>
    <t>1821359650</t>
  </si>
  <si>
    <t>107,13+198,568</t>
  </si>
  <si>
    <t>166</t>
  </si>
  <si>
    <t>784171111</t>
  </si>
  <si>
    <t>Zakrytí vnitřních ploch stěn v místnostech výšky do 3,80 m</t>
  </si>
  <si>
    <t>-312197595</t>
  </si>
  <si>
    <t>167</t>
  </si>
  <si>
    <t>581248440</t>
  </si>
  <si>
    <t>fólie pro malířské potřeby zakrývací, PG 4021-20, 25µ,  4 x 5 m</t>
  </si>
  <si>
    <t>-186017384</t>
  </si>
  <si>
    <t>168</t>
  </si>
  <si>
    <t>784171121</t>
  </si>
  <si>
    <t>Zakrytí vnitřních ploch  konstrukcí nebo prvků  v místnostech výšky do 3,80 m</t>
  </si>
  <si>
    <t>349164503</t>
  </si>
  <si>
    <t>169</t>
  </si>
  <si>
    <t>794834886</t>
  </si>
  <si>
    <t>170</t>
  </si>
  <si>
    <t>784181121</t>
  </si>
  <si>
    <t>Hloubková jednonásobná penetrace podkladu v místnostech výšky do 3,80 m</t>
  </si>
  <si>
    <t>1176401218</t>
  </si>
  <si>
    <t>107,13</t>
  </si>
  <si>
    <t>198,568+83,535</t>
  </si>
  <si>
    <t>5,008</t>
  </si>
  <si>
    <t>171</t>
  </si>
  <si>
    <t>784221101</t>
  </si>
  <si>
    <t>Dvojnásobné bílé malby  ze směsí za sucha dobře otěruvzdorných v místnostech do 3,80 m</t>
  </si>
  <si>
    <t>982151450</t>
  </si>
  <si>
    <t>172</t>
  </si>
  <si>
    <t>HZS2212</t>
  </si>
  <si>
    <t>Hodinová zúčtovací sazba instalatér odborný</t>
  </si>
  <si>
    <t>hod</t>
  </si>
  <si>
    <t>262144</t>
  </si>
  <si>
    <t>-1211232747</t>
  </si>
  <si>
    <t>173</t>
  </si>
  <si>
    <t>-1306365345</t>
  </si>
  <si>
    <t>174</t>
  </si>
  <si>
    <t>HZS3212</t>
  </si>
  <si>
    <t>Hodinová zúčtovací sazba montér vzduchotechniky a chlazení odborný</t>
  </si>
  <si>
    <t>-2090658709</t>
  </si>
  <si>
    <t>175</t>
  </si>
  <si>
    <t>030001000</t>
  </si>
  <si>
    <t>1024</t>
  </si>
  <si>
    <t>-1917498230</t>
  </si>
  <si>
    <t>176</t>
  </si>
  <si>
    <t>043103000</t>
  </si>
  <si>
    <t>Zkoušky a revize</t>
  </si>
  <si>
    <t>-1416537479</t>
  </si>
  <si>
    <t>177</t>
  </si>
  <si>
    <t>065002000</t>
  </si>
  <si>
    <t>Mimostaveništní doprava materiálů</t>
  </si>
  <si>
    <t>684102122</t>
  </si>
  <si>
    <t>Elektroinstalace - silnoproudá</t>
  </si>
  <si>
    <t>materiál</t>
  </si>
  <si>
    <t>montáž</t>
  </si>
  <si>
    <t>Název položky</t>
  </si>
  <si>
    <t>jm</t>
  </si>
  <si>
    <t>množství</t>
  </si>
  <si>
    <t>kč/jm</t>
  </si>
  <si>
    <t>celkem</t>
  </si>
  <si>
    <t>Krabice elinstalační plastová KP67/2 pod omítku prázdná</t>
  </si>
  <si>
    <t>ks</t>
  </si>
  <si>
    <t>Krabice elinstalační plastová KU 68-1902 s víčkem pod omítku - rozvodná</t>
  </si>
  <si>
    <t>Krabice elinstalační plastová KO97/5 prázdná s víčkem pod omítku rozvodná</t>
  </si>
  <si>
    <t>Trubka ohebná PVC, 320N, FX16 samozhášivá vč. kolen, spojek a příchytek</t>
  </si>
  <si>
    <t>Lišta PVC 40x40 vč. kolen, spojek a koncovek</t>
  </si>
  <si>
    <t>Kabel CYKY-O 3x1,5</t>
  </si>
  <si>
    <t>Kabel CYKY-J 3x1,5</t>
  </si>
  <si>
    <t>Kabel CYKY-J 3x2,5</t>
  </si>
  <si>
    <t>Kabel CYKY-J 5x1,5</t>
  </si>
  <si>
    <t>Kabel CYKY-J 5x4</t>
  </si>
  <si>
    <t>Zásuvka 230V/16A pod om. IP20, clonky, vč. rám.</t>
  </si>
  <si>
    <t>Vypínač řaz. 1 230V/10A pod omítku IP20 vč. kolébky a rám.</t>
  </si>
  <si>
    <t>Vypínač řaz. 5 230V/10A pod omítku IP20 vč. kolébky a rám.</t>
  </si>
  <si>
    <t>Tlačítko řaz. 1/0 230V/10A pod omítku IP20 vč. kolébky a rám.</t>
  </si>
  <si>
    <t>Zásuvka 230V/16A pod om. IP44, clonky</t>
  </si>
  <si>
    <t>Vypínač řaz. 6(1) 230V/10A pod omítku IP44</t>
  </si>
  <si>
    <t>Pohybový spínač 230V/10A IP20 180° Triak pod. om., vč. rámečku</t>
  </si>
  <si>
    <t>Multifunkční časové relé do el. krabice SMR-B s galv. odděleným vstupem</t>
  </si>
  <si>
    <t>Vodič CY 4 zž</t>
  </si>
  <si>
    <t>Požární ucpávky</t>
  </si>
  <si>
    <t>set</t>
  </si>
  <si>
    <t>Svorka pro pospojení vč. Cu pásku</t>
  </si>
  <si>
    <t>Ukončení kabelů do 4x10</t>
  </si>
  <si>
    <t>Stavební sádra</t>
  </si>
  <si>
    <t>kg</t>
  </si>
  <si>
    <t>Drobný materiál (% z materálu)</t>
  </si>
  <si>
    <t>%</t>
  </si>
  <si>
    <t>Sekání prostupy a stavební přípomoce (% z montáží)</t>
  </si>
  <si>
    <t>Celkem</t>
  </si>
  <si>
    <t>Svítidla vč. zdrojů a předřadníků</t>
  </si>
  <si>
    <t>"M" typ: Svítidlo kruhové, LED 23W, 2110 lm, d=280mm, h=120mm, IP43, opálový skleněný kryt, kovová základna vč. zdrojů, stropní</t>
  </si>
  <si>
    <t>"N" typ: Svítidlo kruhové, LED 37W, 3510 lm, d=420mm, h=125mm, IP43, opálový skleněný kryt, kovová základna vč. zdrojů, stropní</t>
  </si>
  <si>
    <t>"O" typ: Svítidlo na umyvadlo LED 7W, 308 lm, IP44, 9x50,5x12,5mm</t>
  </si>
  <si>
    <t>Sekání, prostupy a stavební přípomoce (% z montáží)</t>
  </si>
  <si>
    <t>Rozváděč RP1S</t>
  </si>
  <si>
    <t>Skříň 360x460x90, 2x12 mod (24), plastová, zapuštěná IP30/20 vč. vkl. Konstrukce vhodná pro montáž do dutých stěn</t>
  </si>
  <si>
    <t>Jistič 1B16A 10kA</t>
  </si>
  <si>
    <t>Jistič 1B10A 10kA</t>
  </si>
  <si>
    <t>Jistič 1B6A 10kA</t>
  </si>
  <si>
    <t>Proudový chránič 40/0,03/4 (typ AC)</t>
  </si>
  <si>
    <t>Asymetrický cyklovač s nastavitelnými časy obou cyklů, 230V/10A</t>
  </si>
  <si>
    <t>Zdroj proudu 230V/24VDC, 4,2A</t>
  </si>
  <si>
    <t>Ukončení kabelů v rozváděči do 4x10</t>
  </si>
  <si>
    <t>Přípojnice PE, N, HOP, Lišty DIN, propojovací přípojnice 63A/3P, svorky, štítky, vodiče</t>
  </si>
  <si>
    <t>Úprava stávajících rozváděčů</t>
  </si>
  <si>
    <t>Úprava krycí masky stávajících rozváděčů a uchycení nových přístrojů</t>
  </si>
  <si>
    <t>Svodič přepětí 4p kategorie T2 s výměnnými moduly, In=20kA, Up=1,2kV</t>
  </si>
  <si>
    <t>Jistič 3B25A 10kA</t>
  </si>
  <si>
    <t>Jistič 3B16A 10kA</t>
  </si>
  <si>
    <t>Jistič 1C20A 10kA</t>
  </si>
  <si>
    <t>Jistič 1C16A 10kA</t>
  </si>
  <si>
    <t>Proudový chránič s nadproudovou ochranou B10A/0,03/2 (typ AC)</t>
  </si>
  <si>
    <t>Proudový chránič s nadproudovou ochranou B16A/0,03/2 (typ AC)</t>
  </si>
  <si>
    <t>Signalizace WC imobilní</t>
  </si>
  <si>
    <t>Kabel SYKFY 3x2x0,5</t>
  </si>
  <si>
    <t>Kabel SYKFY 10x2x0,5</t>
  </si>
  <si>
    <t>Nouzová signalizace - FAP3002 - Signální tlačítko - tahové pod omítku IP20 vč. rám.</t>
  </si>
  <si>
    <t>Nouzová signalizace - FAP2001 - Signální tlačítko - resetovací pod omítku IP20 vč. rám</t>
  </si>
  <si>
    <t>Nouzová signalizace - FEH2001 - Kontrolní modul s alarmem pod omítku IP20 vč.rám</t>
  </si>
  <si>
    <t>Nouzová signalizace - FIM1200 - Alarm pod omítku IP20 vč.rám</t>
  </si>
  <si>
    <t>Nouzová signalizace - FIM1300 - Signalizační panel pod omítku IP20 vč.rám</t>
  </si>
  <si>
    <t>Lišta PVC 13x18 vč. kolen, spojek a koncovek</t>
  </si>
  <si>
    <t>Trubka ohebná PVC, 320N, FX16 pod omítku samozhášivá</t>
  </si>
  <si>
    <t>Krabice elinstalační plastová KU68LD do dutých stěn prázdná</t>
  </si>
  <si>
    <t>Krabice elinstalační plastová KO97/5 prázdná s víčkem pod omítku</t>
  </si>
  <si>
    <t>HZS, PD, revize</t>
  </si>
  <si>
    <t>Doklady, předávací protokoly, atesty</t>
  </si>
  <si>
    <t>Demontáže a úpravy stávající instalace v průběhu rekonstrukce</t>
  </si>
  <si>
    <t>PD skutečného provedení</t>
  </si>
  <si>
    <t>Koordinační a inženýrská činnost</t>
  </si>
  <si>
    <t>Autorský dozor</t>
  </si>
  <si>
    <t>Revize</t>
  </si>
  <si>
    <t>Rekapitulace</t>
  </si>
  <si>
    <t>Celkem materiál a montáž</t>
  </si>
  <si>
    <t>bez DPH</t>
  </si>
  <si>
    <t>lišta - ukončení vinylu na stěně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</si>
</sst>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%"/>
    <numFmt numFmtId="166" formatCode="dd\.mm\.yyyy"/>
    <numFmt numFmtId="167" formatCode="#,##0.00000"/>
    <numFmt numFmtId="168" formatCode="#,##0.000"/>
    <numFmt numFmtId="169" formatCode="_-* #,##0.0\ _K_č_-;\-* #,##0.0\ _K_č_-;_-* &quot;-&quot;?\ _K_č_-;_-@_-"/>
    <numFmt numFmtId="170" formatCode="##&quot;% DPH&quot;"/>
    <numFmt numFmtId="171" formatCode="&quot;Celková cena     &quot;???,???.?0\ &quot;Kč&quot;\ &quot;vč. DPH 5%&quot;"/>
    <numFmt numFmtId="172" formatCode="???,???.?0\ &quot;Kč&quot;\ &quot;vč. DPH 15%&quot;"/>
    <numFmt numFmtId="173" formatCode="&quot;Základ    &quot;???,???.?0\ &quot;Kč&quot;"/>
    <numFmt numFmtId="174" formatCode="&quot;DPH &quot;???,???.?0\ &quot;Kč&quot;"/>
    <numFmt numFmtId="175" formatCode="???,???.?0\ &quot;Kč&quot;\ &quot;vč. DPH 21%&quot;"/>
  </numFmts>
  <fonts count="4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</cellStyleXfs>
  <cellXfs count="3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7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7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5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>
      <alignment vertical="center"/>
    </xf>
    <xf numFmtId="165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36" fillId="0" borderId="11" xfId="0" applyNumberFormat="1" applyFont="1" applyBorder="1" applyAlignment="1">
      <alignment/>
    </xf>
    <xf numFmtId="167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8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7" fontId="2" fillId="0" borderId="0" xfId="0" applyNumberFormat="1" applyFont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8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8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8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8" fontId="38" fillId="0" borderId="2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1" fillId="0" borderId="0" xfId="21" applyFont="1" applyFill="1" applyAlignment="1">
      <alignment vertical="center"/>
      <protection/>
    </xf>
    <xf numFmtId="0" fontId="42" fillId="0" borderId="0" xfId="21" applyFont="1" applyFill="1" applyAlignment="1">
      <alignment vertical="center"/>
      <protection/>
    </xf>
    <xf numFmtId="0" fontId="43" fillId="0" borderId="0" xfId="21" applyFont="1" applyFill="1" applyAlignment="1">
      <alignment horizontal="center"/>
      <protection/>
    </xf>
    <xf numFmtId="0" fontId="40" fillId="0" borderId="0" xfId="21" applyFill="1">
      <alignment/>
      <protection/>
    </xf>
    <xf numFmtId="0" fontId="44" fillId="0" borderId="25" xfId="21" applyFont="1" applyFill="1" applyBorder="1" applyAlignment="1">
      <alignment vertical="center"/>
      <protection/>
    </xf>
    <xf numFmtId="0" fontId="44" fillId="0" borderId="26" xfId="21" applyFont="1" applyFill="1" applyBorder="1" applyAlignment="1">
      <alignment horizontal="center" vertical="center"/>
      <protection/>
    </xf>
    <xf numFmtId="0" fontId="44" fillId="0" borderId="27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49" fontId="43" fillId="0" borderId="28" xfId="21" applyNumberFormat="1" applyFont="1" applyFill="1" applyBorder="1" applyAlignment="1">
      <alignment horizontal="justify" vertical="center"/>
      <protection/>
    </xf>
    <xf numFmtId="49" fontId="43" fillId="0" borderId="29" xfId="21" applyNumberFormat="1" applyFont="1" applyFill="1" applyBorder="1" applyAlignment="1">
      <alignment horizontal="center" vertical="center"/>
      <protection/>
    </xf>
    <xf numFmtId="169" fontId="43" fillId="0" borderId="30" xfId="21" applyNumberFormat="1" applyFont="1" applyFill="1" applyBorder="1" applyAlignment="1">
      <alignment vertical="center"/>
      <protection/>
    </xf>
    <xf numFmtId="164" fontId="43" fillId="0" borderId="29" xfId="21" applyNumberFormat="1" applyFont="1" applyFill="1" applyBorder="1" applyAlignment="1">
      <alignment vertical="center"/>
      <protection/>
    </xf>
    <xf numFmtId="164" fontId="43" fillId="0" borderId="30" xfId="21" applyNumberFormat="1" applyFont="1" applyFill="1" applyBorder="1" applyAlignment="1">
      <alignment vertical="center"/>
      <protection/>
    </xf>
    <xf numFmtId="164" fontId="43" fillId="0" borderId="31" xfId="21" applyNumberFormat="1" applyFont="1" applyFill="1" applyBorder="1" applyAlignment="1">
      <alignment vertical="center"/>
      <protection/>
    </xf>
    <xf numFmtId="164" fontId="43" fillId="0" borderId="0" xfId="21" applyNumberFormat="1" applyFont="1" applyFill="1" applyBorder="1" applyAlignment="1">
      <alignment vertical="center"/>
      <protection/>
    </xf>
    <xf numFmtId="49" fontId="43" fillId="0" borderId="28" xfId="21" applyNumberFormat="1" applyFont="1" applyFill="1" applyBorder="1" applyAlignment="1">
      <alignment vertical="center"/>
      <protection/>
    </xf>
    <xf numFmtId="49" fontId="43" fillId="0" borderId="29" xfId="21" applyNumberFormat="1" applyFont="1" applyBorder="1" applyAlignment="1">
      <alignment horizontal="center" vertical="center"/>
      <protection/>
    </xf>
    <xf numFmtId="164" fontId="43" fillId="0" borderId="29" xfId="21" applyNumberFormat="1" applyFont="1" applyBorder="1" applyAlignment="1">
      <alignment vertical="center"/>
      <protection/>
    </xf>
    <xf numFmtId="164" fontId="43" fillId="0" borderId="30" xfId="21" applyNumberFormat="1" applyFont="1" applyBorder="1" applyAlignment="1">
      <alignment vertical="center"/>
      <protection/>
    </xf>
    <xf numFmtId="164" fontId="43" fillId="0" borderId="0" xfId="21" applyNumberFormat="1" applyFont="1" applyBorder="1" applyAlignment="1">
      <alignment vertical="center"/>
      <protection/>
    </xf>
    <xf numFmtId="0" fontId="40" fillId="0" borderId="0" xfId="21">
      <alignment/>
      <protection/>
    </xf>
    <xf numFmtId="164" fontId="43" fillId="0" borderId="31" xfId="21" applyNumberFormat="1" applyFont="1" applyBorder="1" applyAlignment="1">
      <alignment vertical="center"/>
      <protection/>
    </xf>
    <xf numFmtId="49" fontId="43" fillId="0" borderId="28" xfId="21" applyNumberFormat="1" applyFont="1" applyBorder="1" applyAlignment="1">
      <alignment vertical="center"/>
      <protection/>
    </xf>
    <xf numFmtId="169" fontId="43" fillId="0" borderId="30" xfId="21" applyNumberFormat="1" applyFont="1" applyBorder="1" applyAlignment="1">
      <alignment vertical="center"/>
      <protection/>
    </xf>
    <xf numFmtId="49" fontId="43" fillId="0" borderId="32" xfId="21" applyNumberFormat="1" applyFont="1" applyFill="1" applyBorder="1" applyAlignment="1">
      <alignment vertical="center"/>
      <protection/>
    </xf>
    <xf numFmtId="49" fontId="43" fillId="0" borderId="33" xfId="21" applyNumberFormat="1" applyFont="1" applyFill="1" applyBorder="1" applyAlignment="1">
      <alignment horizontal="center" vertical="center"/>
      <protection/>
    </xf>
    <xf numFmtId="169" fontId="43" fillId="0" borderId="34" xfId="21" applyNumberFormat="1" applyFont="1" applyFill="1" applyBorder="1" applyAlignment="1">
      <alignment vertical="center"/>
      <protection/>
    </xf>
    <xf numFmtId="164" fontId="43" fillId="0" borderId="34" xfId="21" applyNumberFormat="1" applyFont="1" applyFill="1" applyBorder="1" applyAlignment="1">
      <alignment vertical="center"/>
      <protection/>
    </xf>
    <xf numFmtId="49" fontId="43" fillId="0" borderId="35" xfId="21" applyNumberFormat="1" applyFont="1" applyFill="1" applyBorder="1" applyAlignment="1">
      <alignment vertical="center"/>
      <protection/>
    </xf>
    <xf numFmtId="49" fontId="43" fillId="0" borderId="36" xfId="21" applyNumberFormat="1" applyFont="1" applyFill="1" applyBorder="1" applyAlignment="1">
      <alignment horizontal="center" vertical="center"/>
      <protection/>
    </xf>
    <xf numFmtId="169" fontId="43" fillId="0" borderId="37" xfId="21" applyNumberFormat="1" applyFont="1" applyFill="1" applyBorder="1" applyAlignment="1">
      <alignment vertical="center"/>
      <protection/>
    </xf>
    <xf numFmtId="164" fontId="43" fillId="0" borderId="37" xfId="21" applyNumberFormat="1" applyFont="1" applyFill="1" applyBorder="1" applyAlignment="1">
      <alignment vertical="center"/>
      <protection/>
    </xf>
    <xf numFmtId="0" fontId="43" fillId="0" borderId="38" xfId="21" applyFont="1" applyFill="1" applyBorder="1" applyAlignment="1">
      <alignment vertical="center"/>
      <protection/>
    </xf>
    <xf numFmtId="0" fontId="43" fillId="0" borderId="39" xfId="21" applyFont="1" applyFill="1" applyBorder="1" applyAlignment="1">
      <alignment vertical="center"/>
      <protection/>
    </xf>
    <xf numFmtId="44" fontId="43" fillId="0" borderId="40" xfId="21" applyNumberFormat="1" applyFont="1" applyFill="1" applyBorder="1" applyAlignment="1">
      <alignment vertical="center"/>
      <protection/>
    </xf>
    <xf numFmtId="0" fontId="40" fillId="0" borderId="0" xfId="21" applyFill="1" applyBorder="1">
      <alignment/>
      <protection/>
    </xf>
    <xf numFmtId="0" fontId="43" fillId="0" borderId="31" xfId="21" applyFont="1" applyFill="1" applyBorder="1" applyAlignment="1">
      <alignment vertical="center"/>
      <protection/>
    </xf>
    <xf numFmtId="0" fontId="43" fillId="0" borderId="0" xfId="21" applyFont="1" applyFill="1" applyBorder="1" applyAlignment="1">
      <alignment vertical="center"/>
      <protection/>
    </xf>
    <xf numFmtId="1" fontId="43" fillId="0" borderId="0" xfId="21" applyNumberFormat="1" applyFont="1" applyFill="1" applyBorder="1" applyAlignment="1">
      <alignment vertical="center"/>
      <protection/>
    </xf>
    <xf numFmtId="44" fontId="43" fillId="0" borderId="41" xfId="21" applyNumberFormat="1" applyFont="1" applyFill="1" applyBorder="1" applyAlignment="1">
      <alignment vertical="center"/>
      <protection/>
    </xf>
    <xf numFmtId="0" fontId="43" fillId="0" borderId="0" xfId="21" applyFont="1" applyFill="1" applyAlignment="1">
      <alignment vertical="center"/>
      <protection/>
    </xf>
    <xf numFmtId="0" fontId="43" fillId="0" borderId="41" xfId="21" applyFont="1" applyFill="1" applyBorder="1" applyAlignment="1">
      <alignment vertical="center"/>
      <protection/>
    </xf>
    <xf numFmtId="164" fontId="43" fillId="0" borderId="41" xfId="21" applyNumberFormat="1" applyFont="1" applyFill="1" applyBorder="1" applyAlignment="1">
      <alignment vertical="center"/>
      <protection/>
    </xf>
    <xf numFmtId="0" fontId="44" fillId="0" borderId="42" xfId="21" applyFont="1" applyFill="1" applyBorder="1" applyAlignment="1">
      <alignment vertical="center"/>
      <protection/>
    </xf>
    <xf numFmtId="0" fontId="43" fillId="0" borderId="43" xfId="21" applyFont="1" applyFill="1" applyBorder="1" applyAlignment="1">
      <alignment vertical="center"/>
      <protection/>
    </xf>
    <xf numFmtId="44" fontId="44" fillId="0" borderId="44" xfId="21" applyNumberFormat="1" applyFont="1" applyFill="1" applyBorder="1" applyAlignment="1">
      <alignment vertical="center"/>
      <protection/>
    </xf>
    <xf numFmtId="0" fontId="43" fillId="0" borderId="42" xfId="21" applyFont="1" applyFill="1" applyBorder="1" applyAlignment="1">
      <alignment vertical="center"/>
      <protection/>
    </xf>
    <xf numFmtId="49" fontId="43" fillId="0" borderId="28" xfId="21" applyNumberFormat="1" applyFont="1" applyFill="1" applyBorder="1" applyAlignment="1">
      <alignment vertical="top" wrapText="1"/>
      <protection/>
    </xf>
    <xf numFmtId="49" fontId="43" fillId="0" borderId="45" xfId="21" applyNumberFormat="1" applyFont="1" applyFill="1" applyBorder="1" applyAlignment="1">
      <alignment horizontal="justify" vertical="top" wrapText="1"/>
      <protection/>
    </xf>
    <xf numFmtId="49" fontId="43" fillId="0" borderId="46" xfId="21" applyNumberFormat="1" applyFont="1" applyFill="1" applyBorder="1" applyAlignment="1">
      <alignment horizontal="center" vertical="center"/>
      <protection/>
    </xf>
    <xf numFmtId="169" fontId="43" fillId="0" borderId="47" xfId="21" applyNumberFormat="1" applyFont="1" applyFill="1" applyBorder="1" applyAlignment="1">
      <alignment vertical="center"/>
      <protection/>
    </xf>
    <xf numFmtId="0" fontId="44" fillId="0" borderId="0" xfId="21" applyFont="1" applyFill="1" applyBorder="1" applyAlignment="1">
      <alignment vertical="center"/>
      <protection/>
    </xf>
    <xf numFmtId="44" fontId="44" fillId="0" borderId="0" xfId="21" applyNumberFormat="1" applyFont="1" applyFill="1" applyBorder="1" applyAlignment="1">
      <alignment vertical="center"/>
      <protection/>
    </xf>
    <xf numFmtId="49" fontId="43" fillId="0" borderId="45" xfId="21" applyNumberFormat="1" applyFont="1" applyFill="1" applyBorder="1" applyAlignment="1">
      <alignment horizontal="justify" vertical="center"/>
      <protection/>
    </xf>
    <xf numFmtId="49" fontId="43" fillId="0" borderId="46" xfId="21" applyNumberFormat="1" applyFont="1" applyBorder="1" applyAlignment="1">
      <alignment horizontal="center" vertical="center"/>
      <protection/>
    </xf>
    <xf numFmtId="164" fontId="43" fillId="0" borderId="34" xfId="21" applyNumberFormat="1" applyFont="1" applyBorder="1" applyAlignment="1">
      <alignment vertical="center"/>
      <protection/>
    </xf>
    <xf numFmtId="0" fontId="40" fillId="0" borderId="0" xfId="21" applyFont="1" applyFill="1">
      <alignment/>
      <protection/>
    </xf>
    <xf numFmtId="49" fontId="43" fillId="0" borderId="45" xfId="21" applyNumberFormat="1" applyFont="1" applyFill="1" applyBorder="1" applyAlignment="1">
      <alignment vertical="center"/>
      <protection/>
    </xf>
    <xf numFmtId="0" fontId="40" fillId="0" borderId="48" xfId="21" applyFill="1" applyBorder="1">
      <alignment/>
      <protection/>
    </xf>
    <xf numFmtId="0" fontId="44" fillId="0" borderId="49" xfId="21" applyFont="1" applyFill="1" applyBorder="1" applyAlignment="1">
      <alignment horizontal="center" vertical="center"/>
      <protection/>
    </xf>
    <xf numFmtId="0" fontId="43" fillId="0" borderId="50" xfId="21" applyNumberFormat="1" applyFont="1" applyFill="1" applyBorder="1" applyAlignment="1">
      <alignment horizontal="justify" vertical="center"/>
      <protection/>
    </xf>
    <xf numFmtId="0" fontId="43" fillId="0" borderId="51" xfId="21" applyNumberFormat="1" applyFont="1" applyFill="1" applyBorder="1" applyAlignment="1">
      <alignment horizontal="justify" vertical="center"/>
      <protection/>
    </xf>
    <xf numFmtId="170" fontId="43" fillId="0" borderId="52" xfId="21" applyNumberFormat="1" applyFont="1" applyFill="1" applyBorder="1" applyAlignment="1">
      <alignment horizontal="right" vertical="center"/>
      <protection/>
    </xf>
    <xf numFmtId="0" fontId="43" fillId="0" borderId="40" xfId="21" applyFont="1" applyFill="1" applyBorder="1" applyAlignment="1">
      <alignment vertical="center"/>
      <protection/>
    </xf>
    <xf numFmtId="0" fontId="41" fillId="0" borderId="0" xfId="21" applyFont="1" applyFill="1">
      <alignment/>
      <protection/>
    </xf>
    <xf numFmtId="0" fontId="44" fillId="0" borderId="0" xfId="21" applyFont="1" applyFill="1">
      <alignment/>
      <protection/>
    </xf>
    <xf numFmtId="0" fontId="43" fillId="0" borderId="0" xfId="21" applyFont="1" applyFill="1">
      <alignment/>
      <protection/>
    </xf>
    <xf numFmtId="171" fontId="40" fillId="0" borderId="0" xfId="21" applyNumberFormat="1" applyFill="1">
      <alignment/>
      <protection/>
    </xf>
    <xf numFmtId="172" fontId="44" fillId="0" borderId="0" xfId="21" applyNumberFormat="1" applyFont="1" applyFill="1" applyAlignment="1">
      <alignment horizontal="right" vertical="center"/>
      <protection/>
    </xf>
    <xf numFmtId="0" fontId="43" fillId="0" borderId="0" xfId="21" applyFont="1" applyFill="1">
      <alignment/>
      <protection/>
    </xf>
    <xf numFmtId="170" fontId="43" fillId="0" borderId="0" xfId="21" applyNumberFormat="1" applyFont="1" applyFill="1" applyBorder="1" applyAlignment="1">
      <alignment horizontal="right" vertical="center"/>
      <protection/>
    </xf>
    <xf numFmtId="175" fontId="44" fillId="0" borderId="0" xfId="21" applyNumberFormat="1" applyFont="1" applyFill="1" applyAlignment="1">
      <alignment horizontal="right" vertical="center"/>
      <protection/>
    </xf>
    <xf numFmtId="0" fontId="45" fillId="0" borderId="0" xfId="21" applyFont="1" applyFill="1">
      <alignment/>
      <protection/>
    </xf>
    <xf numFmtId="0" fontId="41" fillId="0" borderId="0" xfId="21" applyFont="1" applyFill="1">
      <alignment/>
      <protection/>
    </xf>
    <xf numFmtId="0" fontId="43" fillId="0" borderId="48" xfId="21" applyFont="1" applyFill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28" fillId="5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6" fontId="3" fillId="3" borderId="0" xfId="0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53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41" fillId="0" borderId="43" xfId="21" applyFont="1" applyFill="1" applyBorder="1" applyAlignment="1">
      <alignment horizontal="center" vertical="center"/>
      <protection/>
    </xf>
    <xf numFmtId="0" fontId="44" fillId="0" borderId="49" xfId="21" applyFont="1" applyFill="1" applyBorder="1" applyAlignment="1">
      <alignment vertical="center"/>
      <protection/>
    </xf>
    <xf numFmtId="0" fontId="40" fillId="0" borderId="26" xfId="21" applyFill="1" applyBorder="1" applyAlignment="1">
      <alignment vertical="center"/>
      <protection/>
    </xf>
    <xf numFmtId="0" fontId="40" fillId="0" borderId="27" xfId="21" applyFill="1" applyBorder="1" applyAlignment="1">
      <alignment vertical="center"/>
      <protection/>
    </xf>
    <xf numFmtId="44" fontId="43" fillId="0" borderId="50" xfId="21" applyNumberFormat="1" applyFont="1" applyFill="1" applyBorder="1" applyAlignment="1">
      <alignment vertical="center"/>
      <protection/>
    </xf>
    <xf numFmtId="44" fontId="43" fillId="0" borderId="52" xfId="21" applyNumberFormat="1" applyFont="1" applyFill="1" applyBorder="1" applyAlignment="1">
      <alignment vertical="center"/>
      <protection/>
    </xf>
    <xf numFmtId="173" fontId="43" fillId="0" borderId="0" xfId="21" applyNumberFormat="1" applyFont="1" applyFill="1" applyAlignment="1">
      <alignment/>
      <protection/>
    </xf>
    <xf numFmtId="174" fontId="43" fillId="0" borderId="0" xfId="21" applyNumberFormat="1" applyFont="1" applyFill="1" applyAlignment="1">
      <alignment horizontal="right"/>
      <protection/>
    </xf>
    <xf numFmtId="174" fontId="43" fillId="0" borderId="0" xfId="21" applyNumberFormat="1" applyFont="1" applyFill="1" applyAlignment="1">
      <alignment/>
      <protection/>
    </xf>
    <xf numFmtId="44" fontId="45" fillId="0" borderId="0" xfId="21" applyNumberFormat="1" applyFont="1" applyFill="1" applyAlignment="1">
      <alignment/>
      <protection/>
    </xf>
    <xf numFmtId="44" fontId="44" fillId="0" borderId="43" xfId="21" applyNumberFormat="1" applyFont="1" applyFill="1" applyBorder="1" applyAlignment="1">
      <alignment vertical="center"/>
      <protection/>
    </xf>
    <xf numFmtId="44" fontId="44" fillId="0" borderId="44" xfId="21" applyNumberFormat="1" applyFont="1" applyFill="1" applyBorder="1" applyAlignment="1">
      <alignment vertical="center"/>
      <protection/>
    </xf>
    <xf numFmtId="44" fontId="44" fillId="0" borderId="42" xfId="21" applyNumberFormat="1" applyFont="1" applyFill="1" applyBorder="1" applyAlignment="1">
      <alignment vertical="center"/>
      <protection/>
    </xf>
    <xf numFmtId="44" fontId="41" fillId="0" borderId="0" xfId="21" applyNumberFormat="1" applyFont="1" applyFill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34</xdr:row>
      <xdr:rowOff>238125</xdr:rowOff>
    </xdr:from>
    <xdr:to>
      <xdr:col>0</xdr:col>
      <xdr:colOff>1304925</xdr:colOff>
      <xdr:row>34</xdr:row>
      <xdr:rowOff>923925</xdr:rowOff>
    </xdr:to>
    <xdr:pic>
      <xdr:nvPicPr>
        <xdr:cNvPr id="2" name="Obrázek 1" descr="Aura 2 929acz - or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33775"/>
          <a:ext cx="12382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228600</xdr:rowOff>
    </xdr:from>
    <xdr:to>
      <xdr:col>0</xdr:col>
      <xdr:colOff>1647825</xdr:colOff>
      <xdr:row>35</xdr:row>
      <xdr:rowOff>923925</xdr:rowOff>
    </xdr:to>
    <xdr:pic>
      <xdr:nvPicPr>
        <xdr:cNvPr id="3" name="Obrázek 2" descr="Aura 4 931acz - orez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495800"/>
          <a:ext cx="15811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142875</xdr:rowOff>
    </xdr:from>
    <xdr:to>
      <xdr:col>0</xdr:col>
      <xdr:colOff>1028700</xdr:colOff>
      <xdr:row>36</xdr:row>
      <xdr:rowOff>876300</xdr:rowOff>
    </xdr:to>
    <xdr:pic>
      <xdr:nvPicPr>
        <xdr:cNvPr id="4" name="Picture 5" descr="http://www.rendl.cz/data/i2/700/r10614_02.jpg"/>
        <xdr:cNvPicPr preferRelativeResize="1">
          <a:picLocks noChangeAspect="1"/>
        </xdr:cNvPicPr>
      </xdr:nvPicPr>
      <xdr:blipFill>
        <a:blip r:embed="rId3"/>
        <a:srcRect l="4113" t="9255" r="8227" b="23655"/>
        <a:stretch>
          <a:fillRect/>
        </a:stretch>
      </xdr:blipFill>
      <xdr:spPr bwMode="auto">
        <a:xfrm>
          <a:off x="66675" y="5381625"/>
          <a:ext cx="9620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Rozpočet1_78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ozpočet1_42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ozpočet1_92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ozpočet1_34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ozpočet1_10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ozpočet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ozpočet1_86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8" Type="http://schemas.openxmlformats.org/officeDocument/2006/relationships/queryTable" Target="../queryTables/queryTable6.xml" /><Relationship Id="rId5" Type="http://schemas.openxmlformats.org/officeDocument/2006/relationships/queryTable" Target="../queryTables/queryTable3.xml" /><Relationship Id="rId3" Type="http://schemas.openxmlformats.org/officeDocument/2006/relationships/queryTable" Target="../queryTables/queryTable1.xml" /><Relationship Id="rId6" Type="http://schemas.openxmlformats.org/officeDocument/2006/relationships/queryTable" Target="../queryTables/queryTable4.xml" /><Relationship Id="rId9" Type="http://schemas.openxmlformats.org/officeDocument/2006/relationships/queryTable" Target="../queryTables/queryTable7.xml" /><Relationship Id="rId4" Type="http://schemas.openxmlformats.org/officeDocument/2006/relationships/queryTable" Target="../queryTables/queryTable2.xml" /><Relationship Id="rId7" Type="http://schemas.openxmlformats.org/officeDocument/2006/relationships/queryTable" Target="../queryTables/queryTable5.xml" /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E14" sqref="E14:A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79" t="s">
        <v>7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R2" s="314" t="s">
        <v>8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81" t="s">
        <v>12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85" t="s">
        <v>17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9"/>
      <c r="AQ5" s="26"/>
      <c r="BE5" s="283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87" t="s">
        <v>20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9"/>
      <c r="AQ6" s="26"/>
      <c r="BE6" s="284"/>
      <c r="BS6" s="21" t="s">
        <v>21</v>
      </c>
    </row>
    <row r="7" spans="2:71" ht="14.45" customHeight="1">
      <c r="B7" s="25"/>
      <c r="C7" s="29"/>
      <c r="D7" s="33" t="s">
        <v>22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5</v>
      </c>
      <c r="AO7" s="29"/>
      <c r="AP7" s="29"/>
      <c r="AQ7" s="26"/>
      <c r="BE7" s="284"/>
      <c r="BS7" s="21" t="s">
        <v>24</v>
      </c>
    </row>
    <row r="8" spans="2:71" ht="14.45" customHeight="1">
      <c r="B8" s="25"/>
      <c r="C8" s="29"/>
      <c r="D8" s="33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27</v>
      </c>
      <c r="AL8" s="29"/>
      <c r="AM8" s="29"/>
      <c r="AN8" s="34"/>
      <c r="AO8" s="29"/>
      <c r="AP8" s="29"/>
      <c r="AQ8" s="26"/>
      <c r="BE8" s="284"/>
      <c r="BS8" s="21" t="s">
        <v>28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84"/>
      <c r="BS9" s="21" t="s">
        <v>29</v>
      </c>
    </row>
    <row r="10" spans="2:71" ht="14.45" customHeight="1">
      <c r="B10" s="25"/>
      <c r="C10" s="29"/>
      <c r="D10" s="33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31</v>
      </c>
      <c r="AL10" s="29"/>
      <c r="AM10" s="29"/>
      <c r="AN10" s="31" t="s">
        <v>5</v>
      </c>
      <c r="AO10" s="29"/>
      <c r="AP10" s="29"/>
      <c r="AQ10" s="26"/>
      <c r="BE10" s="284"/>
      <c r="BS10" s="21" t="s">
        <v>21</v>
      </c>
    </row>
    <row r="11" spans="2:71" ht="18.4" customHeight="1">
      <c r="B11" s="25"/>
      <c r="C11" s="29"/>
      <c r="D11" s="29"/>
      <c r="E11" s="31" t="s">
        <v>32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33</v>
      </c>
      <c r="AL11" s="29"/>
      <c r="AM11" s="29"/>
      <c r="AN11" s="31" t="s">
        <v>5</v>
      </c>
      <c r="AO11" s="29"/>
      <c r="AP11" s="29"/>
      <c r="AQ11" s="26"/>
      <c r="BE11" s="284"/>
      <c r="BS11" s="21" t="s">
        <v>21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84"/>
      <c r="BS12" s="21" t="s">
        <v>21</v>
      </c>
    </row>
    <row r="13" spans="2:71" ht="14.45" customHeight="1">
      <c r="B13" s="25"/>
      <c r="C13" s="29"/>
      <c r="D13" s="33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31</v>
      </c>
      <c r="AL13" s="29"/>
      <c r="AM13" s="29"/>
      <c r="AN13" s="35" t="s">
        <v>35</v>
      </c>
      <c r="AO13" s="29"/>
      <c r="AP13" s="29"/>
      <c r="AQ13" s="26"/>
      <c r="BE13" s="284"/>
      <c r="BS13" s="21" t="s">
        <v>21</v>
      </c>
    </row>
    <row r="14" spans="2:71" ht="15">
      <c r="B14" s="25"/>
      <c r="C14" s="29"/>
      <c r="D14" s="29"/>
      <c r="E14" s="288" t="s">
        <v>35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33" t="s">
        <v>33</v>
      </c>
      <c r="AL14" s="29"/>
      <c r="AM14" s="29"/>
      <c r="AN14" s="35" t="s">
        <v>35</v>
      </c>
      <c r="AO14" s="29"/>
      <c r="AP14" s="29"/>
      <c r="AQ14" s="26"/>
      <c r="BE14" s="284"/>
      <c r="BS14" s="21" t="s">
        <v>21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84"/>
      <c r="BS15" s="21" t="s">
        <v>6</v>
      </c>
    </row>
    <row r="16" spans="2:71" ht="14.45" customHeight="1">
      <c r="B16" s="25"/>
      <c r="C16" s="29"/>
      <c r="D16" s="33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31</v>
      </c>
      <c r="AL16" s="29"/>
      <c r="AM16" s="29"/>
      <c r="AN16" s="31" t="s">
        <v>5</v>
      </c>
      <c r="AO16" s="29"/>
      <c r="AP16" s="29"/>
      <c r="AQ16" s="26"/>
      <c r="BE16" s="284"/>
      <c r="BS16" s="21" t="s">
        <v>6</v>
      </c>
    </row>
    <row r="17" spans="2:71" ht="18.4" customHeight="1">
      <c r="B17" s="25"/>
      <c r="C17" s="29"/>
      <c r="D17" s="29"/>
      <c r="E17" s="31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33</v>
      </c>
      <c r="AL17" s="29"/>
      <c r="AM17" s="29"/>
      <c r="AN17" s="31" t="s">
        <v>5</v>
      </c>
      <c r="AO17" s="29"/>
      <c r="AP17" s="29"/>
      <c r="AQ17" s="26"/>
      <c r="BE17" s="284"/>
      <c r="BS17" s="21" t="s">
        <v>38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84"/>
      <c r="BS18" s="21" t="s">
        <v>9</v>
      </c>
    </row>
    <row r="19" spans="2:71" ht="14.45" customHeight="1">
      <c r="B19" s="25"/>
      <c r="C19" s="29"/>
      <c r="D19" s="33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31</v>
      </c>
      <c r="AL19" s="29"/>
      <c r="AM19" s="29"/>
      <c r="AN19" s="31" t="s">
        <v>5</v>
      </c>
      <c r="AO19" s="29"/>
      <c r="AP19" s="29"/>
      <c r="AQ19" s="26"/>
      <c r="BE19" s="284"/>
      <c r="BS19" s="21" t="s">
        <v>9</v>
      </c>
    </row>
    <row r="20" spans="2:57" ht="18.4" customHeight="1">
      <c r="B20" s="25"/>
      <c r="C20" s="29"/>
      <c r="D20" s="29"/>
      <c r="E20" s="31" t="s">
        <v>40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33</v>
      </c>
      <c r="AL20" s="29"/>
      <c r="AM20" s="29"/>
      <c r="AN20" s="31" t="s">
        <v>5</v>
      </c>
      <c r="AO20" s="29"/>
      <c r="AP20" s="29"/>
      <c r="AQ20" s="26"/>
      <c r="BE20" s="284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84"/>
    </row>
    <row r="22" spans="2:57" ht="15">
      <c r="B22" s="25"/>
      <c r="C22" s="29"/>
      <c r="D22" s="33" t="s">
        <v>41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84"/>
    </row>
    <row r="23" spans="2:57" ht="63" customHeight="1">
      <c r="B23" s="25"/>
      <c r="C23" s="29"/>
      <c r="D23" s="29"/>
      <c r="E23" s="290" t="s">
        <v>42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"/>
      <c r="AP23" s="29"/>
      <c r="AQ23" s="26"/>
      <c r="BE23" s="284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84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84"/>
    </row>
    <row r="26" spans="2:57" ht="14.45" customHeight="1">
      <c r="B26" s="25"/>
      <c r="C26" s="29"/>
      <c r="D26" s="37" t="s">
        <v>43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1">
        <f>ROUND(AG87,2)</f>
        <v>0</v>
      </c>
      <c r="AL26" s="286"/>
      <c r="AM26" s="286"/>
      <c r="AN26" s="286"/>
      <c r="AO26" s="286"/>
      <c r="AP26" s="29"/>
      <c r="AQ26" s="26"/>
      <c r="BE26" s="284"/>
    </row>
    <row r="27" spans="2:57" ht="14.45" customHeight="1">
      <c r="B27" s="25"/>
      <c r="C27" s="29"/>
      <c r="D27" s="37" t="s">
        <v>44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1">
        <f>ROUND(AG90,2)</f>
        <v>0</v>
      </c>
      <c r="AL27" s="291"/>
      <c r="AM27" s="291"/>
      <c r="AN27" s="291"/>
      <c r="AO27" s="291"/>
      <c r="AP27" s="29"/>
      <c r="AQ27" s="26"/>
      <c r="BE27" s="284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84"/>
    </row>
    <row r="29" spans="2:57" s="1" customFormat="1" ht="25.9" customHeight="1">
      <c r="B29" s="38"/>
      <c r="C29" s="39"/>
      <c r="D29" s="41" t="s">
        <v>45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92">
        <f>ROUND(AK26+AK27,2)</f>
        <v>0</v>
      </c>
      <c r="AL29" s="293"/>
      <c r="AM29" s="293"/>
      <c r="AN29" s="293"/>
      <c r="AO29" s="293"/>
      <c r="AP29" s="39"/>
      <c r="AQ29" s="40"/>
      <c r="BE29" s="284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84"/>
    </row>
    <row r="31" spans="2:57" s="2" customFormat="1" ht="14.45" customHeight="1">
      <c r="B31" s="43"/>
      <c r="C31" s="44"/>
      <c r="D31" s="45" t="s">
        <v>46</v>
      </c>
      <c r="E31" s="44"/>
      <c r="F31" s="45" t="s">
        <v>47</v>
      </c>
      <c r="G31" s="44"/>
      <c r="H31" s="44"/>
      <c r="I31" s="44"/>
      <c r="J31" s="44"/>
      <c r="K31" s="44"/>
      <c r="L31" s="294">
        <v>0.21</v>
      </c>
      <c r="M31" s="295"/>
      <c r="N31" s="295"/>
      <c r="O31" s="295"/>
      <c r="P31" s="44"/>
      <c r="Q31" s="44"/>
      <c r="R31" s="44"/>
      <c r="S31" s="44"/>
      <c r="T31" s="47" t="s">
        <v>48</v>
      </c>
      <c r="U31" s="44"/>
      <c r="V31" s="44"/>
      <c r="W31" s="296">
        <f>ROUND(AZ87+SUM(CD91:CD95),2)</f>
        <v>0</v>
      </c>
      <c r="X31" s="295"/>
      <c r="Y31" s="295"/>
      <c r="Z31" s="295"/>
      <c r="AA31" s="295"/>
      <c r="AB31" s="295"/>
      <c r="AC31" s="295"/>
      <c r="AD31" s="295"/>
      <c r="AE31" s="295"/>
      <c r="AF31" s="44"/>
      <c r="AG31" s="44"/>
      <c r="AH31" s="44"/>
      <c r="AI31" s="44"/>
      <c r="AJ31" s="44"/>
      <c r="AK31" s="296">
        <f>ROUND(AV87+SUM(BY91:BY95),2)</f>
        <v>0</v>
      </c>
      <c r="AL31" s="295"/>
      <c r="AM31" s="295"/>
      <c r="AN31" s="295"/>
      <c r="AO31" s="295"/>
      <c r="AP31" s="44"/>
      <c r="AQ31" s="48"/>
      <c r="BE31" s="284"/>
    </row>
    <row r="32" spans="2:57" s="2" customFormat="1" ht="14.45" customHeight="1">
      <c r="B32" s="43"/>
      <c r="C32" s="44"/>
      <c r="D32" s="44"/>
      <c r="E32" s="44"/>
      <c r="F32" s="45" t="s">
        <v>49</v>
      </c>
      <c r="G32" s="44"/>
      <c r="H32" s="44"/>
      <c r="I32" s="44"/>
      <c r="J32" s="44"/>
      <c r="K32" s="44"/>
      <c r="L32" s="294">
        <v>0.15</v>
      </c>
      <c r="M32" s="295"/>
      <c r="N32" s="295"/>
      <c r="O32" s="295"/>
      <c r="P32" s="44"/>
      <c r="Q32" s="44"/>
      <c r="R32" s="44"/>
      <c r="S32" s="44"/>
      <c r="T32" s="47" t="s">
        <v>48</v>
      </c>
      <c r="U32" s="44"/>
      <c r="V32" s="44"/>
      <c r="W32" s="296">
        <f>ROUND(BA87+SUM(CE91:CE95),2)</f>
        <v>0</v>
      </c>
      <c r="X32" s="295"/>
      <c r="Y32" s="295"/>
      <c r="Z32" s="295"/>
      <c r="AA32" s="295"/>
      <c r="AB32" s="295"/>
      <c r="AC32" s="295"/>
      <c r="AD32" s="295"/>
      <c r="AE32" s="295"/>
      <c r="AF32" s="44"/>
      <c r="AG32" s="44"/>
      <c r="AH32" s="44"/>
      <c r="AI32" s="44"/>
      <c r="AJ32" s="44"/>
      <c r="AK32" s="296">
        <f>ROUND(AW87+SUM(BZ91:BZ95),2)</f>
        <v>0</v>
      </c>
      <c r="AL32" s="295"/>
      <c r="AM32" s="295"/>
      <c r="AN32" s="295"/>
      <c r="AO32" s="295"/>
      <c r="AP32" s="44"/>
      <c r="AQ32" s="48"/>
      <c r="BE32" s="284"/>
    </row>
    <row r="33" spans="2:57" s="2" customFormat="1" ht="14.45" customHeight="1" hidden="1">
      <c r="B33" s="43"/>
      <c r="C33" s="44"/>
      <c r="D33" s="44"/>
      <c r="E33" s="44"/>
      <c r="F33" s="45" t="s">
        <v>50</v>
      </c>
      <c r="G33" s="44"/>
      <c r="H33" s="44"/>
      <c r="I33" s="44"/>
      <c r="J33" s="44"/>
      <c r="K33" s="44"/>
      <c r="L33" s="294">
        <v>0.21</v>
      </c>
      <c r="M33" s="295"/>
      <c r="N33" s="295"/>
      <c r="O33" s="295"/>
      <c r="P33" s="44"/>
      <c r="Q33" s="44"/>
      <c r="R33" s="44"/>
      <c r="S33" s="44"/>
      <c r="T33" s="47" t="s">
        <v>48</v>
      </c>
      <c r="U33" s="44"/>
      <c r="V33" s="44"/>
      <c r="W33" s="296">
        <f>ROUND(BB87+SUM(CF91:CF95),2)</f>
        <v>0</v>
      </c>
      <c r="X33" s="295"/>
      <c r="Y33" s="295"/>
      <c r="Z33" s="295"/>
      <c r="AA33" s="295"/>
      <c r="AB33" s="295"/>
      <c r="AC33" s="295"/>
      <c r="AD33" s="295"/>
      <c r="AE33" s="295"/>
      <c r="AF33" s="44"/>
      <c r="AG33" s="44"/>
      <c r="AH33" s="44"/>
      <c r="AI33" s="44"/>
      <c r="AJ33" s="44"/>
      <c r="AK33" s="296">
        <v>0</v>
      </c>
      <c r="AL33" s="295"/>
      <c r="AM33" s="295"/>
      <c r="AN33" s="295"/>
      <c r="AO33" s="295"/>
      <c r="AP33" s="44"/>
      <c r="AQ33" s="48"/>
      <c r="BE33" s="284"/>
    </row>
    <row r="34" spans="2:57" s="2" customFormat="1" ht="14.45" customHeight="1" hidden="1">
      <c r="B34" s="43"/>
      <c r="C34" s="44"/>
      <c r="D34" s="44"/>
      <c r="E34" s="44"/>
      <c r="F34" s="45" t="s">
        <v>51</v>
      </c>
      <c r="G34" s="44"/>
      <c r="H34" s="44"/>
      <c r="I34" s="44"/>
      <c r="J34" s="44"/>
      <c r="K34" s="44"/>
      <c r="L34" s="294">
        <v>0.15</v>
      </c>
      <c r="M34" s="295"/>
      <c r="N34" s="295"/>
      <c r="O34" s="295"/>
      <c r="P34" s="44"/>
      <c r="Q34" s="44"/>
      <c r="R34" s="44"/>
      <c r="S34" s="44"/>
      <c r="T34" s="47" t="s">
        <v>48</v>
      </c>
      <c r="U34" s="44"/>
      <c r="V34" s="44"/>
      <c r="W34" s="296">
        <f>ROUND(BC87+SUM(CG91:CG95),2)</f>
        <v>0</v>
      </c>
      <c r="X34" s="295"/>
      <c r="Y34" s="295"/>
      <c r="Z34" s="295"/>
      <c r="AA34" s="295"/>
      <c r="AB34" s="295"/>
      <c r="AC34" s="295"/>
      <c r="AD34" s="295"/>
      <c r="AE34" s="295"/>
      <c r="AF34" s="44"/>
      <c r="AG34" s="44"/>
      <c r="AH34" s="44"/>
      <c r="AI34" s="44"/>
      <c r="AJ34" s="44"/>
      <c r="AK34" s="296">
        <v>0</v>
      </c>
      <c r="AL34" s="295"/>
      <c r="AM34" s="295"/>
      <c r="AN34" s="295"/>
      <c r="AO34" s="295"/>
      <c r="AP34" s="44"/>
      <c r="AQ34" s="48"/>
      <c r="BE34" s="284"/>
    </row>
    <row r="35" spans="2:43" s="2" customFormat="1" ht="14.45" customHeight="1" hidden="1">
      <c r="B35" s="43"/>
      <c r="C35" s="44"/>
      <c r="D35" s="44"/>
      <c r="E35" s="44"/>
      <c r="F35" s="45" t="s">
        <v>52</v>
      </c>
      <c r="G35" s="44"/>
      <c r="H35" s="44"/>
      <c r="I35" s="44"/>
      <c r="J35" s="44"/>
      <c r="K35" s="44"/>
      <c r="L35" s="294">
        <v>0</v>
      </c>
      <c r="M35" s="295"/>
      <c r="N35" s="295"/>
      <c r="O35" s="295"/>
      <c r="P35" s="44"/>
      <c r="Q35" s="44"/>
      <c r="R35" s="44"/>
      <c r="S35" s="44"/>
      <c r="T35" s="47" t="s">
        <v>48</v>
      </c>
      <c r="U35" s="44"/>
      <c r="V35" s="44"/>
      <c r="W35" s="296">
        <f>ROUND(BD87+SUM(CH91:CH95),2)</f>
        <v>0</v>
      </c>
      <c r="X35" s="295"/>
      <c r="Y35" s="295"/>
      <c r="Z35" s="295"/>
      <c r="AA35" s="295"/>
      <c r="AB35" s="295"/>
      <c r="AC35" s="295"/>
      <c r="AD35" s="295"/>
      <c r="AE35" s="295"/>
      <c r="AF35" s="44"/>
      <c r="AG35" s="44"/>
      <c r="AH35" s="44"/>
      <c r="AI35" s="44"/>
      <c r="AJ35" s="44"/>
      <c r="AK35" s="296">
        <v>0</v>
      </c>
      <c r="AL35" s="295"/>
      <c r="AM35" s="295"/>
      <c r="AN35" s="295"/>
      <c r="AO35" s="295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53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54</v>
      </c>
      <c r="U37" s="51"/>
      <c r="V37" s="51"/>
      <c r="W37" s="51"/>
      <c r="X37" s="323" t="s">
        <v>55</v>
      </c>
      <c r="Y37" s="299"/>
      <c r="Z37" s="299"/>
      <c r="AA37" s="299"/>
      <c r="AB37" s="299"/>
      <c r="AC37" s="51"/>
      <c r="AD37" s="51"/>
      <c r="AE37" s="51"/>
      <c r="AF37" s="51"/>
      <c r="AG37" s="51"/>
      <c r="AH37" s="51"/>
      <c r="AI37" s="51"/>
      <c r="AJ37" s="51"/>
      <c r="AK37" s="298">
        <f>SUM(AK29:AK35)</f>
        <v>0</v>
      </c>
      <c r="AL37" s="299"/>
      <c r="AM37" s="299"/>
      <c r="AN37" s="299"/>
      <c r="AO37" s="300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56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57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58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59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58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59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60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61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58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59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58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59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81" t="s">
        <v>62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Nymburk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316" t="str">
        <f>K6</f>
        <v>Sociální zařízení SOŠ a SOU Nymburk</v>
      </c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25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 xml:space="preserve"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27</v>
      </c>
      <c r="AJ80" s="39"/>
      <c r="AK80" s="39"/>
      <c r="AL80" s="39"/>
      <c r="AM80" s="76" t="str">
        <f>IF(AN8="","",AN8)</f>
        <v/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30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SOŚ a SOU Nymburk, V Kolonii 1804, 288 02 Nymburk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36</v>
      </c>
      <c r="AJ82" s="39"/>
      <c r="AK82" s="39"/>
      <c r="AL82" s="39"/>
      <c r="AM82" s="318" t="str">
        <f>IF(E17="","",E17)</f>
        <v>Energy Benefit Centre a.s.</v>
      </c>
      <c r="AN82" s="318"/>
      <c r="AO82" s="318"/>
      <c r="AP82" s="318"/>
      <c r="AQ82" s="40"/>
      <c r="AS82" s="319" t="s">
        <v>63</v>
      </c>
      <c r="AT82" s="320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2:56" s="1" customFormat="1" ht="15">
      <c r="B83" s="38"/>
      <c r="C83" s="33" t="s">
        <v>34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39</v>
      </c>
      <c r="AJ83" s="39"/>
      <c r="AK83" s="39"/>
      <c r="AL83" s="39"/>
      <c r="AM83" s="318" t="str">
        <f>IF(E20="","",E20)</f>
        <v>Lenka Jandová</v>
      </c>
      <c r="AN83" s="318"/>
      <c r="AO83" s="318"/>
      <c r="AP83" s="318"/>
      <c r="AQ83" s="40"/>
      <c r="AS83" s="321"/>
      <c r="AT83" s="322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321"/>
      <c r="AT84" s="322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2:56" s="1" customFormat="1" ht="29.25" customHeight="1">
      <c r="B85" s="38"/>
      <c r="C85" s="301" t="s">
        <v>64</v>
      </c>
      <c r="D85" s="302"/>
      <c r="E85" s="302"/>
      <c r="F85" s="302"/>
      <c r="G85" s="302"/>
      <c r="H85" s="78"/>
      <c r="I85" s="303" t="s">
        <v>65</v>
      </c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3" t="s">
        <v>66</v>
      </c>
      <c r="AH85" s="302"/>
      <c r="AI85" s="302"/>
      <c r="AJ85" s="302"/>
      <c r="AK85" s="302"/>
      <c r="AL85" s="302"/>
      <c r="AM85" s="302"/>
      <c r="AN85" s="303" t="s">
        <v>67</v>
      </c>
      <c r="AO85" s="302"/>
      <c r="AP85" s="304"/>
      <c r="AQ85" s="40"/>
      <c r="AS85" s="79" t="s">
        <v>68</v>
      </c>
      <c r="AT85" s="80" t="s">
        <v>69</v>
      </c>
      <c r="AU85" s="80" t="s">
        <v>70</v>
      </c>
      <c r="AV85" s="80" t="s">
        <v>71</v>
      </c>
      <c r="AW85" s="80" t="s">
        <v>72</v>
      </c>
      <c r="AX85" s="80" t="s">
        <v>73</v>
      </c>
      <c r="AY85" s="80" t="s">
        <v>74</v>
      </c>
      <c r="AZ85" s="80" t="s">
        <v>75</v>
      </c>
      <c r="BA85" s="80" t="s">
        <v>76</v>
      </c>
      <c r="BB85" s="80" t="s">
        <v>77</v>
      </c>
      <c r="BC85" s="80" t="s">
        <v>78</v>
      </c>
      <c r="BD85" s="81" t="s">
        <v>79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3" t="s">
        <v>80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308">
        <f>ROUND(AG88,2)</f>
        <v>0</v>
      </c>
      <c r="AH87" s="308"/>
      <c r="AI87" s="308"/>
      <c r="AJ87" s="308"/>
      <c r="AK87" s="308"/>
      <c r="AL87" s="308"/>
      <c r="AM87" s="308"/>
      <c r="AN87" s="297">
        <f>SUM(AG87,AT87)</f>
        <v>0</v>
      </c>
      <c r="AO87" s="297"/>
      <c r="AP87" s="297"/>
      <c r="AQ87" s="74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81</v>
      </c>
      <c r="BT87" s="89" t="s">
        <v>82</v>
      </c>
      <c r="BV87" s="89" t="s">
        <v>83</v>
      </c>
      <c r="BW87" s="89" t="s">
        <v>84</v>
      </c>
      <c r="BX87" s="89" t="s">
        <v>85</v>
      </c>
    </row>
    <row r="88" spans="1:76" s="5" customFormat="1" ht="37.5" customHeight="1">
      <c r="A88" s="90" t="s">
        <v>86</v>
      </c>
      <c r="B88" s="91"/>
      <c r="C88" s="92"/>
      <c r="D88" s="307" t="s">
        <v>17</v>
      </c>
      <c r="E88" s="307"/>
      <c r="F88" s="307"/>
      <c r="G88" s="307"/>
      <c r="H88" s="307"/>
      <c r="I88" s="93"/>
      <c r="J88" s="307" t="s">
        <v>20</v>
      </c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5">
        <f>'Nymburk - Sociální zaříze...'!M29</f>
        <v>0</v>
      </c>
      <c r="AH88" s="306"/>
      <c r="AI88" s="306"/>
      <c r="AJ88" s="306"/>
      <c r="AK88" s="306"/>
      <c r="AL88" s="306"/>
      <c r="AM88" s="306"/>
      <c r="AN88" s="305">
        <f>SUM(AG88,AT88)</f>
        <v>0</v>
      </c>
      <c r="AO88" s="306"/>
      <c r="AP88" s="306"/>
      <c r="AQ88" s="94"/>
      <c r="AS88" s="95">
        <f>'Nymburk - Sociální zaříze...'!M27</f>
        <v>0</v>
      </c>
      <c r="AT88" s="96">
        <f>ROUND(SUM(AV88:AW88),2)</f>
        <v>0</v>
      </c>
      <c r="AU88" s="97">
        <f>'Nymburk - Sociální zaříze...'!W140</f>
        <v>0</v>
      </c>
      <c r="AV88" s="96">
        <f>'Nymburk - Sociální zaříze...'!M31</f>
        <v>0</v>
      </c>
      <c r="AW88" s="96">
        <f>'Nymburk - Sociální zaříze...'!M32</f>
        <v>0</v>
      </c>
      <c r="AX88" s="96">
        <f>'Nymburk - Sociální zaříze...'!M33</f>
        <v>0</v>
      </c>
      <c r="AY88" s="96">
        <f>'Nymburk - Sociální zaříze...'!M34</f>
        <v>0</v>
      </c>
      <c r="AZ88" s="96">
        <f>'Nymburk - Sociální zaříze...'!H31</f>
        <v>0</v>
      </c>
      <c r="BA88" s="96">
        <f>'Nymburk - Sociální zaříze...'!H32</f>
        <v>0</v>
      </c>
      <c r="BB88" s="96">
        <f>'Nymburk - Sociální zaříze...'!H33</f>
        <v>0</v>
      </c>
      <c r="BC88" s="96">
        <f>'Nymburk - Sociální zaříze...'!H34</f>
        <v>0</v>
      </c>
      <c r="BD88" s="98">
        <f>'Nymburk - Sociální zaříze...'!H35</f>
        <v>0</v>
      </c>
      <c r="BT88" s="99" t="s">
        <v>24</v>
      </c>
      <c r="BU88" s="99" t="s">
        <v>87</v>
      </c>
      <c r="BV88" s="99" t="s">
        <v>83</v>
      </c>
      <c r="BW88" s="99" t="s">
        <v>84</v>
      </c>
      <c r="BX88" s="99" t="s">
        <v>85</v>
      </c>
    </row>
    <row r="89" spans="2:43" ht="13.5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2:48" s="1" customFormat="1" ht="30" customHeight="1">
      <c r="B90" s="38"/>
      <c r="C90" s="83" t="s">
        <v>88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97">
        <f>ROUND(SUM(AG91:AG94),2)</f>
        <v>0</v>
      </c>
      <c r="AH90" s="297"/>
      <c r="AI90" s="297"/>
      <c r="AJ90" s="297"/>
      <c r="AK90" s="297"/>
      <c r="AL90" s="297"/>
      <c r="AM90" s="297"/>
      <c r="AN90" s="297">
        <f>ROUND(SUM(AN91:AN94),2)</f>
        <v>0</v>
      </c>
      <c r="AO90" s="297"/>
      <c r="AP90" s="297"/>
      <c r="AQ90" s="40"/>
      <c r="AS90" s="79" t="s">
        <v>89</v>
      </c>
      <c r="AT90" s="80" t="s">
        <v>90</v>
      </c>
      <c r="AU90" s="80" t="s">
        <v>46</v>
      </c>
      <c r="AV90" s="81" t="s">
        <v>69</v>
      </c>
    </row>
    <row r="91" spans="2:89" s="1" customFormat="1" ht="19.9" customHeight="1">
      <c r="B91" s="38"/>
      <c r="C91" s="39"/>
      <c r="D91" s="100" t="s">
        <v>91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12">
        <f>ROUND(AG87*AS91,2)</f>
        <v>0</v>
      </c>
      <c r="AH91" s="309"/>
      <c r="AI91" s="309"/>
      <c r="AJ91" s="309"/>
      <c r="AK91" s="309"/>
      <c r="AL91" s="309"/>
      <c r="AM91" s="309"/>
      <c r="AN91" s="309">
        <f>ROUND(AG91+AV91,2)</f>
        <v>0</v>
      </c>
      <c r="AO91" s="309"/>
      <c r="AP91" s="309"/>
      <c r="AQ91" s="40"/>
      <c r="AS91" s="101">
        <v>0</v>
      </c>
      <c r="AT91" s="102" t="s">
        <v>92</v>
      </c>
      <c r="AU91" s="102" t="s">
        <v>47</v>
      </c>
      <c r="AV91" s="103">
        <f>ROUND(IF(AU91="základní",AG91*L31,IF(AU91="snížená",AG91*L32,0)),2)</f>
        <v>0</v>
      </c>
      <c r="BV91" s="21" t="s">
        <v>93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8"/>
      <c r="C92" s="39"/>
      <c r="D92" s="310" t="s">
        <v>94</v>
      </c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9"/>
      <c r="AD92" s="39"/>
      <c r="AE92" s="39"/>
      <c r="AF92" s="39"/>
      <c r="AG92" s="312">
        <f>AG87*AS92</f>
        <v>0</v>
      </c>
      <c r="AH92" s="309"/>
      <c r="AI92" s="309"/>
      <c r="AJ92" s="309"/>
      <c r="AK92" s="309"/>
      <c r="AL92" s="309"/>
      <c r="AM92" s="309"/>
      <c r="AN92" s="309">
        <f>AG92+AV92</f>
        <v>0</v>
      </c>
      <c r="AO92" s="309"/>
      <c r="AP92" s="309"/>
      <c r="AQ92" s="40"/>
      <c r="AS92" s="105">
        <v>0</v>
      </c>
      <c r="AT92" s="106" t="s">
        <v>92</v>
      </c>
      <c r="AU92" s="106" t="s">
        <v>47</v>
      </c>
      <c r="AV92" s="107">
        <f>ROUND(IF(AU92="nulová",0,IF(OR(AU92="základní",AU92="zákl. přenesená"),AG92*L31,AG92*L32)),2)</f>
        <v>0</v>
      </c>
      <c r="BV92" s="21" t="s">
        <v>95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8"/>
      <c r="C93" s="39"/>
      <c r="D93" s="310" t="s">
        <v>94</v>
      </c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9"/>
      <c r="AD93" s="39"/>
      <c r="AE93" s="39"/>
      <c r="AF93" s="39"/>
      <c r="AG93" s="312">
        <f>AG87*AS93</f>
        <v>0</v>
      </c>
      <c r="AH93" s="309"/>
      <c r="AI93" s="309"/>
      <c r="AJ93" s="309"/>
      <c r="AK93" s="309"/>
      <c r="AL93" s="309"/>
      <c r="AM93" s="309"/>
      <c r="AN93" s="309">
        <f>AG93+AV93</f>
        <v>0</v>
      </c>
      <c r="AO93" s="309"/>
      <c r="AP93" s="309"/>
      <c r="AQ93" s="40"/>
      <c r="AS93" s="105">
        <v>0</v>
      </c>
      <c r="AT93" s="106" t="s">
        <v>92</v>
      </c>
      <c r="AU93" s="106" t="s">
        <v>47</v>
      </c>
      <c r="AV93" s="107">
        <f>ROUND(IF(AU93="nulová",0,IF(OR(AU93="základní",AU93="zákl. přenesená"),AG93*L31,AG93*L32)),2)</f>
        <v>0</v>
      </c>
      <c r="BV93" s="21" t="s">
        <v>95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8"/>
      <c r="C94" s="39"/>
      <c r="D94" s="310" t="s">
        <v>94</v>
      </c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9"/>
      <c r="AD94" s="39"/>
      <c r="AE94" s="39"/>
      <c r="AF94" s="39"/>
      <c r="AG94" s="312">
        <f>AG87*AS94</f>
        <v>0</v>
      </c>
      <c r="AH94" s="309"/>
      <c r="AI94" s="309"/>
      <c r="AJ94" s="309"/>
      <c r="AK94" s="309"/>
      <c r="AL94" s="309"/>
      <c r="AM94" s="309"/>
      <c r="AN94" s="309">
        <f>AG94+AV94</f>
        <v>0</v>
      </c>
      <c r="AO94" s="309"/>
      <c r="AP94" s="309"/>
      <c r="AQ94" s="40"/>
      <c r="AS94" s="108">
        <v>0</v>
      </c>
      <c r="AT94" s="109" t="s">
        <v>92</v>
      </c>
      <c r="AU94" s="109" t="s">
        <v>47</v>
      </c>
      <c r="AV94" s="110">
        <f>ROUND(IF(AU94="nulová",0,IF(OR(AU94="základní",AU94="zákl. přenesená"),AG94*L31,AG94*L32)),2)</f>
        <v>0</v>
      </c>
      <c r="BV94" s="21" t="s">
        <v>95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1" t="s">
        <v>96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313">
        <f>ROUND(AG87+AG90,2)</f>
        <v>0</v>
      </c>
      <c r="AH96" s="313"/>
      <c r="AI96" s="313"/>
      <c r="AJ96" s="313"/>
      <c r="AK96" s="313"/>
      <c r="AL96" s="313"/>
      <c r="AM96" s="313"/>
      <c r="AN96" s="313">
        <f>AN87+AN90</f>
        <v>0</v>
      </c>
      <c r="AO96" s="313"/>
      <c r="AP96" s="313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Nymburk - Sociální zaříz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36"/>
  <sheetViews>
    <sheetView showGridLines="0" tabSelected="1" workbookViewId="0" topLeftCell="A1">
      <pane ySplit="1" topLeftCell="A5" activePane="bottomLeft" state="frozen"/>
      <selection pane="bottomLeft" activeCell="O8" sqref="O8:P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5"/>
      <c r="C1" s="15"/>
      <c r="D1" s="16" t="s">
        <v>1</v>
      </c>
      <c r="E1" s="15"/>
      <c r="F1" s="17" t="s">
        <v>97</v>
      </c>
      <c r="G1" s="17"/>
      <c r="H1" s="371" t="s">
        <v>98</v>
      </c>
      <c r="I1" s="371"/>
      <c r="J1" s="371"/>
      <c r="K1" s="371"/>
      <c r="L1" s="17" t="s">
        <v>99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13"/>
      <c r="V1" s="11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79" t="s">
        <v>7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S2" s="314" t="s">
        <v>8</v>
      </c>
      <c r="T2" s="315"/>
      <c r="U2" s="315"/>
      <c r="V2" s="315"/>
      <c r="W2" s="315"/>
      <c r="X2" s="315"/>
      <c r="Y2" s="315"/>
      <c r="Z2" s="315"/>
      <c r="AA2" s="315"/>
      <c r="AB2" s="315"/>
      <c r="AC2" s="315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102</v>
      </c>
    </row>
    <row r="4" spans="2:46" ht="36.95" customHeight="1">
      <c r="B4" s="25"/>
      <c r="C4" s="281" t="s">
        <v>103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s="1" customFormat="1" ht="32.85" customHeight="1">
      <c r="B6" s="38"/>
      <c r="C6" s="39"/>
      <c r="D6" s="32" t="s">
        <v>19</v>
      </c>
      <c r="E6" s="39"/>
      <c r="F6" s="287" t="s">
        <v>20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9"/>
      <c r="R6" s="40"/>
    </row>
    <row r="7" spans="2:18" s="1" customFormat="1" ht="14.45" customHeight="1">
      <c r="B7" s="38"/>
      <c r="C7" s="39"/>
      <c r="D7" s="33" t="s">
        <v>22</v>
      </c>
      <c r="E7" s="39"/>
      <c r="F7" s="31" t="s">
        <v>5</v>
      </c>
      <c r="G7" s="39"/>
      <c r="H7" s="39"/>
      <c r="I7" s="39"/>
      <c r="J7" s="39"/>
      <c r="K7" s="39"/>
      <c r="L7" s="39"/>
      <c r="M7" s="33" t="s">
        <v>23</v>
      </c>
      <c r="N7" s="39"/>
      <c r="O7" s="31" t="s">
        <v>5</v>
      </c>
      <c r="P7" s="39"/>
      <c r="Q7" s="39"/>
      <c r="R7" s="40"/>
    </row>
    <row r="8" spans="2:18" s="1" customFormat="1" ht="14.45" customHeight="1">
      <c r="B8" s="38"/>
      <c r="C8" s="39"/>
      <c r="D8" s="33" t="s">
        <v>25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27</v>
      </c>
      <c r="N8" s="39"/>
      <c r="O8" s="325"/>
      <c r="P8" s="326"/>
      <c r="Q8" s="39"/>
      <c r="R8" s="40"/>
    </row>
    <row r="9" spans="2:18" s="1" customFormat="1" ht="10.9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s="1" customFormat="1" ht="14.45" customHeight="1">
      <c r="B10" s="38"/>
      <c r="C10" s="39"/>
      <c r="D10" s="33" t="s">
        <v>30</v>
      </c>
      <c r="E10" s="39"/>
      <c r="F10" s="39"/>
      <c r="G10" s="39"/>
      <c r="H10" s="39"/>
      <c r="I10" s="39"/>
      <c r="J10" s="39"/>
      <c r="K10" s="39"/>
      <c r="L10" s="39"/>
      <c r="M10" s="33" t="s">
        <v>31</v>
      </c>
      <c r="N10" s="39"/>
      <c r="O10" s="285" t="s">
        <v>5</v>
      </c>
      <c r="P10" s="285"/>
      <c r="Q10" s="39"/>
      <c r="R10" s="40"/>
    </row>
    <row r="11" spans="2:18" s="1" customFormat="1" ht="18" customHeight="1">
      <c r="B11" s="38"/>
      <c r="C11" s="39"/>
      <c r="D11" s="39"/>
      <c r="E11" s="31" t="s">
        <v>32</v>
      </c>
      <c r="F11" s="39"/>
      <c r="G11" s="39"/>
      <c r="H11" s="39"/>
      <c r="I11" s="39"/>
      <c r="J11" s="39"/>
      <c r="K11" s="39"/>
      <c r="L11" s="39"/>
      <c r="M11" s="33" t="s">
        <v>33</v>
      </c>
      <c r="N11" s="39"/>
      <c r="O11" s="285" t="s">
        <v>5</v>
      </c>
      <c r="P11" s="285"/>
      <c r="Q11" s="39"/>
      <c r="R11" s="40"/>
    </row>
    <row r="12" spans="2:18" s="1" customFormat="1" ht="6.95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5" customHeight="1">
      <c r="B13" s="38"/>
      <c r="C13" s="39"/>
      <c r="D13" s="33" t="s">
        <v>34</v>
      </c>
      <c r="E13" s="39"/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327" t="str">
        <f>IF('Rekapitulace stavby'!AN13="","",'Rekapitulace stavby'!AN13)</f>
        <v>Vyplň údaj</v>
      </c>
      <c r="P13" s="285"/>
      <c r="Q13" s="39"/>
      <c r="R13" s="40"/>
    </row>
    <row r="14" spans="2:18" s="1" customFormat="1" ht="18" customHeight="1">
      <c r="B14" s="38"/>
      <c r="C14" s="39"/>
      <c r="D14" s="39"/>
      <c r="E14" s="327" t="str">
        <f>IF('Rekapitulace stavby'!E14="","",'Rekapitulace stavby'!E14)</f>
        <v>Vyplň údaj</v>
      </c>
      <c r="F14" s="328"/>
      <c r="G14" s="328"/>
      <c r="H14" s="328"/>
      <c r="I14" s="328"/>
      <c r="J14" s="328"/>
      <c r="K14" s="328"/>
      <c r="L14" s="328"/>
      <c r="M14" s="33" t="s">
        <v>33</v>
      </c>
      <c r="N14" s="39"/>
      <c r="O14" s="327" t="str">
        <f>IF('Rekapitulace stavby'!AN14="","",'Rekapitulace stavby'!AN14)</f>
        <v>Vyplň údaj</v>
      </c>
      <c r="P14" s="285"/>
      <c r="Q14" s="39"/>
      <c r="R14" s="40"/>
    </row>
    <row r="15" spans="2:18" s="1" customFormat="1" ht="6.9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5" customHeight="1">
      <c r="B16" s="38"/>
      <c r="C16" s="39"/>
      <c r="D16" s="33" t="s">
        <v>36</v>
      </c>
      <c r="E16" s="39"/>
      <c r="F16" s="39"/>
      <c r="G16" s="39"/>
      <c r="H16" s="39"/>
      <c r="I16" s="39"/>
      <c r="J16" s="39"/>
      <c r="K16" s="39"/>
      <c r="L16" s="39"/>
      <c r="M16" s="33" t="s">
        <v>31</v>
      </c>
      <c r="N16" s="39"/>
      <c r="O16" s="285" t="s">
        <v>5</v>
      </c>
      <c r="P16" s="285"/>
      <c r="Q16" s="39"/>
      <c r="R16" s="40"/>
    </row>
    <row r="17" spans="2:18" s="1" customFormat="1" ht="18" customHeight="1">
      <c r="B17" s="38"/>
      <c r="C17" s="39"/>
      <c r="D17" s="39"/>
      <c r="E17" s="31" t="s">
        <v>37</v>
      </c>
      <c r="F17" s="39"/>
      <c r="G17" s="39"/>
      <c r="H17" s="39"/>
      <c r="I17" s="39"/>
      <c r="J17" s="39"/>
      <c r="K17" s="39"/>
      <c r="L17" s="39"/>
      <c r="M17" s="33" t="s">
        <v>33</v>
      </c>
      <c r="N17" s="39"/>
      <c r="O17" s="285" t="s">
        <v>5</v>
      </c>
      <c r="P17" s="285"/>
      <c r="Q17" s="39"/>
      <c r="R17" s="40"/>
    </row>
    <row r="18" spans="2:18" s="1" customFormat="1" ht="6.95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5" customHeight="1">
      <c r="B19" s="38"/>
      <c r="C19" s="39"/>
      <c r="D19" s="33" t="s">
        <v>39</v>
      </c>
      <c r="E19" s="39"/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85" t="s">
        <v>5</v>
      </c>
      <c r="P19" s="285"/>
      <c r="Q19" s="39"/>
      <c r="R19" s="40"/>
    </row>
    <row r="20" spans="2:18" s="1" customFormat="1" ht="18" customHeight="1">
      <c r="B20" s="38"/>
      <c r="C20" s="39"/>
      <c r="D20" s="39"/>
      <c r="E20" s="31" t="s">
        <v>40</v>
      </c>
      <c r="F20" s="39"/>
      <c r="G20" s="39"/>
      <c r="H20" s="39"/>
      <c r="I20" s="39"/>
      <c r="J20" s="39"/>
      <c r="K20" s="39"/>
      <c r="L20" s="39"/>
      <c r="M20" s="33" t="s">
        <v>33</v>
      </c>
      <c r="N20" s="39"/>
      <c r="O20" s="285" t="s">
        <v>5</v>
      </c>
      <c r="P20" s="285"/>
      <c r="Q20" s="39"/>
      <c r="R20" s="40"/>
    </row>
    <row r="21" spans="2:18" s="1" customFormat="1" ht="6.9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5" customHeight="1">
      <c r="B22" s="38"/>
      <c r="C22" s="39"/>
      <c r="D22" s="33" t="s">
        <v>41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77.25" customHeight="1">
      <c r="B23" s="38"/>
      <c r="C23" s="39"/>
      <c r="D23" s="39"/>
      <c r="E23" s="290" t="s">
        <v>42</v>
      </c>
      <c r="F23" s="290"/>
      <c r="G23" s="290"/>
      <c r="H23" s="290"/>
      <c r="I23" s="290"/>
      <c r="J23" s="290"/>
      <c r="K23" s="290"/>
      <c r="L23" s="290"/>
      <c r="M23" s="39"/>
      <c r="N23" s="39"/>
      <c r="O23" s="39"/>
      <c r="P23" s="39"/>
      <c r="Q23" s="39"/>
      <c r="R23" s="40"/>
    </row>
    <row r="24" spans="2:18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5" customHeight="1">
      <c r="B26" s="38"/>
      <c r="C26" s="39"/>
      <c r="D26" s="114" t="s">
        <v>104</v>
      </c>
      <c r="E26" s="39"/>
      <c r="F26" s="39"/>
      <c r="G26" s="39"/>
      <c r="H26" s="39"/>
      <c r="I26" s="39"/>
      <c r="J26" s="39"/>
      <c r="K26" s="39"/>
      <c r="L26" s="39"/>
      <c r="M26" s="291">
        <f>N87</f>
        <v>0</v>
      </c>
      <c r="N26" s="291"/>
      <c r="O26" s="291"/>
      <c r="P26" s="291"/>
      <c r="Q26" s="39"/>
      <c r="R26" s="40"/>
    </row>
    <row r="27" spans="2:18" s="1" customFormat="1" ht="14.45" customHeight="1">
      <c r="B27" s="38"/>
      <c r="C27" s="39"/>
      <c r="D27" s="37" t="s">
        <v>91</v>
      </c>
      <c r="E27" s="39"/>
      <c r="F27" s="39"/>
      <c r="G27" s="39"/>
      <c r="H27" s="39"/>
      <c r="I27" s="39"/>
      <c r="J27" s="39"/>
      <c r="K27" s="39"/>
      <c r="L27" s="39"/>
      <c r="M27" s="291">
        <f>N116</f>
        <v>0</v>
      </c>
      <c r="N27" s="291"/>
      <c r="O27" s="291"/>
      <c r="P27" s="291"/>
      <c r="Q27" s="39"/>
      <c r="R27" s="40"/>
    </row>
    <row r="28" spans="2:18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5" t="s">
        <v>45</v>
      </c>
      <c r="E29" s="39"/>
      <c r="F29" s="39"/>
      <c r="G29" s="39"/>
      <c r="H29" s="39"/>
      <c r="I29" s="39"/>
      <c r="J29" s="39"/>
      <c r="K29" s="39"/>
      <c r="L29" s="39"/>
      <c r="M29" s="329">
        <f>ROUND(M26+M27,2)</f>
        <v>0</v>
      </c>
      <c r="N29" s="324"/>
      <c r="O29" s="324"/>
      <c r="P29" s="324"/>
      <c r="Q29" s="39"/>
      <c r="R29" s="40"/>
    </row>
    <row r="30" spans="2:18" s="1" customFormat="1" ht="6.95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5" customHeight="1">
      <c r="B31" s="38"/>
      <c r="C31" s="39"/>
      <c r="D31" s="45" t="s">
        <v>46</v>
      </c>
      <c r="E31" s="45" t="s">
        <v>47</v>
      </c>
      <c r="F31" s="46">
        <v>0.21</v>
      </c>
      <c r="G31" s="116" t="s">
        <v>48</v>
      </c>
      <c r="H31" s="330">
        <f>(SUM(BE116:BE123)+SUM(BE140:BE534))</f>
        <v>0</v>
      </c>
      <c r="I31" s="324"/>
      <c r="J31" s="324"/>
      <c r="K31" s="39"/>
      <c r="L31" s="39"/>
      <c r="M31" s="330">
        <f>ROUND((SUM(BE116:BE123)+SUM(BE140:BE534)),2)*F31</f>
        <v>0</v>
      </c>
      <c r="N31" s="324"/>
      <c r="O31" s="324"/>
      <c r="P31" s="324"/>
      <c r="Q31" s="39"/>
      <c r="R31" s="40"/>
    </row>
    <row r="32" spans="2:18" s="1" customFormat="1" ht="14.45" customHeight="1">
      <c r="B32" s="38"/>
      <c r="C32" s="39"/>
      <c r="D32" s="39"/>
      <c r="E32" s="45" t="s">
        <v>49</v>
      </c>
      <c r="F32" s="46">
        <v>0.15</v>
      </c>
      <c r="G32" s="116" t="s">
        <v>48</v>
      </c>
      <c r="H32" s="330">
        <f>(SUM(BF116:BF123)+SUM(BF140:BF534))</f>
        <v>0</v>
      </c>
      <c r="I32" s="324"/>
      <c r="J32" s="324"/>
      <c r="K32" s="39"/>
      <c r="L32" s="39"/>
      <c r="M32" s="330">
        <f>ROUND((SUM(BF116:BF123)+SUM(BF140:BF534)),2)*F32</f>
        <v>0</v>
      </c>
      <c r="N32" s="324"/>
      <c r="O32" s="324"/>
      <c r="P32" s="324"/>
      <c r="Q32" s="39"/>
      <c r="R32" s="40"/>
    </row>
    <row r="33" spans="2:18" s="1" customFormat="1" ht="14.45" customHeight="1" hidden="1">
      <c r="B33" s="38"/>
      <c r="C33" s="39"/>
      <c r="D33" s="39"/>
      <c r="E33" s="45" t="s">
        <v>50</v>
      </c>
      <c r="F33" s="46">
        <v>0.21</v>
      </c>
      <c r="G33" s="116" t="s">
        <v>48</v>
      </c>
      <c r="H33" s="330">
        <f>(SUM(BG116:BG123)+SUM(BG140:BG534))</f>
        <v>0</v>
      </c>
      <c r="I33" s="324"/>
      <c r="J33" s="324"/>
      <c r="K33" s="39"/>
      <c r="L33" s="39"/>
      <c r="M33" s="330">
        <v>0</v>
      </c>
      <c r="N33" s="324"/>
      <c r="O33" s="324"/>
      <c r="P33" s="324"/>
      <c r="Q33" s="39"/>
      <c r="R33" s="40"/>
    </row>
    <row r="34" spans="2:18" s="1" customFormat="1" ht="14.45" customHeight="1" hidden="1">
      <c r="B34" s="38"/>
      <c r="C34" s="39"/>
      <c r="D34" s="39"/>
      <c r="E34" s="45" t="s">
        <v>51</v>
      </c>
      <c r="F34" s="46">
        <v>0.15</v>
      </c>
      <c r="G34" s="116" t="s">
        <v>48</v>
      </c>
      <c r="H34" s="330">
        <f>(SUM(BH116:BH123)+SUM(BH140:BH534))</f>
        <v>0</v>
      </c>
      <c r="I34" s="324"/>
      <c r="J34" s="324"/>
      <c r="K34" s="39"/>
      <c r="L34" s="39"/>
      <c r="M34" s="330">
        <v>0</v>
      </c>
      <c r="N34" s="324"/>
      <c r="O34" s="324"/>
      <c r="P34" s="324"/>
      <c r="Q34" s="39"/>
      <c r="R34" s="40"/>
    </row>
    <row r="35" spans="2:18" s="1" customFormat="1" ht="14.45" customHeight="1" hidden="1">
      <c r="B35" s="38"/>
      <c r="C35" s="39"/>
      <c r="D35" s="39"/>
      <c r="E35" s="45" t="s">
        <v>52</v>
      </c>
      <c r="F35" s="46">
        <v>0</v>
      </c>
      <c r="G35" s="116" t="s">
        <v>48</v>
      </c>
      <c r="H35" s="330">
        <f>(SUM(BI116:BI123)+SUM(BI140:BI534))</f>
        <v>0</v>
      </c>
      <c r="I35" s="324"/>
      <c r="J35" s="324"/>
      <c r="K35" s="39"/>
      <c r="L35" s="39"/>
      <c r="M35" s="330">
        <v>0</v>
      </c>
      <c r="N35" s="324"/>
      <c r="O35" s="324"/>
      <c r="P35" s="324"/>
      <c r="Q35" s="39"/>
      <c r="R35" s="40"/>
    </row>
    <row r="36" spans="2:18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112"/>
      <c r="D37" s="117" t="s">
        <v>53</v>
      </c>
      <c r="E37" s="78"/>
      <c r="F37" s="78"/>
      <c r="G37" s="118" t="s">
        <v>54</v>
      </c>
      <c r="H37" s="119" t="s">
        <v>55</v>
      </c>
      <c r="I37" s="78"/>
      <c r="J37" s="78"/>
      <c r="K37" s="78"/>
      <c r="L37" s="331">
        <f>SUM(M29:M35)</f>
        <v>0</v>
      </c>
      <c r="M37" s="331"/>
      <c r="N37" s="331"/>
      <c r="O37" s="331"/>
      <c r="P37" s="332"/>
      <c r="Q37" s="112"/>
      <c r="R37" s="40"/>
    </row>
    <row r="38" spans="2:18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56</v>
      </c>
      <c r="E50" s="54"/>
      <c r="F50" s="54"/>
      <c r="G50" s="54"/>
      <c r="H50" s="55"/>
      <c r="I50" s="39"/>
      <c r="J50" s="53" t="s">
        <v>57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58</v>
      </c>
      <c r="E59" s="59"/>
      <c r="F59" s="59"/>
      <c r="G59" s="60" t="s">
        <v>59</v>
      </c>
      <c r="H59" s="61"/>
      <c r="I59" s="39"/>
      <c r="J59" s="58" t="s">
        <v>58</v>
      </c>
      <c r="K59" s="59"/>
      <c r="L59" s="59"/>
      <c r="M59" s="59"/>
      <c r="N59" s="60" t="s">
        <v>59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60</v>
      </c>
      <c r="E61" s="54"/>
      <c r="F61" s="54"/>
      <c r="G61" s="54"/>
      <c r="H61" s="55"/>
      <c r="I61" s="39"/>
      <c r="J61" s="53" t="s">
        <v>61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58</v>
      </c>
      <c r="E70" s="59"/>
      <c r="F70" s="59"/>
      <c r="G70" s="60" t="s">
        <v>59</v>
      </c>
      <c r="H70" s="61"/>
      <c r="I70" s="39"/>
      <c r="J70" s="58" t="s">
        <v>58</v>
      </c>
      <c r="K70" s="59"/>
      <c r="L70" s="59"/>
      <c r="M70" s="59"/>
      <c r="N70" s="60" t="s">
        <v>59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" customHeight="1">
      <c r="B76" s="38"/>
      <c r="C76" s="281" t="s">
        <v>105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6.95" customHeight="1">
      <c r="B78" s="38"/>
      <c r="C78" s="72" t="s">
        <v>19</v>
      </c>
      <c r="D78" s="39"/>
      <c r="E78" s="39"/>
      <c r="F78" s="316" t="str">
        <f>F6</f>
        <v>Sociální zařízení SOŠ a SOU Nymburk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9"/>
      <c r="R78" s="40"/>
    </row>
    <row r="79" spans="2:18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2:18" s="1" customFormat="1" ht="18" customHeight="1">
      <c r="B80" s="38"/>
      <c r="C80" s="33" t="s">
        <v>25</v>
      </c>
      <c r="D80" s="39"/>
      <c r="E80" s="39"/>
      <c r="F80" s="31" t="str">
        <f>F8</f>
        <v xml:space="preserve"> </v>
      </c>
      <c r="G80" s="39"/>
      <c r="H80" s="39"/>
      <c r="I80" s="39"/>
      <c r="J80" s="39"/>
      <c r="K80" s="33" t="s">
        <v>27</v>
      </c>
      <c r="L80" s="39"/>
      <c r="M80" s="326" t="str">
        <f>IF(O8="","",O8)</f>
        <v/>
      </c>
      <c r="N80" s="326"/>
      <c r="O80" s="326"/>
      <c r="P80" s="326"/>
      <c r="Q80" s="39"/>
      <c r="R80" s="40"/>
    </row>
    <row r="81" spans="2:18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18" s="1" customFormat="1" ht="15">
      <c r="B82" s="38"/>
      <c r="C82" s="33" t="s">
        <v>30</v>
      </c>
      <c r="D82" s="39"/>
      <c r="E82" s="39"/>
      <c r="F82" s="31" t="str">
        <f>E11</f>
        <v>SOŚ a SOU Nymburk, V Kolonii 1804, 288 02 Nymburk</v>
      </c>
      <c r="G82" s="39"/>
      <c r="H82" s="39"/>
      <c r="I82" s="39"/>
      <c r="J82" s="39"/>
      <c r="K82" s="33" t="s">
        <v>36</v>
      </c>
      <c r="L82" s="39"/>
      <c r="M82" s="285" t="str">
        <f>E17</f>
        <v>Energy Benefit Centre a.s.</v>
      </c>
      <c r="N82" s="285"/>
      <c r="O82" s="285"/>
      <c r="P82" s="285"/>
      <c r="Q82" s="285"/>
      <c r="R82" s="40"/>
    </row>
    <row r="83" spans="2:18" s="1" customFormat="1" ht="14.45" customHeight="1">
      <c r="B83" s="38"/>
      <c r="C83" s="33" t="s">
        <v>34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39</v>
      </c>
      <c r="L83" s="39"/>
      <c r="M83" s="285" t="str">
        <f>E20</f>
        <v>Lenka Jandová</v>
      </c>
      <c r="N83" s="285"/>
      <c r="O83" s="285"/>
      <c r="P83" s="285"/>
      <c r="Q83" s="285"/>
      <c r="R83" s="40"/>
    </row>
    <row r="84" spans="2:18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</row>
    <row r="85" spans="2:18" s="1" customFormat="1" ht="29.25" customHeight="1">
      <c r="B85" s="38"/>
      <c r="C85" s="333" t="s">
        <v>106</v>
      </c>
      <c r="D85" s="334"/>
      <c r="E85" s="334"/>
      <c r="F85" s="334"/>
      <c r="G85" s="334"/>
      <c r="H85" s="112"/>
      <c r="I85" s="112"/>
      <c r="J85" s="112"/>
      <c r="K85" s="112"/>
      <c r="L85" s="112"/>
      <c r="M85" s="112"/>
      <c r="N85" s="333" t="s">
        <v>107</v>
      </c>
      <c r="O85" s="334"/>
      <c r="P85" s="334"/>
      <c r="Q85" s="334"/>
      <c r="R85" s="40"/>
    </row>
    <row r="86" spans="2:18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120" t="s">
        <v>108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97">
        <f>N140</f>
        <v>0</v>
      </c>
      <c r="O87" s="335"/>
      <c r="P87" s="335"/>
      <c r="Q87" s="335"/>
      <c r="R87" s="40"/>
      <c r="AU87" s="21" t="s">
        <v>109</v>
      </c>
    </row>
    <row r="88" spans="2:18" s="6" customFormat="1" ht="24.95" customHeight="1">
      <c r="B88" s="121"/>
      <c r="C88" s="122"/>
      <c r="D88" s="123" t="s">
        <v>110</v>
      </c>
      <c r="E88" s="122"/>
      <c r="F88" s="122"/>
      <c r="G88" s="122"/>
      <c r="H88" s="122"/>
      <c r="I88" s="122"/>
      <c r="J88" s="122"/>
      <c r="K88" s="122"/>
      <c r="L88" s="122"/>
      <c r="M88" s="122"/>
      <c r="N88" s="336">
        <f>N141</f>
        <v>0</v>
      </c>
      <c r="O88" s="337"/>
      <c r="P88" s="337"/>
      <c r="Q88" s="337"/>
      <c r="R88" s="124"/>
    </row>
    <row r="89" spans="2:18" s="7" customFormat="1" ht="19.9" customHeight="1">
      <c r="B89" s="125"/>
      <c r="C89" s="126"/>
      <c r="D89" s="100" t="s">
        <v>111</v>
      </c>
      <c r="E89" s="126"/>
      <c r="F89" s="126"/>
      <c r="G89" s="126"/>
      <c r="H89" s="126"/>
      <c r="I89" s="126"/>
      <c r="J89" s="126"/>
      <c r="K89" s="126"/>
      <c r="L89" s="126"/>
      <c r="M89" s="126"/>
      <c r="N89" s="309">
        <f>N142</f>
        <v>0</v>
      </c>
      <c r="O89" s="338"/>
      <c r="P89" s="338"/>
      <c r="Q89" s="338"/>
      <c r="R89" s="127"/>
    </row>
    <row r="90" spans="2:18" s="7" customFormat="1" ht="19.9" customHeight="1">
      <c r="B90" s="125"/>
      <c r="C90" s="126"/>
      <c r="D90" s="100" t="s">
        <v>112</v>
      </c>
      <c r="E90" s="126"/>
      <c r="F90" s="126"/>
      <c r="G90" s="126"/>
      <c r="H90" s="126"/>
      <c r="I90" s="126"/>
      <c r="J90" s="126"/>
      <c r="K90" s="126"/>
      <c r="L90" s="126"/>
      <c r="M90" s="126"/>
      <c r="N90" s="309">
        <f>N174</f>
        <v>0</v>
      </c>
      <c r="O90" s="338"/>
      <c r="P90" s="338"/>
      <c r="Q90" s="338"/>
      <c r="R90" s="127"/>
    </row>
    <row r="91" spans="2:18" s="7" customFormat="1" ht="19.9" customHeight="1">
      <c r="B91" s="125"/>
      <c r="C91" s="126"/>
      <c r="D91" s="100" t="s">
        <v>113</v>
      </c>
      <c r="E91" s="126"/>
      <c r="F91" s="126"/>
      <c r="G91" s="126"/>
      <c r="H91" s="126"/>
      <c r="I91" s="126"/>
      <c r="J91" s="126"/>
      <c r="K91" s="126"/>
      <c r="L91" s="126"/>
      <c r="M91" s="126"/>
      <c r="N91" s="309">
        <f>N222</f>
        <v>0</v>
      </c>
      <c r="O91" s="338"/>
      <c r="P91" s="338"/>
      <c r="Q91" s="338"/>
      <c r="R91" s="127"/>
    </row>
    <row r="92" spans="2:18" s="7" customFormat="1" ht="19.9" customHeight="1">
      <c r="B92" s="125"/>
      <c r="C92" s="126"/>
      <c r="D92" s="100" t="s">
        <v>114</v>
      </c>
      <c r="E92" s="126"/>
      <c r="F92" s="126"/>
      <c r="G92" s="126"/>
      <c r="H92" s="126"/>
      <c r="I92" s="126"/>
      <c r="J92" s="126"/>
      <c r="K92" s="126"/>
      <c r="L92" s="126"/>
      <c r="M92" s="126"/>
      <c r="N92" s="309">
        <f>N307</f>
        <v>0</v>
      </c>
      <c r="O92" s="338"/>
      <c r="P92" s="338"/>
      <c r="Q92" s="338"/>
      <c r="R92" s="127"/>
    </row>
    <row r="93" spans="2:18" s="7" customFormat="1" ht="19.9" customHeight="1">
      <c r="B93" s="125"/>
      <c r="C93" s="126"/>
      <c r="D93" s="100" t="s">
        <v>115</v>
      </c>
      <c r="E93" s="126"/>
      <c r="F93" s="126"/>
      <c r="G93" s="126"/>
      <c r="H93" s="126"/>
      <c r="I93" s="126"/>
      <c r="J93" s="126"/>
      <c r="K93" s="126"/>
      <c r="L93" s="126"/>
      <c r="M93" s="126"/>
      <c r="N93" s="309">
        <f>N312</f>
        <v>0</v>
      </c>
      <c r="O93" s="338"/>
      <c r="P93" s="338"/>
      <c r="Q93" s="338"/>
      <c r="R93" s="127"/>
    </row>
    <row r="94" spans="2:18" s="6" customFormat="1" ht="24.95" customHeight="1">
      <c r="B94" s="121"/>
      <c r="C94" s="122"/>
      <c r="D94" s="123" t="s">
        <v>116</v>
      </c>
      <c r="E94" s="122"/>
      <c r="F94" s="122"/>
      <c r="G94" s="122"/>
      <c r="H94" s="122"/>
      <c r="I94" s="122"/>
      <c r="J94" s="122"/>
      <c r="K94" s="122"/>
      <c r="L94" s="122"/>
      <c r="M94" s="122"/>
      <c r="N94" s="336">
        <f>N314</f>
        <v>0</v>
      </c>
      <c r="O94" s="337"/>
      <c r="P94" s="337"/>
      <c r="Q94" s="337"/>
      <c r="R94" s="124"/>
    </row>
    <row r="95" spans="2:18" s="7" customFormat="1" ht="19.9" customHeight="1">
      <c r="B95" s="125"/>
      <c r="C95" s="126"/>
      <c r="D95" s="100" t="s">
        <v>117</v>
      </c>
      <c r="E95" s="126"/>
      <c r="F95" s="126"/>
      <c r="G95" s="126"/>
      <c r="H95" s="126"/>
      <c r="I95" s="126"/>
      <c r="J95" s="126"/>
      <c r="K95" s="126"/>
      <c r="L95" s="126"/>
      <c r="M95" s="126"/>
      <c r="N95" s="309">
        <f>N315</f>
        <v>0</v>
      </c>
      <c r="O95" s="338"/>
      <c r="P95" s="338"/>
      <c r="Q95" s="338"/>
      <c r="R95" s="127"/>
    </row>
    <row r="96" spans="2:18" s="7" customFormat="1" ht="19.9" customHeight="1">
      <c r="B96" s="125"/>
      <c r="C96" s="126"/>
      <c r="D96" s="100" t="s">
        <v>118</v>
      </c>
      <c r="E96" s="126"/>
      <c r="F96" s="126"/>
      <c r="G96" s="126"/>
      <c r="H96" s="126"/>
      <c r="I96" s="126"/>
      <c r="J96" s="126"/>
      <c r="K96" s="126"/>
      <c r="L96" s="126"/>
      <c r="M96" s="126"/>
      <c r="N96" s="309">
        <f>N333</f>
        <v>0</v>
      </c>
      <c r="O96" s="338"/>
      <c r="P96" s="338"/>
      <c r="Q96" s="338"/>
      <c r="R96" s="127"/>
    </row>
    <row r="97" spans="2:18" s="7" customFormat="1" ht="19.9" customHeight="1">
      <c r="B97" s="125"/>
      <c r="C97" s="126"/>
      <c r="D97" s="100" t="s">
        <v>119</v>
      </c>
      <c r="E97" s="126"/>
      <c r="F97" s="126"/>
      <c r="G97" s="126"/>
      <c r="H97" s="126"/>
      <c r="I97" s="126"/>
      <c r="J97" s="126"/>
      <c r="K97" s="126"/>
      <c r="L97" s="126"/>
      <c r="M97" s="126"/>
      <c r="N97" s="309">
        <f>N348</f>
        <v>0</v>
      </c>
      <c r="O97" s="338"/>
      <c r="P97" s="338"/>
      <c r="Q97" s="338"/>
      <c r="R97" s="127"/>
    </row>
    <row r="98" spans="2:18" s="7" customFormat="1" ht="19.9" customHeight="1">
      <c r="B98" s="125"/>
      <c r="C98" s="126"/>
      <c r="D98" s="100" t="s">
        <v>120</v>
      </c>
      <c r="E98" s="126"/>
      <c r="F98" s="126"/>
      <c r="G98" s="126"/>
      <c r="H98" s="126"/>
      <c r="I98" s="126"/>
      <c r="J98" s="126"/>
      <c r="K98" s="126"/>
      <c r="L98" s="126"/>
      <c r="M98" s="126"/>
      <c r="N98" s="309">
        <f>N369</f>
        <v>0</v>
      </c>
      <c r="O98" s="338"/>
      <c r="P98" s="338"/>
      <c r="Q98" s="338"/>
      <c r="R98" s="127"/>
    </row>
    <row r="99" spans="2:18" s="7" customFormat="1" ht="19.9" customHeight="1">
      <c r="B99" s="125"/>
      <c r="C99" s="126"/>
      <c r="D99" s="100" t="s">
        <v>121</v>
      </c>
      <c r="E99" s="126"/>
      <c r="F99" s="126"/>
      <c r="G99" s="126"/>
      <c r="H99" s="126"/>
      <c r="I99" s="126"/>
      <c r="J99" s="126"/>
      <c r="K99" s="126"/>
      <c r="L99" s="126"/>
      <c r="M99" s="126"/>
      <c r="N99" s="309">
        <f>N377</f>
        <v>0</v>
      </c>
      <c r="O99" s="338"/>
      <c r="P99" s="338"/>
      <c r="Q99" s="338"/>
      <c r="R99" s="127"/>
    </row>
    <row r="100" spans="2:18" s="7" customFormat="1" ht="19.9" customHeight="1">
      <c r="B100" s="125"/>
      <c r="C100" s="126"/>
      <c r="D100" s="100" t="s">
        <v>122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309">
        <f>N382</f>
        <v>0</v>
      </c>
      <c r="O100" s="338"/>
      <c r="P100" s="338"/>
      <c r="Q100" s="338"/>
      <c r="R100" s="127"/>
    </row>
    <row r="101" spans="2:18" s="7" customFormat="1" ht="19.9" customHeight="1">
      <c r="B101" s="125"/>
      <c r="C101" s="126"/>
      <c r="D101" s="100" t="s">
        <v>123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309">
        <f>N389</f>
        <v>0</v>
      </c>
      <c r="O101" s="338"/>
      <c r="P101" s="338"/>
      <c r="Q101" s="338"/>
      <c r="R101" s="127"/>
    </row>
    <row r="102" spans="2:18" s="7" customFormat="1" ht="19.9" customHeight="1">
      <c r="B102" s="125"/>
      <c r="C102" s="126"/>
      <c r="D102" s="100" t="s">
        <v>124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309">
        <f>N391</f>
        <v>0</v>
      </c>
      <c r="O102" s="338"/>
      <c r="P102" s="338"/>
      <c r="Q102" s="338"/>
      <c r="R102" s="127"/>
    </row>
    <row r="103" spans="2:18" s="7" customFormat="1" ht="19.9" customHeight="1">
      <c r="B103" s="125"/>
      <c r="C103" s="126"/>
      <c r="D103" s="100" t="s">
        <v>125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309">
        <f>N403</f>
        <v>0</v>
      </c>
      <c r="O103" s="338"/>
      <c r="P103" s="338"/>
      <c r="Q103" s="338"/>
      <c r="R103" s="127"/>
    </row>
    <row r="104" spans="2:18" s="7" customFormat="1" ht="19.9" customHeight="1">
      <c r="B104" s="125"/>
      <c r="C104" s="126"/>
      <c r="D104" s="100" t="s">
        <v>126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309">
        <f>N409</f>
        <v>0</v>
      </c>
      <c r="O104" s="338"/>
      <c r="P104" s="338"/>
      <c r="Q104" s="338"/>
      <c r="R104" s="127"/>
    </row>
    <row r="105" spans="2:18" s="7" customFormat="1" ht="19.9" customHeight="1">
      <c r="B105" s="125"/>
      <c r="C105" s="126"/>
      <c r="D105" s="100" t="s">
        <v>127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309">
        <f>N424</f>
        <v>0</v>
      </c>
      <c r="O105" s="338"/>
      <c r="P105" s="338"/>
      <c r="Q105" s="338"/>
      <c r="R105" s="127"/>
    </row>
    <row r="106" spans="2:18" s="7" customFormat="1" ht="19.9" customHeight="1">
      <c r="B106" s="125"/>
      <c r="C106" s="126"/>
      <c r="D106" s="100" t="s">
        <v>128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309">
        <f>N434</f>
        <v>0</v>
      </c>
      <c r="O106" s="338"/>
      <c r="P106" s="338"/>
      <c r="Q106" s="338"/>
      <c r="R106" s="127"/>
    </row>
    <row r="107" spans="2:18" s="7" customFormat="1" ht="19.9" customHeight="1">
      <c r="B107" s="125"/>
      <c r="C107" s="126"/>
      <c r="D107" s="100" t="s">
        <v>129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309">
        <f>N479</f>
        <v>0</v>
      </c>
      <c r="O107" s="338"/>
      <c r="P107" s="338"/>
      <c r="Q107" s="338"/>
      <c r="R107" s="127"/>
    </row>
    <row r="108" spans="2:18" s="7" customFormat="1" ht="19.9" customHeight="1">
      <c r="B108" s="125"/>
      <c r="C108" s="126"/>
      <c r="D108" s="100" t="s">
        <v>130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309">
        <f>N505</f>
        <v>0</v>
      </c>
      <c r="O108" s="338"/>
      <c r="P108" s="338"/>
      <c r="Q108" s="338"/>
      <c r="R108" s="127"/>
    </row>
    <row r="109" spans="2:18" s="7" customFormat="1" ht="19.9" customHeight="1">
      <c r="B109" s="125"/>
      <c r="C109" s="126"/>
      <c r="D109" s="100" t="s">
        <v>131</v>
      </c>
      <c r="E109" s="126"/>
      <c r="F109" s="126"/>
      <c r="G109" s="126"/>
      <c r="H109" s="126"/>
      <c r="I109" s="126"/>
      <c r="J109" s="126"/>
      <c r="K109" s="126"/>
      <c r="L109" s="126"/>
      <c r="M109" s="126"/>
      <c r="N109" s="309">
        <f>N511</f>
        <v>0</v>
      </c>
      <c r="O109" s="338"/>
      <c r="P109" s="338"/>
      <c r="Q109" s="338"/>
      <c r="R109" s="127"/>
    </row>
    <row r="110" spans="2:18" s="6" customFormat="1" ht="24.95" customHeight="1">
      <c r="B110" s="121"/>
      <c r="C110" s="122"/>
      <c r="D110" s="123" t="s">
        <v>132</v>
      </c>
      <c r="E110" s="122"/>
      <c r="F110" s="122"/>
      <c r="G110" s="122"/>
      <c r="H110" s="122"/>
      <c r="I110" s="122"/>
      <c r="J110" s="122"/>
      <c r="K110" s="122"/>
      <c r="L110" s="122"/>
      <c r="M110" s="122"/>
      <c r="N110" s="336">
        <f>N524</f>
        <v>0</v>
      </c>
      <c r="O110" s="337"/>
      <c r="P110" s="337"/>
      <c r="Q110" s="337"/>
      <c r="R110" s="124"/>
    </row>
    <row r="111" spans="2:18" s="6" customFormat="1" ht="24.95" customHeight="1">
      <c r="B111" s="121"/>
      <c r="C111" s="122"/>
      <c r="D111" s="123" t="s">
        <v>133</v>
      </c>
      <c r="E111" s="122"/>
      <c r="F111" s="122"/>
      <c r="G111" s="122"/>
      <c r="H111" s="122"/>
      <c r="I111" s="122"/>
      <c r="J111" s="122"/>
      <c r="K111" s="122"/>
      <c r="L111" s="122"/>
      <c r="M111" s="122"/>
      <c r="N111" s="336">
        <f>N528</f>
        <v>0</v>
      </c>
      <c r="O111" s="337"/>
      <c r="P111" s="337"/>
      <c r="Q111" s="337"/>
      <c r="R111" s="124"/>
    </row>
    <row r="112" spans="2:18" s="7" customFormat="1" ht="19.9" customHeight="1">
      <c r="B112" s="125"/>
      <c r="C112" s="126"/>
      <c r="D112" s="100" t="s">
        <v>134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309">
        <f>N529</f>
        <v>0</v>
      </c>
      <c r="O112" s="338"/>
      <c r="P112" s="338"/>
      <c r="Q112" s="338"/>
      <c r="R112" s="127"/>
    </row>
    <row r="113" spans="2:18" s="7" customFormat="1" ht="19.9" customHeight="1">
      <c r="B113" s="125"/>
      <c r="C113" s="126"/>
      <c r="D113" s="100" t="s">
        <v>135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309">
        <f>N531</f>
        <v>0</v>
      </c>
      <c r="O113" s="338"/>
      <c r="P113" s="338"/>
      <c r="Q113" s="338"/>
      <c r="R113" s="127"/>
    </row>
    <row r="114" spans="2:18" s="7" customFormat="1" ht="19.9" customHeight="1">
      <c r="B114" s="125"/>
      <c r="C114" s="126"/>
      <c r="D114" s="100" t="s">
        <v>136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309">
        <f>N533</f>
        <v>0</v>
      </c>
      <c r="O114" s="338"/>
      <c r="P114" s="338"/>
      <c r="Q114" s="338"/>
      <c r="R114" s="127"/>
    </row>
    <row r="115" spans="2:18" s="1" customFormat="1" ht="21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1" s="1" customFormat="1" ht="29.25" customHeight="1">
      <c r="B116" s="38"/>
      <c r="C116" s="120" t="s">
        <v>137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35">
        <f>ROUND(N117+N118+N119+N120+N121+N122,2)</f>
        <v>0</v>
      </c>
      <c r="O116" s="339"/>
      <c r="P116" s="339"/>
      <c r="Q116" s="339"/>
      <c r="R116" s="40"/>
      <c r="T116" s="128"/>
      <c r="U116" s="129" t="s">
        <v>46</v>
      </c>
    </row>
    <row r="117" spans="2:65" s="1" customFormat="1" ht="18" customHeight="1">
      <c r="B117" s="130"/>
      <c r="C117" s="202"/>
      <c r="D117" s="340"/>
      <c r="E117" s="340"/>
      <c r="F117" s="340"/>
      <c r="G117" s="340"/>
      <c r="H117" s="340"/>
      <c r="I117" s="202"/>
      <c r="J117" s="202"/>
      <c r="K117" s="202"/>
      <c r="L117" s="202"/>
      <c r="M117" s="202"/>
      <c r="N117" s="341"/>
      <c r="O117" s="341"/>
      <c r="P117" s="341"/>
      <c r="Q117" s="341"/>
      <c r="R117" s="132"/>
      <c r="S117" s="131"/>
      <c r="T117" s="133"/>
      <c r="U117" s="134" t="s">
        <v>47</v>
      </c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6" t="s">
        <v>139</v>
      </c>
      <c r="AZ117" s="135"/>
      <c r="BA117" s="135"/>
      <c r="BB117" s="135"/>
      <c r="BC117" s="135"/>
      <c r="BD117" s="135"/>
      <c r="BE117" s="137">
        <f aca="true" t="shared" si="0" ref="BE117:BE122">IF(U117="základní",N117,0)</f>
        <v>0</v>
      </c>
      <c r="BF117" s="137">
        <f aca="true" t="shared" si="1" ref="BF117:BF122">IF(U117="snížená",N117,0)</f>
        <v>0</v>
      </c>
      <c r="BG117" s="137">
        <f aca="true" t="shared" si="2" ref="BG117:BG122">IF(U117="zákl. přenesená",N117,0)</f>
        <v>0</v>
      </c>
      <c r="BH117" s="137">
        <f aca="true" t="shared" si="3" ref="BH117:BH122">IF(U117="sníž. přenesená",N117,0)</f>
        <v>0</v>
      </c>
      <c r="BI117" s="137">
        <f aca="true" t="shared" si="4" ref="BI117:BI122">IF(U117="nulová",N117,0)</f>
        <v>0</v>
      </c>
      <c r="BJ117" s="136" t="s">
        <v>24</v>
      </c>
      <c r="BK117" s="135"/>
      <c r="BL117" s="135"/>
      <c r="BM117" s="135"/>
    </row>
    <row r="118" spans="2:65" s="1" customFormat="1" ht="18" customHeight="1">
      <c r="B118" s="130"/>
      <c r="C118" s="202"/>
      <c r="D118" s="340"/>
      <c r="E118" s="340"/>
      <c r="F118" s="340"/>
      <c r="G118" s="340"/>
      <c r="H118" s="340"/>
      <c r="I118" s="202"/>
      <c r="J118" s="202"/>
      <c r="K118" s="202"/>
      <c r="L118" s="202"/>
      <c r="M118" s="202"/>
      <c r="N118" s="341"/>
      <c r="O118" s="341"/>
      <c r="P118" s="341"/>
      <c r="Q118" s="341"/>
      <c r="R118" s="132"/>
      <c r="S118" s="131"/>
      <c r="T118" s="133"/>
      <c r="U118" s="134" t="s">
        <v>47</v>
      </c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6" t="s">
        <v>139</v>
      </c>
      <c r="AZ118" s="135"/>
      <c r="BA118" s="135"/>
      <c r="BB118" s="135"/>
      <c r="BC118" s="135"/>
      <c r="BD118" s="135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24</v>
      </c>
      <c r="BK118" s="135"/>
      <c r="BL118" s="135"/>
      <c r="BM118" s="135"/>
    </row>
    <row r="119" spans="2:65" s="1" customFormat="1" ht="18" customHeight="1">
      <c r="B119" s="130"/>
      <c r="C119" s="202"/>
      <c r="D119" s="340"/>
      <c r="E119" s="340"/>
      <c r="F119" s="340"/>
      <c r="G119" s="340"/>
      <c r="H119" s="340"/>
      <c r="I119" s="202"/>
      <c r="J119" s="202"/>
      <c r="K119" s="202"/>
      <c r="L119" s="202"/>
      <c r="M119" s="202"/>
      <c r="N119" s="341"/>
      <c r="O119" s="341"/>
      <c r="P119" s="341"/>
      <c r="Q119" s="341"/>
      <c r="R119" s="132"/>
      <c r="S119" s="131"/>
      <c r="T119" s="133"/>
      <c r="U119" s="134" t="s">
        <v>47</v>
      </c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6" t="s">
        <v>139</v>
      </c>
      <c r="AZ119" s="135"/>
      <c r="BA119" s="135"/>
      <c r="BB119" s="135"/>
      <c r="BC119" s="135"/>
      <c r="BD119" s="135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24</v>
      </c>
      <c r="BK119" s="135"/>
      <c r="BL119" s="135"/>
      <c r="BM119" s="135"/>
    </row>
    <row r="120" spans="2:65" s="1" customFormat="1" ht="18" customHeight="1">
      <c r="B120" s="130"/>
      <c r="C120" s="202"/>
      <c r="D120" s="340"/>
      <c r="E120" s="340"/>
      <c r="F120" s="340"/>
      <c r="G120" s="340"/>
      <c r="H120" s="340"/>
      <c r="I120" s="202"/>
      <c r="J120" s="202"/>
      <c r="K120" s="202"/>
      <c r="L120" s="202"/>
      <c r="M120" s="202"/>
      <c r="N120" s="341"/>
      <c r="O120" s="341"/>
      <c r="P120" s="341"/>
      <c r="Q120" s="341"/>
      <c r="R120" s="132"/>
      <c r="S120" s="131"/>
      <c r="T120" s="133"/>
      <c r="U120" s="134" t="s">
        <v>47</v>
      </c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6" t="s">
        <v>139</v>
      </c>
      <c r="AZ120" s="135"/>
      <c r="BA120" s="135"/>
      <c r="BB120" s="135"/>
      <c r="BC120" s="135"/>
      <c r="BD120" s="135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24</v>
      </c>
      <c r="BK120" s="135"/>
      <c r="BL120" s="135"/>
      <c r="BM120" s="135"/>
    </row>
    <row r="121" spans="2:65" s="1" customFormat="1" ht="18" customHeight="1">
      <c r="B121" s="130"/>
      <c r="C121" s="202"/>
      <c r="D121" s="340"/>
      <c r="E121" s="340"/>
      <c r="F121" s="340"/>
      <c r="G121" s="340"/>
      <c r="H121" s="340"/>
      <c r="I121" s="202"/>
      <c r="J121" s="202"/>
      <c r="K121" s="202"/>
      <c r="L121" s="202"/>
      <c r="M121" s="202"/>
      <c r="N121" s="341"/>
      <c r="O121" s="341"/>
      <c r="P121" s="341"/>
      <c r="Q121" s="341"/>
      <c r="R121" s="132"/>
      <c r="S121" s="131"/>
      <c r="T121" s="133"/>
      <c r="U121" s="134" t="s">
        <v>47</v>
      </c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6" t="s">
        <v>139</v>
      </c>
      <c r="AZ121" s="135"/>
      <c r="BA121" s="135"/>
      <c r="BB121" s="135"/>
      <c r="BC121" s="135"/>
      <c r="BD121" s="135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24</v>
      </c>
      <c r="BK121" s="135"/>
      <c r="BL121" s="135"/>
      <c r="BM121" s="135"/>
    </row>
    <row r="122" spans="2:65" s="1" customFormat="1" ht="18" customHeight="1">
      <c r="B122" s="130"/>
      <c r="C122" s="202"/>
      <c r="D122" s="203"/>
      <c r="E122" s="202"/>
      <c r="F122" s="202"/>
      <c r="G122" s="202"/>
      <c r="H122" s="202"/>
      <c r="I122" s="202"/>
      <c r="J122" s="202"/>
      <c r="K122" s="202"/>
      <c r="L122" s="202"/>
      <c r="M122" s="202"/>
      <c r="N122" s="341"/>
      <c r="O122" s="341"/>
      <c r="P122" s="341"/>
      <c r="Q122" s="341"/>
      <c r="R122" s="132"/>
      <c r="S122" s="131"/>
      <c r="T122" s="138"/>
      <c r="U122" s="139" t="s">
        <v>47</v>
      </c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6" t="s">
        <v>140</v>
      </c>
      <c r="AZ122" s="135"/>
      <c r="BA122" s="135"/>
      <c r="BB122" s="135"/>
      <c r="BC122" s="135"/>
      <c r="BD122" s="135"/>
      <c r="BE122" s="137">
        <f t="shared" si="0"/>
        <v>0</v>
      </c>
      <c r="BF122" s="137">
        <f t="shared" si="1"/>
        <v>0</v>
      </c>
      <c r="BG122" s="137">
        <f t="shared" si="2"/>
        <v>0</v>
      </c>
      <c r="BH122" s="137">
        <f t="shared" si="3"/>
        <v>0</v>
      </c>
      <c r="BI122" s="137">
        <f t="shared" si="4"/>
        <v>0</v>
      </c>
      <c r="BJ122" s="136" t="s">
        <v>24</v>
      </c>
      <c r="BK122" s="135"/>
      <c r="BL122" s="135"/>
      <c r="BM122" s="135"/>
    </row>
    <row r="123" spans="2:18" s="1" customFormat="1" ht="13.5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18" s="1" customFormat="1" ht="29.25" customHeight="1">
      <c r="B124" s="38"/>
      <c r="C124" s="111" t="s">
        <v>96</v>
      </c>
      <c r="D124" s="112"/>
      <c r="E124" s="112"/>
      <c r="F124" s="112"/>
      <c r="G124" s="112"/>
      <c r="H124" s="112"/>
      <c r="I124" s="112"/>
      <c r="J124" s="112"/>
      <c r="K124" s="112"/>
      <c r="L124" s="313">
        <f>ROUND(SUM(N87+N116),2)</f>
        <v>0</v>
      </c>
      <c r="M124" s="313"/>
      <c r="N124" s="313"/>
      <c r="O124" s="313"/>
      <c r="P124" s="313"/>
      <c r="Q124" s="313"/>
      <c r="R124" s="40"/>
    </row>
    <row r="125" spans="2:18" s="1" customFormat="1" ht="6.95" customHeight="1"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</row>
    <row r="129" spans="2:18" s="1" customFormat="1" ht="6.95" customHeight="1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7"/>
    </row>
    <row r="130" spans="2:18" s="1" customFormat="1" ht="36.95" customHeight="1">
      <c r="B130" s="38"/>
      <c r="C130" s="281" t="s">
        <v>141</v>
      </c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40"/>
    </row>
    <row r="131" spans="2:18" s="1" customFormat="1" ht="6.9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0"/>
    </row>
    <row r="132" spans="2:18" s="1" customFormat="1" ht="36.95" customHeight="1">
      <c r="B132" s="38"/>
      <c r="C132" s="72" t="s">
        <v>19</v>
      </c>
      <c r="D132" s="39"/>
      <c r="E132" s="39"/>
      <c r="F132" s="316" t="str">
        <f>F6</f>
        <v>Sociální zařízení SOŠ a SOU Nymburk</v>
      </c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9"/>
      <c r="R132" s="40"/>
    </row>
    <row r="133" spans="2:18" s="1" customFormat="1" ht="6.95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</row>
    <row r="134" spans="2:18" s="1" customFormat="1" ht="18" customHeight="1">
      <c r="B134" s="38"/>
      <c r="C134" s="33" t="s">
        <v>25</v>
      </c>
      <c r="D134" s="39"/>
      <c r="E134" s="39"/>
      <c r="F134" s="31" t="str">
        <f>F8</f>
        <v xml:space="preserve"> </v>
      </c>
      <c r="G134" s="39"/>
      <c r="H134" s="39"/>
      <c r="I134" s="39"/>
      <c r="J134" s="39"/>
      <c r="K134" s="33" t="s">
        <v>27</v>
      </c>
      <c r="L134" s="39"/>
      <c r="M134" s="326" t="str">
        <f>IF(O8="","",O8)</f>
        <v/>
      </c>
      <c r="N134" s="326"/>
      <c r="O134" s="326"/>
      <c r="P134" s="326"/>
      <c r="Q134" s="39"/>
      <c r="R134" s="40"/>
    </row>
    <row r="135" spans="2:18" s="1" customFormat="1" ht="6.95" customHeight="1"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40"/>
    </row>
    <row r="136" spans="2:18" s="1" customFormat="1" ht="15">
      <c r="B136" s="38"/>
      <c r="C136" s="33" t="s">
        <v>30</v>
      </c>
      <c r="D136" s="39"/>
      <c r="E136" s="39"/>
      <c r="F136" s="31" t="str">
        <f>E11</f>
        <v>SOŚ a SOU Nymburk, V Kolonii 1804, 288 02 Nymburk</v>
      </c>
      <c r="G136" s="39"/>
      <c r="H136" s="39"/>
      <c r="I136" s="39"/>
      <c r="J136" s="39"/>
      <c r="K136" s="33" t="s">
        <v>36</v>
      </c>
      <c r="L136" s="39"/>
      <c r="M136" s="285" t="str">
        <f>E17</f>
        <v>Energy Benefit Centre a.s.</v>
      </c>
      <c r="N136" s="285"/>
      <c r="O136" s="285"/>
      <c r="P136" s="285"/>
      <c r="Q136" s="285"/>
      <c r="R136" s="40"/>
    </row>
    <row r="137" spans="2:18" s="1" customFormat="1" ht="14.45" customHeight="1">
      <c r="B137" s="38"/>
      <c r="C137" s="33" t="s">
        <v>34</v>
      </c>
      <c r="D137" s="39"/>
      <c r="E137" s="39"/>
      <c r="F137" s="31" t="str">
        <f>IF(E14="","",E14)</f>
        <v>Vyplň údaj</v>
      </c>
      <c r="G137" s="39"/>
      <c r="H137" s="39"/>
      <c r="I137" s="39"/>
      <c r="J137" s="39"/>
      <c r="K137" s="33" t="s">
        <v>39</v>
      </c>
      <c r="L137" s="39"/>
      <c r="M137" s="285" t="str">
        <f>E20</f>
        <v>Lenka Jandová</v>
      </c>
      <c r="N137" s="285"/>
      <c r="O137" s="285"/>
      <c r="P137" s="285"/>
      <c r="Q137" s="285"/>
      <c r="R137" s="40"/>
    </row>
    <row r="138" spans="2:18" s="1" customFormat="1" ht="10.35" customHeight="1"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spans="2:27" s="8" customFormat="1" ht="29.25" customHeight="1">
      <c r="B139" s="140"/>
      <c r="C139" s="141" t="s">
        <v>142</v>
      </c>
      <c r="D139" s="142" t="s">
        <v>143</v>
      </c>
      <c r="E139" s="142" t="s">
        <v>64</v>
      </c>
      <c r="F139" s="342" t="s">
        <v>144</v>
      </c>
      <c r="G139" s="342"/>
      <c r="H139" s="342"/>
      <c r="I139" s="342"/>
      <c r="J139" s="142" t="s">
        <v>145</v>
      </c>
      <c r="K139" s="142" t="s">
        <v>146</v>
      </c>
      <c r="L139" s="343" t="s">
        <v>147</v>
      </c>
      <c r="M139" s="343"/>
      <c r="N139" s="342" t="s">
        <v>107</v>
      </c>
      <c r="O139" s="342"/>
      <c r="P139" s="342"/>
      <c r="Q139" s="344"/>
      <c r="R139" s="143"/>
      <c r="T139" s="79" t="s">
        <v>148</v>
      </c>
      <c r="U139" s="80" t="s">
        <v>46</v>
      </c>
      <c r="V139" s="80" t="s">
        <v>149</v>
      </c>
      <c r="W139" s="80" t="s">
        <v>150</v>
      </c>
      <c r="X139" s="80" t="s">
        <v>151</v>
      </c>
      <c r="Y139" s="80" t="s">
        <v>152</v>
      </c>
      <c r="Z139" s="80" t="s">
        <v>153</v>
      </c>
      <c r="AA139" s="81" t="s">
        <v>154</v>
      </c>
    </row>
    <row r="140" spans="2:63" s="1" customFormat="1" ht="29.25" customHeight="1">
      <c r="B140" s="38"/>
      <c r="C140" s="83" t="s">
        <v>104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72">
        <f>BK140</f>
        <v>0</v>
      </c>
      <c r="O140" s="373"/>
      <c r="P140" s="373"/>
      <c r="Q140" s="373"/>
      <c r="R140" s="40"/>
      <c r="T140" s="82"/>
      <c r="U140" s="54"/>
      <c r="V140" s="54"/>
      <c r="W140" s="144">
        <f>W141+W314+W524+W528+W535</f>
        <v>0</v>
      </c>
      <c r="X140" s="54"/>
      <c r="Y140" s="144">
        <f>Y141+Y314+Y524+Y528+Y535</f>
        <v>17.82194632</v>
      </c>
      <c r="Z140" s="54"/>
      <c r="AA140" s="145">
        <f>AA141+AA314+AA524+AA528+AA535</f>
        <v>24.01224338</v>
      </c>
      <c r="AT140" s="21" t="s">
        <v>81</v>
      </c>
      <c r="AU140" s="21" t="s">
        <v>109</v>
      </c>
      <c r="BK140" s="146">
        <f>BK141+BK314+BK524+BK528+BK535</f>
        <v>0</v>
      </c>
    </row>
    <row r="141" spans="2:63" s="9" customFormat="1" ht="37.35" customHeight="1">
      <c r="B141" s="147"/>
      <c r="C141" s="148"/>
      <c r="D141" s="149" t="s">
        <v>110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374">
        <f>BK141</f>
        <v>0</v>
      </c>
      <c r="O141" s="336"/>
      <c r="P141" s="336"/>
      <c r="Q141" s="336"/>
      <c r="R141" s="150"/>
      <c r="T141" s="151"/>
      <c r="U141" s="148"/>
      <c r="V141" s="148"/>
      <c r="W141" s="152">
        <f>W142+W174+W222+W307+W312</f>
        <v>0</v>
      </c>
      <c r="X141" s="148"/>
      <c r="Y141" s="152">
        <f>Y142+Y174+Y222+Y307+Y312</f>
        <v>14.42581938</v>
      </c>
      <c r="Z141" s="148"/>
      <c r="AA141" s="153">
        <f>AA142+AA174+AA222+AA307+AA312</f>
        <v>23.415973</v>
      </c>
      <c r="AR141" s="154" t="s">
        <v>24</v>
      </c>
      <c r="AT141" s="155" t="s">
        <v>81</v>
      </c>
      <c r="AU141" s="155" t="s">
        <v>82</v>
      </c>
      <c r="AY141" s="154" t="s">
        <v>155</v>
      </c>
      <c r="BK141" s="156">
        <f>BK142+BK174+BK222+BK307+BK312</f>
        <v>0</v>
      </c>
    </row>
    <row r="142" spans="2:63" s="9" customFormat="1" ht="19.9" customHeight="1">
      <c r="B142" s="147"/>
      <c r="C142" s="148"/>
      <c r="D142" s="157" t="s">
        <v>111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365">
        <f>BK142</f>
        <v>0</v>
      </c>
      <c r="O142" s="366"/>
      <c r="P142" s="366"/>
      <c r="Q142" s="366"/>
      <c r="R142" s="150"/>
      <c r="T142" s="151"/>
      <c r="U142" s="148"/>
      <c r="V142" s="148"/>
      <c r="W142" s="152">
        <f>SUM(W143:W173)</f>
        <v>0</v>
      </c>
      <c r="X142" s="148"/>
      <c r="Y142" s="152">
        <f>SUM(Y143:Y173)</f>
        <v>7.548084279999999</v>
      </c>
      <c r="Z142" s="148"/>
      <c r="AA142" s="153">
        <f>SUM(AA143:AA173)</f>
        <v>0</v>
      </c>
      <c r="AR142" s="154" t="s">
        <v>24</v>
      </c>
      <c r="AT142" s="155" t="s">
        <v>81</v>
      </c>
      <c r="AU142" s="155" t="s">
        <v>24</v>
      </c>
      <c r="AY142" s="154" t="s">
        <v>155</v>
      </c>
      <c r="BK142" s="156">
        <f>SUM(BK143:BK173)</f>
        <v>0</v>
      </c>
    </row>
    <row r="143" spans="2:65" s="1" customFormat="1" ht="44.25" customHeight="1">
      <c r="B143" s="130"/>
      <c r="C143" s="158" t="s">
        <v>24</v>
      </c>
      <c r="D143" s="158" t="s">
        <v>156</v>
      </c>
      <c r="E143" s="159" t="s">
        <v>157</v>
      </c>
      <c r="F143" s="345" t="s">
        <v>158</v>
      </c>
      <c r="G143" s="345"/>
      <c r="H143" s="345"/>
      <c r="I143" s="345"/>
      <c r="J143" s="160" t="s">
        <v>159</v>
      </c>
      <c r="K143" s="161">
        <v>1</v>
      </c>
      <c r="L143" s="346">
        <v>0</v>
      </c>
      <c r="M143" s="346"/>
      <c r="N143" s="347">
        <f>ROUND(L143*K143,2)</f>
        <v>0</v>
      </c>
      <c r="O143" s="347"/>
      <c r="P143" s="347"/>
      <c r="Q143" s="347"/>
      <c r="R143" s="132"/>
      <c r="T143" s="162" t="s">
        <v>5</v>
      </c>
      <c r="U143" s="47" t="s">
        <v>47</v>
      </c>
      <c r="V143" s="39"/>
      <c r="W143" s="163">
        <f>V143*K143</f>
        <v>0</v>
      </c>
      <c r="X143" s="163">
        <v>0.02684</v>
      </c>
      <c r="Y143" s="163">
        <f>X143*K143</f>
        <v>0.02684</v>
      </c>
      <c r="Z143" s="163">
        <v>0</v>
      </c>
      <c r="AA143" s="164">
        <f>Z143*K143</f>
        <v>0</v>
      </c>
      <c r="AR143" s="21" t="s">
        <v>160</v>
      </c>
      <c r="AT143" s="21" t="s">
        <v>156</v>
      </c>
      <c r="AU143" s="21" t="s">
        <v>102</v>
      </c>
      <c r="AY143" s="21" t="s">
        <v>155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21" t="s">
        <v>24</v>
      </c>
      <c r="BK143" s="104">
        <f>ROUND(L143*K143,2)</f>
        <v>0</v>
      </c>
      <c r="BL143" s="21" t="s">
        <v>160</v>
      </c>
      <c r="BM143" s="21" t="s">
        <v>161</v>
      </c>
    </row>
    <row r="144" spans="2:65" s="1" customFormat="1" ht="31.5" customHeight="1">
      <c r="B144" s="130"/>
      <c r="C144" s="158" t="s">
        <v>102</v>
      </c>
      <c r="D144" s="158" t="s">
        <v>156</v>
      </c>
      <c r="E144" s="159" t="s">
        <v>162</v>
      </c>
      <c r="F144" s="345" t="s">
        <v>163</v>
      </c>
      <c r="G144" s="345"/>
      <c r="H144" s="345"/>
      <c r="I144" s="345"/>
      <c r="J144" s="160" t="s">
        <v>159</v>
      </c>
      <c r="K144" s="161">
        <v>7</v>
      </c>
      <c r="L144" s="346">
        <v>0</v>
      </c>
      <c r="M144" s="346"/>
      <c r="N144" s="347">
        <f>ROUND(L144*K144,2)</f>
        <v>0</v>
      </c>
      <c r="O144" s="347"/>
      <c r="P144" s="347"/>
      <c r="Q144" s="347"/>
      <c r="R144" s="132"/>
      <c r="T144" s="162" t="s">
        <v>5</v>
      </c>
      <c r="U144" s="47" t="s">
        <v>47</v>
      </c>
      <c r="V144" s="39"/>
      <c r="W144" s="163">
        <f>V144*K144</f>
        <v>0</v>
      </c>
      <c r="X144" s="163">
        <v>0.04026</v>
      </c>
      <c r="Y144" s="163">
        <f>X144*K144</f>
        <v>0.28181999999999996</v>
      </c>
      <c r="Z144" s="163">
        <v>0</v>
      </c>
      <c r="AA144" s="164">
        <f>Z144*K144</f>
        <v>0</v>
      </c>
      <c r="AR144" s="21" t="s">
        <v>160</v>
      </c>
      <c r="AT144" s="21" t="s">
        <v>156</v>
      </c>
      <c r="AU144" s="21" t="s">
        <v>102</v>
      </c>
      <c r="AY144" s="21" t="s">
        <v>155</v>
      </c>
      <c r="BE144" s="104">
        <f>IF(U144="základní",N144,0)</f>
        <v>0</v>
      </c>
      <c r="BF144" s="104">
        <f>IF(U144="snížená",N144,0)</f>
        <v>0</v>
      </c>
      <c r="BG144" s="104">
        <f>IF(U144="zákl. přenesená",N144,0)</f>
        <v>0</v>
      </c>
      <c r="BH144" s="104">
        <f>IF(U144="sníž. přenesená",N144,0)</f>
        <v>0</v>
      </c>
      <c r="BI144" s="104">
        <f>IF(U144="nulová",N144,0)</f>
        <v>0</v>
      </c>
      <c r="BJ144" s="21" t="s">
        <v>24</v>
      </c>
      <c r="BK144" s="104">
        <f>ROUND(L144*K144,2)</f>
        <v>0</v>
      </c>
      <c r="BL144" s="21" t="s">
        <v>160</v>
      </c>
      <c r="BM144" s="21" t="s">
        <v>164</v>
      </c>
    </row>
    <row r="145" spans="2:65" s="1" customFormat="1" ht="31.5" customHeight="1">
      <c r="B145" s="130"/>
      <c r="C145" s="158" t="s">
        <v>165</v>
      </c>
      <c r="D145" s="158" t="s">
        <v>156</v>
      </c>
      <c r="E145" s="159" t="s">
        <v>166</v>
      </c>
      <c r="F145" s="345" t="s">
        <v>167</v>
      </c>
      <c r="G145" s="345"/>
      <c r="H145" s="345"/>
      <c r="I145" s="345"/>
      <c r="J145" s="160" t="s">
        <v>168</v>
      </c>
      <c r="K145" s="161">
        <v>9.04</v>
      </c>
      <c r="L145" s="346">
        <v>0</v>
      </c>
      <c r="M145" s="346"/>
      <c r="N145" s="347">
        <f>ROUND(L145*K145,2)</f>
        <v>0</v>
      </c>
      <c r="O145" s="347"/>
      <c r="P145" s="347"/>
      <c r="Q145" s="347"/>
      <c r="R145" s="132"/>
      <c r="T145" s="162" t="s">
        <v>5</v>
      </c>
      <c r="U145" s="47" t="s">
        <v>47</v>
      </c>
      <c r="V145" s="39"/>
      <c r="W145" s="163">
        <f>V145*K145</f>
        <v>0</v>
      </c>
      <c r="X145" s="163">
        <v>0.10212</v>
      </c>
      <c r="Y145" s="163">
        <f>X145*K145</f>
        <v>0.9231647999999999</v>
      </c>
      <c r="Z145" s="163">
        <v>0</v>
      </c>
      <c r="AA145" s="164">
        <f>Z145*K145</f>
        <v>0</v>
      </c>
      <c r="AR145" s="21" t="s">
        <v>160</v>
      </c>
      <c r="AT145" s="21" t="s">
        <v>156</v>
      </c>
      <c r="AU145" s="21" t="s">
        <v>102</v>
      </c>
      <c r="AY145" s="21" t="s">
        <v>155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21" t="s">
        <v>24</v>
      </c>
      <c r="BK145" s="104">
        <f>ROUND(L145*K145,2)</f>
        <v>0</v>
      </c>
      <c r="BL145" s="21" t="s">
        <v>160</v>
      </c>
      <c r="BM145" s="21" t="s">
        <v>169</v>
      </c>
    </row>
    <row r="146" spans="2:51" s="10" customFormat="1" ht="22.5" customHeight="1">
      <c r="B146" s="165"/>
      <c r="C146" s="166"/>
      <c r="D146" s="166"/>
      <c r="E146" s="167" t="s">
        <v>5</v>
      </c>
      <c r="F146" s="348" t="s">
        <v>170</v>
      </c>
      <c r="G146" s="349"/>
      <c r="H146" s="349"/>
      <c r="I146" s="349"/>
      <c r="J146" s="166"/>
      <c r="K146" s="168" t="s">
        <v>5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171</v>
      </c>
      <c r="AU146" s="172" t="s">
        <v>102</v>
      </c>
      <c r="AV146" s="10" t="s">
        <v>24</v>
      </c>
      <c r="AW146" s="10" t="s">
        <v>38</v>
      </c>
      <c r="AX146" s="10" t="s">
        <v>82</v>
      </c>
      <c r="AY146" s="172" t="s">
        <v>155</v>
      </c>
    </row>
    <row r="147" spans="2:51" s="11" customFormat="1" ht="22.5" customHeight="1">
      <c r="B147" s="173"/>
      <c r="C147" s="174"/>
      <c r="D147" s="174"/>
      <c r="E147" s="175" t="s">
        <v>5</v>
      </c>
      <c r="F147" s="350" t="s">
        <v>172</v>
      </c>
      <c r="G147" s="351"/>
      <c r="H147" s="351"/>
      <c r="I147" s="351"/>
      <c r="J147" s="174"/>
      <c r="K147" s="176">
        <v>3.575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171</v>
      </c>
      <c r="AU147" s="180" t="s">
        <v>102</v>
      </c>
      <c r="AV147" s="11" t="s">
        <v>102</v>
      </c>
      <c r="AW147" s="11" t="s">
        <v>38</v>
      </c>
      <c r="AX147" s="11" t="s">
        <v>82</v>
      </c>
      <c r="AY147" s="180" t="s">
        <v>155</v>
      </c>
    </row>
    <row r="148" spans="2:51" s="10" customFormat="1" ht="22.5" customHeight="1">
      <c r="B148" s="165"/>
      <c r="C148" s="166"/>
      <c r="D148" s="166"/>
      <c r="E148" s="167" t="s">
        <v>5</v>
      </c>
      <c r="F148" s="352" t="s">
        <v>173</v>
      </c>
      <c r="G148" s="353"/>
      <c r="H148" s="353"/>
      <c r="I148" s="353"/>
      <c r="J148" s="166"/>
      <c r="K148" s="168" t="s">
        <v>5</v>
      </c>
      <c r="L148" s="166"/>
      <c r="M148" s="166"/>
      <c r="N148" s="166"/>
      <c r="O148" s="166"/>
      <c r="P148" s="166"/>
      <c r="Q148" s="166"/>
      <c r="R148" s="169"/>
      <c r="T148" s="170"/>
      <c r="U148" s="166"/>
      <c r="V148" s="166"/>
      <c r="W148" s="166"/>
      <c r="X148" s="166"/>
      <c r="Y148" s="166"/>
      <c r="Z148" s="166"/>
      <c r="AA148" s="171"/>
      <c r="AT148" s="172" t="s">
        <v>171</v>
      </c>
      <c r="AU148" s="172" t="s">
        <v>102</v>
      </c>
      <c r="AV148" s="10" t="s">
        <v>24</v>
      </c>
      <c r="AW148" s="10" t="s">
        <v>38</v>
      </c>
      <c r="AX148" s="10" t="s">
        <v>82</v>
      </c>
      <c r="AY148" s="172" t="s">
        <v>155</v>
      </c>
    </row>
    <row r="149" spans="2:51" s="11" customFormat="1" ht="22.5" customHeight="1">
      <c r="B149" s="173"/>
      <c r="C149" s="174"/>
      <c r="D149" s="174"/>
      <c r="E149" s="175" t="s">
        <v>5</v>
      </c>
      <c r="F149" s="350" t="s">
        <v>174</v>
      </c>
      <c r="G149" s="351"/>
      <c r="H149" s="351"/>
      <c r="I149" s="351"/>
      <c r="J149" s="174"/>
      <c r="K149" s="176">
        <v>1.89</v>
      </c>
      <c r="L149" s="174"/>
      <c r="M149" s="174"/>
      <c r="N149" s="174"/>
      <c r="O149" s="174"/>
      <c r="P149" s="174"/>
      <c r="Q149" s="174"/>
      <c r="R149" s="177"/>
      <c r="T149" s="178"/>
      <c r="U149" s="174"/>
      <c r="V149" s="174"/>
      <c r="W149" s="174"/>
      <c r="X149" s="174"/>
      <c r="Y149" s="174"/>
      <c r="Z149" s="174"/>
      <c r="AA149" s="179"/>
      <c r="AT149" s="180" t="s">
        <v>171</v>
      </c>
      <c r="AU149" s="180" t="s">
        <v>102</v>
      </c>
      <c r="AV149" s="11" t="s">
        <v>102</v>
      </c>
      <c r="AW149" s="11" t="s">
        <v>38</v>
      </c>
      <c r="AX149" s="11" t="s">
        <v>82</v>
      </c>
      <c r="AY149" s="180" t="s">
        <v>155</v>
      </c>
    </row>
    <row r="150" spans="2:51" s="11" customFormat="1" ht="22.5" customHeight="1">
      <c r="B150" s="173"/>
      <c r="C150" s="174"/>
      <c r="D150" s="174"/>
      <c r="E150" s="175" t="s">
        <v>5</v>
      </c>
      <c r="F150" s="350" t="s">
        <v>172</v>
      </c>
      <c r="G150" s="351"/>
      <c r="H150" s="351"/>
      <c r="I150" s="351"/>
      <c r="J150" s="174"/>
      <c r="K150" s="176">
        <v>3.575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171</v>
      </c>
      <c r="AU150" s="180" t="s">
        <v>102</v>
      </c>
      <c r="AV150" s="11" t="s">
        <v>102</v>
      </c>
      <c r="AW150" s="11" t="s">
        <v>38</v>
      </c>
      <c r="AX150" s="11" t="s">
        <v>82</v>
      </c>
      <c r="AY150" s="180" t="s">
        <v>155</v>
      </c>
    </row>
    <row r="151" spans="2:51" s="12" customFormat="1" ht="22.5" customHeight="1">
      <c r="B151" s="181"/>
      <c r="C151" s="182"/>
      <c r="D151" s="182"/>
      <c r="E151" s="183" t="s">
        <v>5</v>
      </c>
      <c r="F151" s="354" t="s">
        <v>175</v>
      </c>
      <c r="G151" s="355"/>
      <c r="H151" s="355"/>
      <c r="I151" s="355"/>
      <c r="J151" s="182"/>
      <c r="K151" s="184">
        <v>9.04</v>
      </c>
      <c r="L151" s="182"/>
      <c r="M151" s="182"/>
      <c r="N151" s="182"/>
      <c r="O151" s="182"/>
      <c r="P151" s="182"/>
      <c r="Q151" s="182"/>
      <c r="R151" s="185"/>
      <c r="T151" s="186"/>
      <c r="U151" s="182"/>
      <c r="V151" s="182"/>
      <c r="W151" s="182"/>
      <c r="X151" s="182"/>
      <c r="Y151" s="182"/>
      <c r="Z151" s="182"/>
      <c r="AA151" s="187"/>
      <c r="AT151" s="188" t="s">
        <v>171</v>
      </c>
      <c r="AU151" s="188" t="s">
        <v>102</v>
      </c>
      <c r="AV151" s="12" t="s">
        <v>160</v>
      </c>
      <c r="AW151" s="12" t="s">
        <v>38</v>
      </c>
      <c r="AX151" s="12" t="s">
        <v>24</v>
      </c>
      <c r="AY151" s="188" t="s">
        <v>155</v>
      </c>
    </row>
    <row r="152" spans="2:65" s="1" customFormat="1" ht="44.25" customHeight="1">
      <c r="B152" s="130"/>
      <c r="C152" s="158" t="s">
        <v>160</v>
      </c>
      <c r="D152" s="158" t="s">
        <v>156</v>
      </c>
      <c r="E152" s="159" t="s">
        <v>176</v>
      </c>
      <c r="F152" s="345" t="s">
        <v>177</v>
      </c>
      <c r="G152" s="345"/>
      <c r="H152" s="345"/>
      <c r="I152" s="345"/>
      <c r="J152" s="160" t="s">
        <v>168</v>
      </c>
      <c r="K152" s="161">
        <v>22.792</v>
      </c>
      <c r="L152" s="346">
        <v>0</v>
      </c>
      <c r="M152" s="346"/>
      <c r="N152" s="347">
        <f>ROUND(L152*K152,2)</f>
        <v>0</v>
      </c>
      <c r="O152" s="347"/>
      <c r="P152" s="347"/>
      <c r="Q152" s="347"/>
      <c r="R152" s="132"/>
      <c r="T152" s="162" t="s">
        <v>5</v>
      </c>
      <c r="U152" s="47" t="s">
        <v>47</v>
      </c>
      <c r="V152" s="39"/>
      <c r="W152" s="163">
        <f>V152*K152</f>
        <v>0</v>
      </c>
      <c r="X152" s="163">
        <v>0.06982</v>
      </c>
      <c r="Y152" s="163">
        <f>X152*K152</f>
        <v>1.59133744</v>
      </c>
      <c r="Z152" s="163">
        <v>0</v>
      </c>
      <c r="AA152" s="164">
        <f>Z152*K152</f>
        <v>0</v>
      </c>
      <c r="AR152" s="21" t="s">
        <v>160</v>
      </c>
      <c r="AT152" s="21" t="s">
        <v>156</v>
      </c>
      <c r="AU152" s="21" t="s">
        <v>102</v>
      </c>
      <c r="AY152" s="21" t="s">
        <v>155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21" t="s">
        <v>24</v>
      </c>
      <c r="BK152" s="104">
        <f>ROUND(L152*K152,2)</f>
        <v>0</v>
      </c>
      <c r="BL152" s="21" t="s">
        <v>160</v>
      </c>
      <c r="BM152" s="21" t="s">
        <v>178</v>
      </c>
    </row>
    <row r="153" spans="2:51" s="10" customFormat="1" ht="22.5" customHeight="1">
      <c r="B153" s="165"/>
      <c r="C153" s="166"/>
      <c r="D153" s="166"/>
      <c r="E153" s="167" t="s">
        <v>5</v>
      </c>
      <c r="F153" s="348" t="s">
        <v>179</v>
      </c>
      <c r="G153" s="349"/>
      <c r="H153" s="349"/>
      <c r="I153" s="349"/>
      <c r="J153" s="166"/>
      <c r="K153" s="168" t="s">
        <v>5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171</v>
      </c>
      <c r="AU153" s="172" t="s">
        <v>102</v>
      </c>
      <c r="AV153" s="10" t="s">
        <v>24</v>
      </c>
      <c r="AW153" s="10" t="s">
        <v>38</v>
      </c>
      <c r="AX153" s="10" t="s">
        <v>82</v>
      </c>
      <c r="AY153" s="172" t="s">
        <v>155</v>
      </c>
    </row>
    <row r="154" spans="2:51" s="11" customFormat="1" ht="22.5" customHeight="1">
      <c r="B154" s="173"/>
      <c r="C154" s="174"/>
      <c r="D154" s="174"/>
      <c r="E154" s="175" t="s">
        <v>5</v>
      </c>
      <c r="F154" s="350" t="s">
        <v>180</v>
      </c>
      <c r="G154" s="351"/>
      <c r="H154" s="351"/>
      <c r="I154" s="351"/>
      <c r="J154" s="174"/>
      <c r="K154" s="176">
        <v>3.634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171</v>
      </c>
      <c r="AU154" s="180" t="s">
        <v>102</v>
      </c>
      <c r="AV154" s="11" t="s">
        <v>102</v>
      </c>
      <c r="AW154" s="11" t="s">
        <v>38</v>
      </c>
      <c r="AX154" s="11" t="s">
        <v>82</v>
      </c>
      <c r="AY154" s="180" t="s">
        <v>155</v>
      </c>
    </row>
    <row r="155" spans="2:51" s="10" customFormat="1" ht="22.5" customHeight="1">
      <c r="B155" s="165"/>
      <c r="C155" s="166"/>
      <c r="D155" s="166"/>
      <c r="E155" s="167" t="s">
        <v>5</v>
      </c>
      <c r="F155" s="352" t="s">
        <v>170</v>
      </c>
      <c r="G155" s="353"/>
      <c r="H155" s="353"/>
      <c r="I155" s="353"/>
      <c r="J155" s="166"/>
      <c r="K155" s="168" t="s">
        <v>5</v>
      </c>
      <c r="L155" s="166"/>
      <c r="M155" s="166"/>
      <c r="N155" s="166"/>
      <c r="O155" s="166"/>
      <c r="P155" s="166"/>
      <c r="Q155" s="166"/>
      <c r="R155" s="169"/>
      <c r="T155" s="170"/>
      <c r="U155" s="166"/>
      <c r="V155" s="166"/>
      <c r="W155" s="166"/>
      <c r="X155" s="166"/>
      <c r="Y155" s="166"/>
      <c r="Z155" s="166"/>
      <c r="AA155" s="171"/>
      <c r="AT155" s="172" t="s">
        <v>171</v>
      </c>
      <c r="AU155" s="172" t="s">
        <v>102</v>
      </c>
      <c r="AV155" s="10" t="s">
        <v>24</v>
      </c>
      <c r="AW155" s="10" t="s">
        <v>38</v>
      </c>
      <c r="AX155" s="10" t="s">
        <v>82</v>
      </c>
      <c r="AY155" s="172" t="s">
        <v>155</v>
      </c>
    </row>
    <row r="156" spans="2:51" s="11" customFormat="1" ht="22.5" customHeight="1">
      <c r="B156" s="173"/>
      <c r="C156" s="174"/>
      <c r="D156" s="174"/>
      <c r="E156" s="175" t="s">
        <v>5</v>
      </c>
      <c r="F156" s="350" t="s">
        <v>181</v>
      </c>
      <c r="G156" s="351"/>
      <c r="H156" s="351"/>
      <c r="I156" s="351"/>
      <c r="J156" s="174"/>
      <c r="K156" s="176">
        <v>7.223</v>
      </c>
      <c r="L156" s="174"/>
      <c r="M156" s="174"/>
      <c r="N156" s="174"/>
      <c r="O156" s="174"/>
      <c r="P156" s="174"/>
      <c r="Q156" s="174"/>
      <c r="R156" s="177"/>
      <c r="T156" s="178"/>
      <c r="U156" s="174"/>
      <c r="V156" s="174"/>
      <c r="W156" s="174"/>
      <c r="X156" s="174"/>
      <c r="Y156" s="174"/>
      <c r="Z156" s="174"/>
      <c r="AA156" s="179"/>
      <c r="AT156" s="180" t="s">
        <v>171</v>
      </c>
      <c r="AU156" s="180" t="s">
        <v>102</v>
      </c>
      <c r="AV156" s="11" t="s">
        <v>102</v>
      </c>
      <c r="AW156" s="11" t="s">
        <v>38</v>
      </c>
      <c r="AX156" s="11" t="s">
        <v>82</v>
      </c>
      <c r="AY156" s="180" t="s">
        <v>155</v>
      </c>
    </row>
    <row r="157" spans="2:51" s="10" customFormat="1" ht="22.5" customHeight="1">
      <c r="B157" s="165"/>
      <c r="C157" s="166"/>
      <c r="D157" s="166"/>
      <c r="E157" s="167" t="s">
        <v>5</v>
      </c>
      <c r="F157" s="352" t="s">
        <v>173</v>
      </c>
      <c r="G157" s="353"/>
      <c r="H157" s="353"/>
      <c r="I157" s="353"/>
      <c r="J157" s="166"/>
      <c r="K157" s="168" t="s">
        <v>5</v>
      </c>
      <c r="L157" s="166"/>
      <c r="M157" s="166"/>
      <c r="N157" s="166"/>
      <c r="O157" s="166"/>
      <c r="P157" s="166"/>
      <c r="Q157" s="166"/>
      <c r="R157" s="169"/>
      <c r="T157" s="170"/>
      <c r="U157" s="166"/>
      <c r="V157" s="166"/>
      <c r="W157" s="166"/>
      <c r="X157" s="166"/>
      <c r="Y157" s="166"/>
      <c r="Z157" s="166"/>
      <c r="AA157" s="171"/>
      <c r="AT157" s="172" t="s">
        <v>171</v>
      </c>
      <c r="AU157" s="172" t="s">
        <v>102</v>
      </c>
      <c r="AV157" s="10" t="s">
        <v>24</v>
      </c>
      <c r="AW157" s="10" t="s">
        <v>38</v>
      </c>
      <c r="AX157" s="10" t="s">
        <v>82</v>
      </c>
      <c r="AY157" s="172" t="s">
        <v>155</v>
      </c>
    </row>
    <row r="158" spans="2:51" s="11" customFormat="1" ht="22.5" customHeight="1">
      <c r="B158" s="173"/>
      <c r="C158" s="174"/>
      <c r="D158" s="174"/>
      <c r="E158" s="175" t="s">
        <v>5</v>
      </c>
      <c r="F158" s="350" t="s">
        <v>182</v>
      </c>
      <c r="G158" s="351"/>
      <c r="H158" s="351"/>
      <c r="I158" s="351"/>
      <c r="J158" s="174"/>
      <c r="K158" s="176">
        <v>11.935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171</v>
      </c>
      <c r="AU158" s="180" t="s">
        <v>102</v>
      </c>
      <c r="AV158" s="11" t="s">
        <v>102</v>
      </c>
      <c r="AW158" s="11" t="s">
        <v>38</v>
      </c>
      <c r="AX158" s="11" t="s">
        <v>82</v>
      </c>
      <c r="AY158" s="180" t="s">
        <v>155</v>
      </c>
    </row>
    <row r="159" spans="2:51" s="12" customFormat="1" ht="22.5" customHeight="1">
      <c r="B159" s="181"/>
      <c r="C159" s="182"/>
      <c r="D159" s="182"/>
      <c r="E159" s="183" t="s">
        <v>5</v>
      </c>
      <c r="F159" s="354" t="s">
        <v>175</v>
      </c>
      <c r="G159" s="355"/>
      <c r="H159" s="355"/>
      <c r="I159" s="355"/>
      <c r="J159" s="182"/>
      <c r="K159" s="184">
        <v>22.792</v>
      </c>
      <c r="L159" s="182"/>
      <c r="M159" s="182"/>
      <c r="N159" s="182"/>
      <c r="O159" s="182"/>
      <c r="P159" s="182"/>
      <c r="Q159" s="182"/>
      <c r="R159" s="185"/>
      <c r="T159" s="186"/>
      <c r="U159" s="182"/>
      <c r="V159" s="182"/>
      <c r="W159" s="182"/>
      <c r="X159" s="182"/>
      <c r="Y159" s="182"/>
      <c r="Z159" s="182"/>
      <c r="AA159" s="187"/>
      <c r="AT159" s="188" t="s">
        <v>171</v>
      </c>
      <c r="AU159" s="188" t="s">
        <v>102</v>
      </c>
      <c r="AV159" s="12" t="s">
        <v>160</v>
      </c>
      <c r="AW159" s="12" t="s">
        <v>38</v>
      </c>
      <c r="AX159" s="12" t="s">
        <v>24</v>
      </c>
      <c r="AY159" s="188" t="s">
        <v>155</v>
      </c>
    </row>
    <row r="160" spans="2:65" s="1" customFormat="1" ht="44.25" customHeight="1">
      <c r="B160" s="130"/>
      <c r="C160" s="158" t="s">
        <v>183</v>
      </c>
      <c r="D160" s="158" t="s">
        <v>156</v>
      </c>
      <c r="E160" s="159" t="s">
        <v>184</v>
      </c>
      <c r="F160" s="345" t="s">
        <v>185</v>
      </c>
      <c r="G160" s="345"/>
      <c r="H160" s="345"/>
      <c r="I160" s="345"/>
      <c r="J160" s="160" t="s">
        <v>168</v>
      </c>
      <c r="K160" s="161">
        <v>45.262</v>
      </c>
      <c r="L160" s="346">
        <v>0</v>
      </c>
      <c r="M160" s="346"/>
      <c r="N160" s="347">
        <f>ROUND(L160*K160,2)</f>
        <v>0</v>
      </c>
      <c r="O160" s="347"/>
      <c r="P160" s="347"/>
      <c r="Q160" s="347"/>
      <c r="R160" s="132"/>
      <c r="T160" s="162" t="s">
        <v>5</v>
      </c>
      <c r="U160" s="47" t="s">
        <v>47</v>
      </c>
      <c r="V160" s="39"/>
      <c r="W160" s="163">
        <f>V160*K160</f>
        <v>0</v>
      </c>
      <c r="X160" s="163">
        <v>0.10422</v>
      </c>
      <c r="Y160" s="163">
        <f>X160*K160</f>
        <v>4.7172056399999995</v>
      </c>
      <c r="Z160" s="163">
        <v>0</v>
      </c>
      <c r="AA160" s="164">
        <f>Z160*K160</f>
        <v>0</v>
      </c>
      <c r="AR160" s="21" t="s">
        <v>160</v>
      </c>
      <c r="AT160" s="21" t="s">
        <v>156</v>
      </c>
      <c r="AU160" s="21" t="s">
        <v>102</v>
      </c>
      <c r="AY160" s="21" t="s">
        <v>155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21" t="s">
        <v>24</v>
      </c>
      <c r="BK160" s="104">
        <f>ROUND(L160*K160,2)</f>
        <v>0</v>
      </c>
      <c r="BL160" s="21" t="s">
        <v>160</v>
      </c>
      <c r="BM160" s="21" t="s">
        <v>186</v>
      </c>
    </row>
    <row r="161" spans="2:51" s="10" customFormat="1" ht="22.5" customHeight="1">
      <c r="B161" s="165"/>
      <c r="C161" s="166"/>
      <c r="D161" s="166"/>
      <c r="E161" s="167" t="s">
        <v>5</v>
      </c>
      <c r="F161" s="348" t="s">
        <v>179</v>
      </c>
      <c r="G161" s="349"/>
      <c r="H161" s="349"/>
      <c r="I161" s="349"/>
      <c r="J161" s="166"/>
      <c r="K161" s="168" t="s">
        <v>5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171</v>
      </c>
      <c r="AU161" s="172" t="s">
        <v>102</v>
      </c>
      <c r="AV161" s="10" t="s">
        <v>24</v>
      </c>
      <c r="AW161" s="10" t="s">
        <v>38</v>
      </c>
      <c r="AX161" s="10" t="s">
        <v>82</v>
      </c>
      <c r="AY161" s="172" t="s">
        <v>155</v>
      </c>
    </row>
    <row r="162" spans="2:51" s="11" customFormat="1" ht="22.5" customHeight="1">
      <c r="B162" s="173"/>
      <c r="C162" s="174"/>
      <c r="D162" s="174"/>
      <c r="E162" s="175" t="s">
        <v>5</v>
      </c>
      <c r="F162" s="350" t="s">
        <v>187</v>
      </c>
      <c r="G162" s="351"/>
      <c r="H162" s="351"/>
      <c r="I162" s="351"/>
      <c r="J162" s="174"/>
      <c r="K162" s="176">
        <v>15.256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171</v>
      </c>
      <c r="AU162" s="180" t="s">
        <v>102</v>
      </c>
      <c r="AV162" s="11" t="s">
        <v>102</v>
      </c>
      <c r="AW162" s="11" t="s">
        <v>38</v>
      </c>
      <c r="AX162" s="11" t="s">
        <v>82</v>
      </c>
      <c r="AY162" s="180" t="s">
        <v>155</v>
      </c>
    </row>
    <row r="163" spans="2:51" s="10" customFormat="1" ht="22.5" customHeight="1">
      <c r="B163" s="165"/>
      <c r="C163" s="166"/>
      <c r="D163" s="166"/>
      <c r="E163" s="167" t="s">
        <v>5</v>
      </c>
      <c r="F163" s="352" t="s">
        <v>170</v>
      </c>
      <c r="G163" s="353"/>
      <c r="H163" s="353"/>
      <c r="I163" s="353"/>
      <c r="J163" s="166"/>
      <c r="K163" s="168" t="s">
        <v>5</v>
      </c>
      <c r="L163" s="166"/>
      <c r="M163" s="166"/>
      <c r="N163" s="166"/>
      <c r="O163" s="166"/>
      <c r="P163" s="166"/>
      <c r="Q163" s="166"/>
      <c r="R163" s="169"/>
      <c r="T163" s="170"/>
      <c r="U163" s="166"/>
      <c r="V163" s="166"/>
      <c r="W163" s="166"/>
      <c r="X163" s="166"/>
      <c r="Y163" s="166"/>
      <c r="Z163" s="166"/>
      <c r="AA163" s="171"/>
      <c r="AT163" s="172" t="s">
        <v>171</v>
      </c>
      <c r="AU163" s="172" t="s">
        <v>102</v>
      </c>
      <c r="AV163" s="10" t="s">
        <v>24</v>
      </c>
      <c r="AW163" s="10" t="s">
        <v>38</v>
      </c>
      <c r="AX163" s="10" t="s">
        <v>82</v>
      </c>
      <c r="AY163" s="172" t="s">
        <v>155</v>
      </c>
    </row>
    <row r="164" spans="2:51" s="11" customFormat="1" ht="22.5" customHeight="1">
      <c r="B164" s="173"/>
      <c r="C164" s="174"/>
      <c r="D164" s="174"/>
      <c r="E164" s="175" t="s">
        <v>5</v>
      </c>
      <c r="F164" s="350" t="s">
        <v>188</v>
      </c>
      <c r="G164" s="351"/>
      <c r="H164" s="351"/>
      <c r="I164" s="351"/>
      <c r="J164" s="174"/>
      <c r="K164" s="176">
        <v>14.136</v>
      </c>
      <c r="L164" s="174"/>
      <c r="M164" s="174"/>
      <c r="N164" s="174"/>
      <c r="O164" s="174"/>
      <c r="P164" s="174"/>
      <c r="Q164" s="174"/>
      <c r="R164" s="177"/>
      <c r="T164" s="178"/>
      <c r="U164" s="174"/>
      <c r="V164" s="174"/>
      <c r="W164" s="174"/>
      <c r="X164" s="174"/>
      <c r="Y164" s="174"/>
      <c r="Z164" s="174"/>
      <c r="AA164" s="179"/>
      <c r="AT164" s="180" t="s">
        <v>171</v>
      </c>
      <c r="AU164" s="180" t="s">
        <v>102</v>
      </c>
      <c r="AV164" s="11" t="s">
        <v>102</v>
      </c>
      <c r="AW164" s="11" t="s">
        <v>38</v>
      </c>
      <c r="AX164" s="11" t="s">
        <v>82</v>
      </c>
      <c r="AY164" s="180" t="s">
        <v>155</v>
      </c>
    </row>
    <row r="165" spans="2:51" s="10" customFormat="1" ht="22.5" customHeight="1">
      <c r="B165" s="165"/>
      <c r="C165" s="166"/>
      <c r="D165" s="166"/>
      <c r="E165" s="167" t="s">
        <v>5</v>
      </c>
      <c r="F165" s="352" t="s">
        <v>173</v>
      </c>
      <c r="G165" s="353"/>
      <c r="H165" s="353"/>
      <c r="I165" s="353"/>
      <c r="J165" s="166"/>
      <c r="K165" s="168" t="s">
        <v>5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171</v>
      </c>
      <c r="AU165" s="172" t="s">
        <v>102</v>
      </c>
      <c r="AV165" s="10" t="s">
        <v>24</v>
      </c>
      <c r="AW165" s="10" t="s">
        <v>38</v>
      </c>
      <c r="AX165" s="10" t="s">
        <v>82</v>
      </c>
      <c r="AY165" s="172" t="s">
        <v>155</v>
      </c>
    </row>
    <row r="166" spans="2:51" s="11" customFormat="1" ht="22.5" customHeight="1">
      <c r="B166" s="173"/>
      <c r="C166" s="174"/>
      <c r="D166" s="174"/>
      <c r="E166" s="175" t="s">
        <v>5</v>
      </c>
      <c r="F166" s="350" t="s">
        <v>189</v>
      </c>
      <c r="G166" s="351"/>
      <c r="H166" s="351"/>
      <c r="I166" s="351"/>
      <c r="J166" s="174"/>
      <c r="K166" s="176">
        <v>15.87</v>
      </c>
      <c r="L166" s="174"/>
      <c r="M166" s="174"/>
      <c r="N166" s="174"/>
      <c r="O166" s="174"/>
      <c r="P166" s="174"/>
      <c r="Q166" s="174"/>
      <c r="R166" s="177"/>
      <c r="T166" s="178"/>
      <c r="U166" s="174"/>
      <c r="V166" s="174"/>
      <c r="W166" s="174"/>
      <c r="X166" s="174"/>
      <c r="Y166" s="174"/>
      <c r="Z166" s="174"/>
      <c r="AA166" s="179"/>
      <c r="AT166" s="180" t="s">
        <v>171</v>
      </c>
      <c r="AU166" s="180" t="s">
        <v>102</v>
      </c>
      <c r="AV166" s="11" t="s">
        <v>102</v>
      </c>
      <c r="AW166" s="11" t="s">
        <v>38</v>
      </c>
      <c r="AX166" s="11" t="s">
        <v>82</v>
      </c>
      <c r="AY166" s="180" t="s">
        <v>155</v>
      </c>
    </row>
    <row r="167" spans="2:51" s="12" customFormat="1" ht="22.5" customHeight="1">
      <c r="B167" s="181"/>
      <c r="C167" s="182"/>
      <c r="D167" s="182"/>
      <c r="E167" s="183" t="s">
        <v>5</v>
      </c>
      <c r="F167" s="354" t="s">
        <v>175</v>
      </c>
      <c r="G167" s="355"/>
      <c r="H167" s="355"/>
      <c r="I167" s="355"/>
      <c r="J167" s="182"/>
      <c r="K167" s="184">
        <v>45.262</v>
      </c>
      <c r="L167" s="182"/>
      <c r="M167" s="182"/>
      <c r="N167" s="182"/>
      <c r="O167" s="182"/>
      <c r="P167" s="182"/>
      <c r="Q167" s="182"/>
      <c r="R167" s="185"/>
      <c r="T167" s="186"/>
      <c r="U167" s="182"/>
      <c r="V167" s="182"/>
      <c r="W167" s="182"/>
      <c r="X167" s="182"/>
      <c r="Y167" s="182"/>
      <c r="Z167" s="182"/>
      <c r="AA167" s="187"/>
      <c r="AT167" s="188" t="s">
        <v>171</v>
      </c>
      <c r="AU167" s="188" t="s">
        <v>102</v>
      </c>
      <c r="AV167" s="12" t="s">
        <v>160</v>
      </c>
      <c r="AW167" s="12" t="s">
        <v>38</v>
      </c>
      <c r="AX167" s="12" t="s">
        <v>24</v>
      </c>
      <c r="AY167" s="188" t="s">
        <v>155</v>
      </c>
    </row>
    <row r="168" spans="2:65" s="1" customFormat="1" ht="31.5" customHeight="1">
      <c r="B168" s="130"/>
      <c r="C168" s="158" t="s">
        <v>190</v>
      </c>
      <c r="D168" s="158" t="s">
        <v>156</v>
      </c>
      <c r="E168" s="159" t="s">
        <v>191</v>
      </c>
      <c r="F168" s="345" t="s">
        <v>192</v>
      </c>
      <c r="G168" s="345"/>
      <c r="H168" s="345"/>
      <c r="I168" s="345"/>
      <c r="J168" s="160" t="s">
        <v>193</v>
      </c>
      <c r="K168" s="161">
        <v>7.39</v>
      </c>
      <c r="L168" s="346">
        <v>0</v>
      </c>
      <c r="M168" s="346"/>
      <c r="N168" s="347">
        <f>ROUND(L168*K168,2)</f>
        <v>0</v>
      </c>
      <c r="O168" s="347"/>
      <c r="P168" s="347"/>
      <c r="Q168" s="347"/>
      <c r="R168" s="132"/>
      <c r="T168" s="162" t="s">
        <v>5</v>
      </c>
      <c r="U168" s="47" t="s">
        <v>47</v>
      </c>
      <c r="V168" s="39"/>
      <c r="W168" s="163">
        <f>V168*K168</f>
        <v>0</v>
      </c>
      <c r="X168" s="163">
        <v>8E-05</v>
      </c>
      <c r="Y168" s="163">
        <f>X168*K168</f>
        <v>0.0005912000000000001</v>
      </c>
      <c r="Z168" s="163">
        <v>0</v>
      </c>
      <c r="AA168" s="164">
        <f>Z168*K168</f>
        <v>0</v>
      </c>
      <c r="AR168" s="21" t="s">
        <v>160</v>
      </c>
      <c r="AT168" s="21" t="s">
        <v>156</v>
      </c>
      <c r="AU168" s="21" t="s">
        <v>102</v>
      </c>
      <c r="AY168" s="21" t="s">
        <v>155</v>
      </c>
      <c r="BE168" s="104">
        <f>IF(U168="základní",N168,0)</f>
        <v>0</v>
      </c>
      <c r="BF168" s="104">
        <f>IF(U168="snížená",N168,0)</f>
        <v>0</v>
      </c>
      <c r="BG168" s="104">
        <f>IF(U168="zákl. přenesená",N168,0)</f>
        <v>0</v>
      </c>
      <c r="BH168" s="104">
        <f>IF(U168="sníž. přenesená",N168,0)</f>
        <v>0</v>
      </c>
      <c r="BI168" s="104">
        <f>IF(U168="nulová",N168,0)</f>
        <v>0</v>
      </c>
      <c r="BJ168" s="21" t="s">
        <v>24</v>
      </c>
      <c r="BK168" s="104">
        <f>ROUND(L168*K168,2)</f>
        <v>0</v>
      </c>
      <c r="BL168" s="21" t="s">
        <v>160</v>
      </c>
      <c r="BM168" s="21" t="s">
        <v>194</v>
      </c>
    </row>
    <row r="169" spans="2:51" s="11" customFormat="1" ht="22.5" customHeight="1">
      <c r="B169" s="173"/>
      <c r="C169" s="174"/>
      <c r="D169" s="174"/>
      <c r="E169" s="175" t="s">
        <v>5</v>
      </c>
      <c r="F169" s="356" t="s">
        <v>195</v>
      </c>
      <c r="G169" s="357"/>
      <c r="H169" s="357"/>
      <c r="I169" s="357"/>
      <c r="J169" s="174"/>
      <c r="K169" s="176">
        <v>7.39</v>
      </c>
      <c r="L169" s="174"/>
      <c r="M169" s="174"/>
      <c r="N169" s="174"/>
      <c r="O169" s="174"/>
      <c r="P169" s="174"/>
      <c r="Q169" s="174"/>
      <c r="R169" s="177"/>
      <c r="T169" s="178"/>
      <c r="U169" s="174"/>
      <c r="V169" s="174"/>
      <c r="W169" s="174"/>
      <c r="X169" s="174"/>
      <c r="Y169" s="174"/>
      <c r="Z169" s="174"/>
      <c r="AA169" s="179"/>
      <c r="AT169" s="180" t="s">
        <v>171</v>
      </c>
      <c r="AU169" s="180" t="s">
        <v>102</v>
      </c>
      <c r="AV169" s="11" t="s">
        <v>102</v>
      </c>
      <c r="AW169" s="11" t="s">
        <v>38</v>
      </c>
      <c r="AX169" s="11" t="s">
        <v>24</v>
      </c>
      <c r="AY169" s="180" t="s">
        <v>155</v>
      </c>
    </row>
    <row r="170" spans="2:65" s="1" customFormat="1" ht="31.5" customHeight="1">
      <c r="B170" s="130"/>
      <c r="C170" s="158" t="s">
        <v>196</v>
      </c>
      <c r="D170" s="158" t="s">
        <v>156</v>
      </c>
      <c r="E170" s="159" t="s">
        <v>197</v>
      </c>
      <c r="F170" s="345" t="s">
        <v>198</v>
      </c>
      <c r="G170" s="345"/>
      <c r="H170" s="345"/>
      <c r="I170" s="345"/>
      <c r="J170" s="160" t="s">
        <v>193</v>
      </c>
      <c r="K170" s="161">
        <v>13.41</v>
      </c>
      <c r="L170" s="346">
        <v>0</v>
      </c>
      <c r="M170" s="346"/>
      <c r="N170" s="347">
        <f>ROUND(L170*K170,2)</f>
        <v>0</v>
      </c>
      <c r="O170" s="347"/>
      <c r="P170" s="347"/>
      <c r="Q170" s="347"/>
      <c r="R170" s="132"/>
      <c r="T170" s="162" t="s">
        <v>5</v>
      </c>
      <c r="U170" s="47" t="s">
        <v>47</v>
      </c>
      <c r="V170" s="39"/>
      <c r="W170" s="163">
        <f>V170*K170</f>
        <v>0</v>
      </c>
      <c r="X170" s="163">
        <v>0.00012</v>
      </c>
      <c r="Y170" s="163">
        <f>X170*K170</f>
        <v>0.0016092</v>
      </c>
      <c r="Z170" s="163">
        <v>0</v>
      </c>
      <c r="AA170" s="164">
        <f>Z170*K170</f>
        <v>0</v>
      </c>
      <c r="AR170" s="21" t="s">
        <v>160</v>
      </c>
      <c r="AT170" s="21" t="s">
        <v>156</v>
      </c>
      <c r="AU170" s="21" t="s">
        <v>102</v>
      </c>
      <c r="AY170" s="21" t="s">
        <v>155</v>
      </c>
      <c r="BE170" s="104">
        <f>IF(U170="základní",N170,0)</f>
        <v>0</v>
      </c>
      <c r="BF170" s="104">
        <f>IF(U170="snížená",N170,0)</f>
        <v>0</v>
      </c>
      <c r="BG170" s="104">
        <f>IF(U170="zákl. přenesená",N170,0)</f>
        <v>0</v>
      </c>
      <c r="BH170" s="104">
        <f>IF(U170="sníž. přenesená",N170,0)</f>
        <v>0</v>
      </c>
      <c r="BI170" s="104">
        <f>IF(U170="nulová",N170,0)</f>
        <v>0</v>
      </c>
      <c r="BJ170" s="21" t="s">
        <v>24</v>
      </c>
      <c r="BK170" s="104">
        <f>ROUND(L170*K170,2)</f>
        <v>0</v>
      </c>
      <c r="BL170" s="21" t="s">
        <v>160</v>
      </c>
      <c r="BM170" s="21" t="s">
        <v>199</v>
      </c>
    </row>
    <row r="171" spans="2:51" s="11" customFormat="1" ht="22.5" customHeight="1">
      <c r="B171" s="173"/>
      <c r="C171" s="174"/>
      <c r="D171" s="174"/>
      <c r="E171" s="175" t="s">
        <v>5</v>
      </c>
      <c r="F171" s="356" t="s">
        <v>200</v>
      </c>
      <c r="G171" s="357"/>
      <c r="H171" s="357"/>
      <c r="I171" s="357"/>
      <c r="J171" s="174"/>
      <c r="K171" s="176">
        <v>13.41</v>
      </c>
      <c r="L171" s="174"/>
      <c r="M171" s="174"/>
      <c r="N171" s="174"/>
      <c r="O171" s="174"/>
      <c r="P171" s="174"/>
      <c r="Q171" s="174"/>
      <c r="R171" s="177"/>
      <c r="T171" s="178"/>
      <c r="U171" s="174"/>
      <c r="V171" s="174"/>
      <c r="W171" s="174"/>
      <c r="X171" s="174"/>
      <c r="Y171" s="174"/>
      <c r="Z171" s="174"/>
      <c r="AA171" s="179"/>
      <c r="AT171" s="180" t="s">
        <v>171</v>
      </c>
      <c r="AU171" s="180" t="s">
        <v>102</v>
      </c>
      <c r="AV171" s="11" t="s">
        <v>102</v>
      </c>
      <c r="AW171" s="11" t="s">
        <v>38</v>
      </c>
      <c r="AX171" s="11" t="s">
        <v>24</v>
      </c>
      <c r="AY171" s="180" t="s">
        <v>155</v>
      </c>
    </row>
    <row r="172" spans="2:65" s="1" customFormat="1" ht="31.5" customHeight="1">
      <c r="B172" s="130"/>
      <c r="C172" s="158" t="s">
        <v>201</v>
      </c>
      <c r="D172" s="158" t="s">
        <v>156</v>
      </c>
      <c r="E172" s="159" t="s">
        <v>202</v>
      </c>
      <c r="F172" s="345" t="s">
        <v>203</v>
      </c>
      <c r="G172" s="345"/>
      <c r="H172" s="345"/>
      <c r="I172" s="345"/>
      <c r="J172" s="160" t="s">
        <v>193</v>
      </c>
      <c r="K172" s="161">
        <v>39.4</v>
      </c>
      <c r="L172" s="346">
        <v>0</v>
      </c>
      <c r="M172" s="346"/>
      <c r="N172" s="347">
        <f>ROUND(L172*K172,2)</f>
        <v>0</v>
      </c>
      <c r="O172" s="347"/>
      <c r="P172" s="347"/>
      <c r="Q172" s="347"/>
      <c r="R172" s="132"/>
      <c r="T172" s="162" t="s">
        <v>5</v>
      </c>
      <c r="U172" s="47" t="s">
        <v>47</v>
      </c>
      <c r="V172" s="39"/>
      <c r="W172" s="163">
        <f>V172*K172</f>
        <v>0</v>
      </c>
      <c r="X172" s="163">
        <v>0.00014</v>
      </c>
      <c r="Y172" s="163">
        <f>X172*K172</f>
        <v>0.005515999999999999</v>
      </c>
      <c r="Z172" s="163">
        <v>0</v>
      </c>
      <c r="AA172" s="164">
        <f>Z172*K172</f>
        <v>0</v>
      </c>
      <c r="AR172" s="21" t="s">
        <v>160</v>
      </c>
      <c r="AT172" s="21" t="s">
        <v>156</v>
      </c>
      <c r="AU172" s="21" t="s">
        <v>102</v>
      </c>
      <c r="AY172" s="21" t="s">
        <v>155</v>
      </c>
      <c r="BE172" s="104">
        <f>IF(U172="základní",N172,0)</f>
        <v>0</v>
      </c>
      <c r="BF172" s="104">
        <f>IF(U172="snížená",N172,0)</f>
        <v>0</v>
      </c>
      <c r="BG172" s="104">
        <f>IF(U172="zákl. přenesená",N172,0)</f>
        <v>0</v>
      </c>
      <c r="BH172" s="104">
        <f>IF(U172="sníž. přenesená",N172,0)</f>
        <v>0</v>
      </c>
      <c r="BI172" s="104">
        <f>IF(U172="nulová",N172,0)</f>
        <v>0</v>
      </c>
      <c r="BJ172" s="21" t="s">
        <v>24</v>
      </c>
      <c r="BK172" s="104">
        <f>ROUND(L172*K172,2)</f>
        <v>0</v>
      </c>
      <c r="BL172" s="21" t="s">
        <v>160</v>
      </c>
      <c r="BM172" s="21" t="s">
        <v>204</v>
      </c>
    </row>
    <row r="173" spans="2:51" s="11" customFormat="1" ht="22.5" customHeight="1">
      <c r="B173" s="173"/>
      <c r="C173" s="174"/>
      <c r="D173" s="174"/>
      <c r="E173" s="175" t="s">
        <v>5</v>
      </c>
      <c r="F173" s="356" t="s">
        <v>205</v>
      </c>
      <c r="G173" s="357"/>
      <c r="H173" s="357"/>
      <c r="I173" s="357"/>
      <c r="J173" s="174"/>
      <c r="K173" s="176">
        <v>39.4</v>
      </c>
      <c r="L173" s="174"/>
      <c r="M173" s="174"/>
      <c r="N173" s="174"/>
      <c r="O173" s="174"/>
      <c r="P173" s="174"/>
      <c r="Q173" s="174"/>
      <c r="R173" s="177"/>
      <c r="T173" s="178"/>
      <c r="U173" s="174"/>
      <c r="V173" s="174"/>
      <c r="W173" s="174"/>
      <c r="X173" s="174"/>
      <c r="Y173" s="174"/>
      <c r="Z173" s="174"/>
      <c r="AA173" s="179"/>
      <c r="AT173" s="180" t="s">
        <v>171</v>
      </c>
      <c r="AU173" s="180" t="s">
        <v>102</v>
      </c>
      <c r="AV173" s="11" t="s">
        <v>102</v>
      </c>
      <c r="AW173" s="11" t="s">
        <v>38</v>
      </c>
      <c r="AX173" s="11" t="s">
        <v>24</v>
      </c>
      <c r="AY173" s="180" t="s">
        <v>155</v>
      </c>
    </row>
    <row r="174" spans="2:63" s="9" customFormat="1" ht="29.85" customHeight="1">
      <c r="B174" s="147"/>
      <c r="C174" s="148"/>
      <c r="D174" s="157" t="s">
        <v>112</v>
      </c>
      <c r="E174" s="157"/>
      <c r="F174" s="157"/>
      <c r="G174" s="157"/>
      <c r="H174" s="157"/>
      <c r="I174" s="157"/>
      <c r="J174" s="157"/>
      <c r="K174" s="157"/>
      <c r="L174" s="157"/>
      <c r="M174" s="157"/>
      <c r="N174" s="365">
        <f>BK174</f>
        <v>0</v>
      </c>
      <c r="O174" s="366"/>
      <c r="P174" s="366"/>
      <c r="Q174" s="366"/>
      <c r="R174" s="150"/>
      <c r="T174" s="151"/>
      <c r="U174" s="148"/>
      <c r="V174" s="148"/>
      <c r="W174" s="152">
        <f>SUM(W175:W221)</f>
        <v>0</v>
      </c>
      <c r="X174" s="148"/>
      <c r="Y174" s="152">
        <f>SUM(Y175:Y221)</f>
        <v>6.8708499000000005</v>
      </c>
      <c r="Z174" s="148"/>
      <c r="AA174" s="153">
        <f>SUM(AA175:AA221)</f>
        <v>0</v>
      </c>
      <c r="AR174" s="154" t="s">
        <v>24</v>
      </c>
      <c r="AT174" s="155" t="s">
        <v>81</v>
      </c>
      <c r="AU174" s="155" t="s">
        <v>24</v>
      </c>
      <c r="AY174" s="154" t="s">
        <v>155</v>
      </c>
      <c r="BK174" s="156">
        <f>SUM(BK175:BK221)</f>
        <v>0</v>
      </c>
    </row>
    <row r="175" spans="2:65" s="1" customFormat="1" ht="31.5" customHeight="1">
      <c r="B175" s="130"/>
      <c r="C175" s="158" t="s">
        <v>206</v>
      </c>
      <c r="D175" s="158" t="s">
        <v>156</v>
      </c>
      <c r="E175" s="159" t="s">
        <v>207</v>
      </c>
      <c r="F175" s="345" t="s">
        <v>208</v>
      </c>
      <c r="G175" s="345"/>
      <c r="H175" s="345"/>
      <c r="I175" s="345"/>
      <c r="J175" s="160" t="s">
        <v>168</v>
      </c>
      <c r="K175" s="161">
        <v>107.13</v>
      </c>
      <c r="L175" s="346">
        <v>0</v>
      </c>
      <c r="M175" s="346"/>
      <c r="N175" s="347">
        <f>ROUND(L175*K175,2)</f>
        <v>0</v>
      </c>
      <c r="O175" s="347"/>
      <c r="P175" s="347"/>
      <c r="Q175" s="347"/>
      <c r="R175" s="132"/>
      <c r="T175" s="162" t="s">
        <v>5</v>
      </c>
      <c r="U175" s="47" t="s">
        <v>47</v>
      </c>
      <c r="V175" s="39"/>
      <c r="W175" s="163">
        <f>V175*K175</f>
        <v>0</v>
      </c>
      <c r="X175" s="163">
        <v>0.003</v>
      </c>
      <c r="Y175" s="163">
        <f>X175*K175</f>
        <v>0.32139</v>
      </c>
      <c r="Z175" s="163">
        <v>0</v>
      </c>
      <c r="AA175" s="164">
        <f>Z175*K175</f>
        <v>0</v>
      </c>
      <c r="AR175" s="21" t="s">
        <v>160</v>
      </c>
      <c r="AT175" s="21" t="s">
        <v>156</v>
      </c>
      <c r="AU175" s="21" t="s">
        <v>102</v>
      </c>
      <c r="AY175" s="21" t="s">
        <v>155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21" t="s">
        <v>24</v>
      </c>
      <c r="BK175" s="104">
        <f>ROUND(L175*K175,2)</f>
        <v>0</v>
      </c>
      <c r="BL175" s="21" t="s">
        <v>160</v>
      </c>
      <c r="BM175" s="21" t="s">
        <v>209</v>
      </c>
    </row>
    <row r="176" spans="2:65" s="1" customFormat="1" ht="31.5" customHeight="1">
      <c r="B176" s="130"/>
      <c r="C176" s="158" t="s">
        <v>28</v>
      </c>
      <c r="D176" s="158" t="s">
        <v>156</v>
      </c>
      <c r="E176" s="159" t="s">
        <v>210</v>
      </c>
      <c r="F176" s="345" t="s">
        <v>211</v>
      </c>
      <c r="G176" s="345"/>
      <c r="H176" s="345"/>
      <c r="I176" s="345"/>
      <c r="J176" s="160" t="s">
        <v>168</v>
      </c>
      <c r="K176" s="161">
        <v>107.13</v>
      </c>
      <c r="L176" s="346">
        <v>0</v>
      </c>
      <c r="M176" s="346"/>
      <c r="N176" s="347">
        <f>ROUND(L176*K176,2)</f>
        <v>0</v>
      </c>
      <c r="O176" s="347"/>
      <c r="P176" s="347"/>
      <c r="Q176" s="347"/>
      <c r="R176" s="132"/>
      <c r="T176" s="162" t="s">
        <v>5</v>
      </c>
      <c r="U176" s="47" t="s">
        <v>47</v>
      </c>
      <c r="V176" s="39"/>
      <c r="W176" s="163">
        <f>V176*K176</f>
        <v>0</v>
      </c>
      <c r="X176" s="163">
        <v>0.0051</v>
      </c>
      <c r="Y176" s="163">
        <f>X176*K176</f>
        <v>0.546363</v>
      </c>
      <c r="Z176" s="163">
        <v>0</v>
      </c>
      <c r="AA176" s="164">
        <f>Z176*K176</f>
        <v>0</v>
      </c>
      <c r="AR176" s="21" t="s">
        <v>160</v>
      </c>
      <c r="AT176" s="21" t="s">
        <v>156</v>
      </c>
      <c r="AU176" s="21" t="s">
        <v>102</v>
      </c>
      <c r="AY176" s="21" t="s">
        <v>155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21" t="s">
        <v>24</v>
      </c>
      <c r="BK176" s="104">
        <f>ROUND(L176*K176,2)</f>
        <v>0</v>
      </c>
      <c r="BL176" s="21" t="s">
        <v>160</v>
      </c>
      <c r="BM176" s="21" t="s">
        <v>212</v>
      </c>
    </row>
    <row r="177" spans="2:51" s="11" customFormat="1" ht="22.5" customHeight="1">
      <c r="B177" s="173"/>
      <c r="C177" s="174"/>
      <c r="D177" s="174"/>
      <c r="E177" s="175" t="s">
        <v>5</v>
      </c>
      <c r="F177" s="356" t="s">
        <v>213</v>
      </c>
      <c r="G177" s="357"/>
      <c r="H177" s="357"/>
      <c r="I177" s="357"/>
      <c r="J177" s="174"/>
      <c r="K177" s="176">
        <v>11.11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171</v>
      </c>
      <c r="AU177" s="180" t="s">
        <v>102</v>
      </c>
      <c r="AV177" s="11" t="s">
        <v>102</v>
      </c>
      <c r="AW177" s="11" t="s">
        <v>38</v>
      </c>
      <c r="AX177" s="11" t="s">
        <v>82</v>
      </c>
      <c r="AY177" s="180" t="s">
        <v>155</v>
      </c>
    </row>
    <row r="178" spans="2:51" s="11" customFormat="1" ht="22.5" customHeight="1">
      <c r="B178" s="173"/>
      <c r="C178" s="174"/>
      <c r="D178" s="174"/>
      <c r="E178" s="175" t="s">
        <v>5</v>
      </c>
      <c r="F178" s="350" t="s">
        <v>214</v>
      </c>
      <c r="G178" s="351"/>
      <c r="H178" s="351"/>
      <c r="I178" s="351"/>
      <c r="J178" s="174"/>
      <c r="K178" s="176">
        <v>48.24</v>
      </c>
      <c r="L178" s="174"/>
      <c r="M178" s="174"/>
      <c r="N178" s="174"/>
      <c r="O178" s="174"/>
      <c r="P178" s="174"/>
      <c r="Q178" s="174"/>
      <c r="R178" s="177"/>
      <c r="T178" s="178"/>
      <c r="U178" s="174"/>
      <c r="V178" s="174"/>
      <c r="W178" s="174"/>
      <c r="X178" s="174"/>
      <c r="Y178" s="174"/>
      <c r="Z178" s="174"/>
      <c r="AA178" s="179"/>
      <c r="AT178" s="180" t="s">
        <v>171</v>
      </c>
      <c r="AU178" s="180" t="s">
        <v>102</v>
      </c>
      <c r="AV178" s="11" t="s">
        <v>102</v>
      </c>
      <c r="AW178" s="11" t="s">
        <v>38</v>
      </c>
      <c r="AX178" s="11" t="s">
        <v>82</v>
      </c>
      <c r="AY178" s="180" t="s">
        <v>155</v>
      </c>
    </row>
    <row r="179" spans="2:51" s="11" customFormat="1" ht="22.5" customHeight="1">
      <c r="B179" s="173"/>
      <c r="C179" s="174"/>
      <c r="D179" s="174"/>
      <c r="E179" s="175" t="s">
        <v>5</v>
      </c>
      <c r="F179" s="350" t="s">
        <v>215</v>
      </c>
      <c r="G179" s="351"/>
      <c r="H179" s="351"/>
      <c r="I179" s="351"/>
      <c r="J179" s="174"/>
      <c r="K179" s="176">
        <v>47.78</v>
      </c>
      <c r="L179" s="174"/>
      <c r="M179" s="174"/>
      <c r="N179" s="174"/>
      <c r="O179" s="174"/>
      <c r="P179" s="174"/>
      <c r="Q179" s="174"/>
      <c r="R179" s="177"/>
      <c r="T179" s="178"/>
      <c r="U179" s="174"/>
      <c r="V179" s="174"/>
      <c r="W179" s="174"/>
      <c r="X179" s="174"/>
      <c r="Y179" s="174"/>
      <c r="Z179" s="174"/>
      <c r="AA179" s="179"/>
      <c r="AT179" s="180" t="s">
        <v>171</v>
      </c>
      <c r="AU179" s="180" t="s">
        <v>102</v>
      </c>
      <c r="AV179" s="11" t="s">
        <v>102</v>
      </c>
      <c r="AW179" s="11" t="s">
        <v>38</v>
      </c>
      <c r="AX179" s="11" t="s">
        <v>82</v>
      </c>
      <c r="AY179" s="180" t="s">
        <v>155</v>
      </c>
    </row>
    <row r="180" spans="2:51" s="12" customFormat="1" ht="22.5" customHeight="1">
      <c r="B180" s="181"/>
      <c r="C180" s="182"/>
      <c r="D180" s="182"/>
      <c r="E180" s="183" t="s">
        <v>5</v>
      </c>
      <c r="F180" s="354" t="s">
        <v>175</v>
      </c>
      <c r="G180" s="355"/>
      <c r="H180" s="355"/>
      <c r="I180" s="355"/>
      <c r="J180" s="182"/>
      <c r="K180" s="184">
        <v>107.13</v>
      </c>
      <c r="L180" s="182"/>
      <c r="M180" s="182"/>
      <c r="N180" s="182"/>
      <c r="O180" s="182"/>
      <c r="P180" s="182"/>
      <c r="Q180" s="182"/>
      <c r="R180" s="185"/>
      <c r="T180" s="186"/>
      <c r="U180" s="182"/>
      <c r="V180" s="182"/>
      <c r="W180" s="182"/>
      <c r="X180" s="182"/>
      <c r="Y180" s="182"/>
      <c r="Z180" s="182"/>
      <c r="AA180" s="187"/>
      <c r="AT180" s="188" t="s">
        <v>171</v>
      </c>
      <c r="AU180" s="188" t="s">
        <v>102</v>
      </c>
      <c r="AV180" s="12" t="s">
        <v>160</v>
      </c>
      <c r="AW180" s="12" t="s">
        <v>38</v>
      </c>
      <c r="AX180" s="12" t="s">
        <v>24</v>
      </c>
      <c r="AY180" s="188" t="s">
        <v>155</v>
      </c>
    </row>
    <row r="181" spans="2:65" s="1" customFormat="1" ht="31.5" customHeight="1">
      <c r="B181" s="130"/>
      <c r="C181" s="158" t="s">
        <v>216</v>
      </c>
      <c r="D181" s="158" t="s">
        <v>156</v>
      </c>
      <c r="E181" s="159" t="s">
        <v>217</v>
      </c>
      <c r="F181" s="345" t="s">
        <v>218</v>
      </c>
      <c r="G181" s="345"/>
      <c r="H181" s="345"/>
      <c r="I181" s="345"/>
      <c r="J181" s="160" t="s">
        <v>168</v>
      </c>
      <c r="K181" s="161">
        <v>198.568</v>
      </c>
      <c r="L181" s="346">
        <v>0</v>
      </c>
      <c r="M181" s="346"/>
      <c r="N181" s="347">
        <f>ROUND(L181*K181,2)</f>
        <v>0</v>
      </c>
      <c r="O181" s="347"/>
      <c r="P181" s="347"/>
      <c r="Q181" s="347"/>
      <c r="R181" s="132"/>
      <c r="T181" s="162" t="s">
        <v>5</v>
      </c>
      <c r="U181" s="47" t="s">
        <v>47</v>
      </c>
      <c r="V181" s="39"/>
      <c r="W181" s="163">
        <f>V181*K181</f>
        <v>0</v>
      </c>
      <c r="X181" s="163">
        <v>0.003</v>
      </c>
      <c r="Y181" s="163">
        <f>X181*K181</f>
        <v>0.595704</v>
      </c>
      <c r="Z181" s="163">
        <v>0</v>
      </c>
      <c r="AA181" s="164">
        <f>Z181*K181</f>
        <v>0</v>
      </c>
      <c r="AR181" s="21" t="s">
        <v>160</v>
      </c>
      <c r="AT181" s="21" t="s">
        <v>156</v>
      </c>
      <c r="AU181" s="21" t="s">
        <v>102</v>
      </c>
      <c r="AY181" s="21" t="s">
        <v>155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21" t="s">
        <v>24</v>
      </c>
      <c r="BK181" s="104">
        <f>ROUND(L181*K181,2)</f>
        <v>0</v>
      </c>
      <c r="BL181" s="21" t="s">
        <v>160</v>
      </c>
      <c r="BM181" s="21" t="s">
        <v>219</v>
      </c>
    </row>
    <row r="182" spans="2:51" s="11" customFormat="1" ht="22.5" customHeight="1">
      <c r="B182" s="173"/>
      <c r="C182" s="174"/>
      <c r="D182" s="174"/>
      <c r="E182" s="175" t="s">
        <v>5</v>
      </c>
      <c r="F182" s="356" t="s">
        <v>220</v>
      </c>
      <c r="G182" s="357"/>
      <c r="H182" s="357"/>
      <c r="I182" s="357"/>
      <c r="J182" s="174"/>
      <c r="K182" s="176">
        <v>198.568</v>
      </c>
      <c r="L182" s="174"/>
      <c r="M182" s="174"/>
      <c r="N182" s="174"/>
      <c r="O182" s="174"/>
      <c r="P182" s="174"/>
      <c r="Q182" s="174"/>
      <c r="R182" s="177"/>
      <c r="T182" s="178"/>
      <c r="U182" s="174"/>
      <c r="V182" s="174"/>
      <c r="W182" s="174"/>
      <c r="X182" s="174"/>
      <c r="Y182" s="174"/>
      <c r="Z182" s="174"/>
      <c r="AA182" s="179"/>
      <c r="AT182" s="180" t="s">
        <v>171</v>
      </c>
      <c r="AU182" s="180" t="s">
        <v>102</v>
      </c>
      <c r="AV182" s="11" t="s">
        <v>102</v>
      </c>
      <c r="AW182" s="11" t="s">
        <v>38</v>
      </c>
      <c r="AX182" s="11" t="s">
        <v>24</v>
      </c>
      <c r="AY182" s="180" t="s">
        <v>155</v>
      </c>
    </row>
    <row r="183" spans="2:65" s="1" customFormat="1" ht="31.5" customHeight="1">
      <c r="B183" s="130"/>
      <c r="C183" s="158" t="s">
        <v>221</v>
      </c>
      <c r="D183" s="158" t="s">
        <v>156</v>
      </c>
      <c r="E183" s="159" t="s">
        <v>222</v>
      </c>
      <c r="F183" s="345" t="s">
        <v>223</v>
      </c>
      <c r="G183" s="345"/>
      <c r="H183" s="345"/>
      <c r="I183" s="345"/>
      <c r="J183" s="160" t="s">
        <v>168</v>
      </c>
      <c r="K183" s="161">
        <v>82.86</v>
      </c>
      <c r="L183" s="346">
        <v>0</v>
      </c>
      <c r="M183" s="346"/>
      <c r="N183" s="347">
        <f>ROUND(L183*K183,2)</f>
        <v>0</v>
      </c>
      <c r="O183" s="347"/>
      <c r="P183" s="347"/>
      <c r="Q183" s="347"/>
      <c r="R183" s="132"/>
      <c r="T183" s="162" t="s">
        <v>5</v>
      </c>
      <c r="U183" s="47" t="s">
        <v>47</v>
      </c>
      <c r="V183" s="39"/>
      <c r="W183" s="163">
        <f>V183*K183</f>
        <v>0</v>
      </c>
      <c r="X183" s="163">
        <v>0.0154</v>
      </c>
      <c r="Y183" s="163">
        <f>X183*K183</f>
        <v>1.276044</v>
      </c>
      <c r="Z183" s="163">
        <v>0</v>
      </c>
      <c r="AA183" s="164">
        <f>Z183*K183</f>
        <v>0</v>
      </c>
      <c r="AR183" s="21" t="s">
        <v>160</v>
      </c>
      <c r="AT183" s="21" t="s">
        <v>156</v>
      </c>
      <c r="AU183" s="21" t="s">
        <v>102</v>
      </c>
      <c r="AY183" s="21" t="s">
        <v>155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21" t="s">
        <v>24</v>
      </c>
      <c r="BK183" s="104">
        <f>ROUND(L183*K183,2)</f>
        <v>0</v>
      </c>
      <c r="BL183" s="21" t="s">
        <v>160</v>
      </c>
      <c r="BM183" s="21" t="s">
        <v>224</v>
      </c>
    </row>
    <row r="184" spans="2:51" s="10" customFormat="1" ht="22.5" customHeight="1">
      <c r="B184" s="165"/>
      <c r="C184" s="166"/>
      <c r="D184" s="166"/>
      <c r="E184" s="167" t="s">
        <v>5</v>
      </c>
      <c r="F184" s="348" t="s">
        <v>225</v>
      </c>
      <c r="G184" s="349"/>
      <c r="H184" s="349"/>
      <c r="I184" s="349"/>
      <c r="J184" s="166"/>
      <c r="K184" s="168" t="s">
        <v>5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171</v>
      </c>
      <c r="AU184" s="172" t="s">
        <v>102</v>
      </c>
      <c r="AV184" s="10" t="s">
        <v>24</v>
      </c>
      <c r="AW184" s="10" t="s">
        <v>38</v>
      </c>
      <c r="AX184" s="10" t="s">
        <v>82</v>
      </c>
      <c r="AY184" s="172" t="s">
        <v>155</v>
      </c>
    </row>
    <row r="185" spans="2:51" s="11" customFormat="1" ht="22.5" customHeight="1">
      <c r="B185" s="173"/>
      <c r="C185" s="174"/>
      <c r="D185" s="174"/>
      <c r="E185" s="175" t="s">
        <v>5</v>
      </c>
      <c r="F185" s="350" t="s">
        <v>226</v>
      </c>
      <c r="G185" s="351"/>
      <c r="H185" s="351"/>
      <c r="I185" s="351"/>
      <c r="J185" s="174"/>
      <c r="K185" s="176">
        <v>65.06</v>
      </c>
      <c r="L185" s="174"/>
      <c r="M185" s="174"/>
      <c r="N185" s="174"/>
      <c r="O185" s="174"/>
      <c r="P185" s="174"/>
      <c r="Q185" s="174"/>
      <c r="R185" s="177"/>
      <c r="T185" s="178"/>
      <c r="U185" s="174"/>
      <c r="V185" s="174"/>
      <c r="W185" s="174"/>
      <c r="X185" s="174"/>
      <c r="Y185" s="174"/>
      <c r="Z185" s="174"/>
      <c r="AA185" s="179"/>
      <c r="AT185" s="180" t="s">
        <v>171</v>
      </c>
      <c r="AU185" s="180" t="s">
        <v>102</v>
      </c>
      <c r="AV185" s="11" t="s">
        <v>102</v>
      </c>
      <c r="AW185" s="11" t="s">
        <v>38</v>
      </c>
      <c r="AX185" s="11" t="s">
        <v>82</v>
      </c>
      <c r="AY185" s="180" t="s">
        <v>155</v>
      </c>
    </row>
    <row r="186" spans="2:51" s="10" customFormat="1" ht="22.5" customHeight="1">
      <c r="B186" s="165"/>
      <c r="C186" s="166"/>
      <c r="D186" s="166"/>
      <c r="E186" s="167" t="s">
        <v>5</v>
      </c>
      <c r="F186" s="352" t="s">
        <v>227</v>
      </c>
      <c r="G186" s="353"/>
      <c r="H186" s="353"/>
      <c r="I186" s="353"/>
      <c r="J186" s="166"/>
      <c r="K186" s="168" t="s">
        <v>5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171</v>
      </c>
      <c r="AU186" s="172" t="s">
        <v>102</v>
      </c>
      <c r="AV186" s="10" t="s">
        <v>24</v>
      </c>
      <c r="AW186" s="10" t="s">
        <v>38</v>
      </c>
      <c r="AX186" s="10" t="s">
        <v>82</v>
      </c>
      <c r="AY186" s="172" t="s">
        <v>155</v>
      </c>
    </row>
    <row r="187" spans="2:51" s="11" customFormat="1" ht="22.5" customHeight="1">
      <c r="B187" s="173"/>
      <c r="C187" s="174"/>
      <c r="D187" s="174"/>
      <c r="E187" s="175" t="s">
        <v>5</v>
      </c>
      <c r="F187" s="350" t="s">
        <v>228</v>
      </c>
      <c r="G187" s="351"/>
      <c r="H187" s="351"/>
      <c r="I187" s="351"/>
      <c r="J187" s="174"/>
      <c r="K187" s="176">
        <v>17.8</v>
      </c>
      <c r="L187" s="174"/>
      <c r="M187" s="174"/>
      <c r="N187" s="174"/>
      <c r="O187" s="174"/>
      <c r="P187" s="174"/>
      <c r="Q187" s="174"/>
      <c r="R187" s="177"/>
      <c r="T187" s="178"/>
      <c r="U187" s="174"/>
      <c r="V187" s="174"/>
      <c r="W187" s="174"/>
      <c r="X187" s="174"/>
      <c r="Y187" s="174"/>
      <c r="Z187" s="174"/>
      <c r="AA187" s="179"/>
      <c r="AT187" s="180" t="s">
        <v>171</v>
      </c>
      <c r="AU187" s="180" t="s">
        <v>102</v>
      </c>
      <c r="AV187" s="11" t="s">
        <v>102</v>
      </c>
      <c r="AW187" s="11" t="s">
        <v>38</v>
      </c>
      <c r="AX187" s="11" t="s">
        <v>82</v>
      </c>
      <c r="AY187" s="180" t="s">
        <v>155</v>
      </c>
    </row>
    <row r="188" spans="2:51" s="12" customFormat="1" ht="22.5" customHeight="1">
      <c r="B188" s="181"/>
      <c r="C188" s="182"/>
      <c r="D188" s="182"/>
      <c r="E188" s="183" t="s">
        <v>5</v>
      </c>
      <c r="F188" s="354" t="s">
        <v>175</v>
      </c>
      <c r="G188" s="355"/>
      <c r="H188" s="355"/>
      <c r="I188" s="355"/>
      <c r="J188" s="182"/>
      <c r="K188" s="184">
        <v>82.86</v>
      </c>
      <c r="L188" s="182"/>
      <c r="M188" s="182"/>
      <c r="N188" s="182"/>
      <c r="O188" s="182"/>
      <c r="P188" s="182"/>
      <c r="Q188" s="182"/>
      <c r="R188" s="185"/>
      <c r="T188" s="186"/>
      <c r="U188" s="182"/>
      <c r="V188" s="182"/>
      <c r="W188" s="182"/>
      <c r="X188" s="182"/>
      <c r="Y188" s="182"/>
      <c r="Z188" s="182"/>
      <c r="AA188" s="187"/>
      <c r="AT188" s="188" t="s">
        <v>171</v>
      </c>
      <c r="AU188" s="188" t="s">
        <v>102</v>
      </c>
      <c r="AV188" s="12" t="s">
        <v>160</v>
      </c>
      <c r="AW188" s="12" t="s">
        <v>38</v>
      </c>
      <c r="AX188" s="12" t="s">
        <v>24</v>
      </c>
      <c r="AY188" s="188" t="s">
        <v>155</v>
      </c>
    </row>
    <row r="189" spans="2:65" s="1" customFormat="1" ht="31.5" customHeight="1">
      <c r="B189" s="130"/>
      <c r="C189" s="158" t="s">
        <v>229</v>
      </c>
      <c r="D189" s="158" t="s">
        <v>156</v>
      </c>
      <c r="E189" s="159" t="s">
        <v>230</v>
      </c>
      <c r="F189" s="345" t="s">
        <v>231</v>
      </c>
      <c r="G189" s="345"/>
      <c r="H189" s="345"/>
      <c r="I189" s="345"/>
      <c r="J189" s="160" t="s">
        <v>168</v>
      </c>
      <c r="K189" s="161">
        <v>83.535</v>
      </c>
      <c r="L189" s="346">
        <v>0</v>
      </c>
      <c r="M189" s="346"/>
      <c r="N189" s="347">
        <f>ROUND(L189*K189,2)</f>
        <v>0</v>
      </c>
      <c r="O189" s="347"/>
      <c r="P189" s="347"/>
      <c r="Q189" s="347"/>
      <c r="R189" s="132"/>
      <c r="T189" s="162" t="s">
        <v>5</v>
      </c>
      <c r="U189" s="47" t="s">
        <v>47</v>
      </c>
      <c r="V189" s="39"/>
      <c r="W189" s="163">
        <f>V189*K189</f>
        <v>0</v>
      </c>
      <c r="X189" s="163">
        <v>0.01838</v>
      </c>
      <c r="Y189" s="163">
        <f>X189*K189</f>
        <v>1.5353733</v>
      </c>
      <c r="Z189" s="163">
        <v>0</v>
      </c>
      <c r="AA189" s="164">
        <f>Z189*K189</f>
        <v>0</v>
      </c>
      <c r="AR189" s="21" t="s">
        <v>160</v>
      </c>
      <c r="AT189" s="21" t="s">
        <v>156</v>
      </c>
      <c r="AU189" s="21" t="s">
        <v>102</v>
      </c>
      <c r="AY189" s="21" t="s">
        <v>155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21" t="s">
        <v>24</v>
      </c>
      <c r="BK189" s="104">
        <f>ROUND(L189*K189,2)</f>
        <v>0</v>
      </c>
      <c r="BL189" s="21" t="s">
        <v>160</v>
      </c>
      <c r="BM189" s="21" t="s">
        <v>232</v>
      </c>
    </row>
    <row r="190" spans="2:51" s="10" customFormat="1" ht="22.5" customHeight="1">
      <c r="B190" s="165"/>
      <c r="C190" s="166"/>
      <c r="D190" s="166"/>
      <c r="E190" s="167" t="s">
        <v>5</v>
      </c>
      <c r="F190" s="348" t="s">
        <v>233</v>
      </c>
      <c r="G190" s="349"/>
      <c r="H190" s="349"/>
      <c r="I190" s="349"/>
      <c r="J190" s="166"/>
      <c r="K190" s="168" t="s">
        <v>5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171</v>
      </c>
      <c r="AU190" s="172" t="s">
        <v>102</v>
      </c>
      <c r="AV190" s="10" t="s">
        <v>24</v>
      </c>
      <c r="AW190" s="10" t="s">
        <v>38</v>
      </c>
      <c r="AX190" s="10" t="s">
        <v>82</v>
      </c>
      <c r="AY190" s="172" t="s">
        <v>155</v>
      </c>
    </row>
    <row r="191" spans="2:51" s="10" customFormat="1" ht="22.5" customHeight="1">
      <c r="B191" s="165"/>
      <c r="C191" s="166"/>
      <c r="D191" s="166"/>
      <c r="E191" s="167" t="s">
        <v>5</v>
      </c>
      <c r="F191" s="352" t="s">
        <v>179</v>
      </c>
      <c r="G191" s="353"/>
      <c r="H191" s="353"/>
      <c r="I191" s="353"/>
      <c r="J191" s="166"/>
      <c r="K191" s="168" t="s">
        <v>5</v>
      </c>
      <c r="L191" s="166"/>
      <c r="M191" s="166"/>
      <c r="N191" s="166"/>
      <c r="O191" s="166"/>
      <c r="P191" s="166"/>
      <c r="Q191" s="166"/>
      <c r="R191" s="169"/>
      <c r="T191" s="170"/>
      <c r="U191" s="166"/>
      <c r="V191" s="166"/>
      <c r="W191" s="166"/>
      <c r="X191" s="166"/>
      <c r="Y191" s="166"/>
      <c r="Z191" s="166"/>
      <c r="AA191" s="171"/>
      <c r="AT191" s="172" t="s">
        <v>171</v>
      </c>
      <c r="AU191" s="172" t="s">
        <v>102</v>
      </c>
      <c r="AV191" s="10" t="s">
        <v>24</v>
      </c>
      <c r="AW191" s="10" t="s">
        <v>38</v>
      </c>
      <c r="AX191" s="10" t="s">
        <v>82</v>
      </c>
      <c r="AY191" s="172" t="s">
        <v>155</v>
      </c>
    </row>
    <row r="192" spans="2:51" s="11" customFormat="1" ht="22.5" customHeight="1">
      <c r="B192" s="173"/>
      <c r="C192" s="174"/>
      <c r="D192" s="174"/>
      <c r="E192" s="175" t="s">
        <v>5</v>
      </c>
      <c r="F192" s="350" t="s">
        <v>234</v>
      </c>
      <c r="G192" s="351"/>
      <c r="H192" s="351"/>
      <c r="I192" s="351"/>
      <c r="J192" s="174"/>
      <c r="K192" s="176">
        <v>15.898</v>
      </c>
      <c r="L192" s="174"/>
      <c r="M192" s="174"/>
      <c r="N192" s="174"/>
      <c r="O192" s="174"/>
      <c r="P192" s="174"/>
      <c r="Q192" s="174"/>
      <c r="R192" s="177"/>
      <c r="T192" s="178"/>
      <c r="U192" s="174"/>
      <c r="V192" s="174"/>
      <c r="W192" s="174"/>
      <c r="X192" s="174"/>
      <c r="Y192" s="174"/>
      <c r="Z192" s="174"/>
      <c r="AA192" s="179"/>
      <c r="AT192" s="180" t="s">
        <v>171</v>
      </c>
      <c r="AU192" s="180" t="s">
        <v>102</v>
      </c>
      <c r="AV192" s="11" t="s">
        <v>102</v>
      </c>
      <c r="AW192" s="11" t="s">
        <v>38</v>
      </c>
      <c r="AX192" s="11" t="s">
        <v>82</v>
      </c>
      <c r="AY192" s="180" t="s">
        <v>155</v>
      </c>
    </row>
    <row r="193" spans="2:51" s="10" customFormat="1" ht="22.5" customHeight="1">
      <c r="B193" s="165"/>
      <c r="C193" s="166"/>
      <c r="D193" s="166"/>
      <c r="E193" s="167" t="s">
        <v>5</v>
      </c>
      <c r="F193" s="352" t="s">
        <v>170</v>
      </c>
      <c r="G193" s="353"/>
      <c r="H193" s="353"/>
      <c r="I193" s="353"/>
      <c r="J193" s="166"/>
      <c r="K193" s="168" t="s">
        <v>5</v>
      </c>
      <c r="L193" s="166"/>
      <c r="M193" s="166"/>
      <c r="N193" s="166"/>
      <c r="O193" s="166"/>
      <c r="P193" s="166"/>
      <c r="Q193" s="166"/>
      <c r="R193" s="169"/>
      <c r="T193" s="170"/>
      <c r="U193" s="166"/>
      <c r="V193" s="166"/>
      <c r="W193" s="166"/>
      <c r="X193" s="166"/>
      <c r="Y193" s="166"/>
      <c r="Z193" s="166"/>
      <c r="AA193" s="171"/>
      <c r="AT193" s="172" t="s">
        <v>171</v>
      </c>
      <c r="AU193" s="172" t="s">
        <v>102</v>
      </c>
      <c r="AV193" s="10" t="s">
        <v>24</v>
      </c>
      <c r="AW193" s="10" t="s">
        <v>38</v>
      </c>
      <c r="AX193" s="10" t="s">
        <v>82</v>
      </c>
      <c r="AY193" s="172" t="s">
        <v>155</v>
      </c>
    </row>
    <row r="194" spans="2:51" s="11" customFormat="1" ht="22.5" customHeight="1">
      <c r="B194" s="173"/>
      <c r="C194" s="174"/>
      <c r="D194" s="174"/>
      <c r="E194" s="175" t="s">
        <v>5</v>
      </c>
      <c r="F194" s="350" t="s">
        <v>235</v>
      </c>
      <c r="G194" s="351"/>
      <c r="H194" s="351"/>
      <c r="I194" s="351"/>
      <c r="J194" s="174"/>
      <c r="K194" s="176">
        <v>20.751</v>
      </c>
      <c r="L194" s="174"/>
      <c r="M194" s="174"/>
      <c r="N194" s="174"/>
      <c r="O194" s="174"/>
      <c r="P194" s="174"/>
      <c r="Q194" s="174"/>
      <c r="R194" s="177"/>
      <c r="T194" s="178"/>
      <c r="U194" s="174"/>
      <c r="V194" s="174"/>
      <c r="W194" s="174"/>
      <c r="X194" s="174"/>
      <c r="Y194" s="174"/>
      <c r="Z194" s="174"/>
      <c r="AA194" s="179"/>
      <c r="AT194" s="180" t="s">
        <v>171</v>
      </c>
      <c r="AU194" s="180" t="s">
        <v>102</v>
      </c>
      <c r="AV194" s="11" t="s">
        <v>102</v>
      </c>
      <c r="AW194" s="11" t="s">
        <v>38</v>
      </c>
      <c r="AX194" s="11" t="s">
        <v>82</v>
      </c>
      <c r="AY194" s="180" t="s">
        <v>155</v>
      </c>
    </row>
    <row r="195" spans="2:51" s="11" customFormat="1" ht="22.5" customHeight="1">
      <c r="B195" s="173"/>
      <c r="C195" s="174"/>
      <c r="D195" s="174"/>
      <c r="E195" s="175" t="s">
        <v>5</v>
      </c>
      <c r="F195" s="350" t="s">
        <v>236</v>
      </c>
      <c r="G195" s="351"/>
      <c r="H195" s="351"/>
      <c r="I195" s="351"/>
      <c r="J195" s="174"/>
      <c r="K195" s="176">
        <v>8.679</v>
      </c>
      <c r="L195" s="174"/>
      <c r="M195" s="174"/>
      <c r="N195" s="174"/>
      <c r="O195" s="174"/>
      <c r="P195" s="174"/>
      <c r="Q195" s="174"/>
      <c r="R195" s="177"/>
      <c r="T195" s="178"/>
      <c r="U195" s="174"/>
      <c r="V195" s="174"/>
      <c r="W195" s="174"/>
      <c r="X195" s="174"/>
      <c r="Y195" s="174"/>
      <c r="Z195" s="174"/>
      <c r="AA195" s="179"/>
      <c r="AT195" s="180" t="s">
        <v>171</v>
      </c>
      <c r="AU195" s="180" t="s">
        <v>102</v>
      </c>
      <c r="AV195" s="11" t="s">
        <v>102</v>
      </c>
      <c r="AW195" s="11" t="s">
        <v>38</v>
      </c>
      <c r="AX195" s="11" t="s">
        <v>82</v>
      </c>
      <c r="AY195" s="180" t="s">
        <v>155</v>
      </c>
    </row>
    <row r="196" spans="2:51" s="10" customFormat="1" ht="22.5" customHeight="1">
      <c r="B196" s="165"/>
      <c r="C196" s="166"/>
      <c r="D196" s="166"/>
      <c r="E196" s="167" t="s">
        <v>5</v>
      </c>
      <c r="F196" s="352" t="s">
        <v>173</v>
      </c>
      <c r="G196" s="353"/>
      <c r="H196" s="353"/>
      <c r="I196" s="353"/>
      <c r="J196" s="166"/>
      <c r="K196" s="168" t="s">
        <v>5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171</v>
      </c>
      <c r="AU196" s="172" t="s">
        <v>102</v>
      </c>
      <c r="AV196" s="10" t="s">
        <v>24</v>
      </c>
      <c r="AW196" s="10" t="s">
        <v>38</v>
      </c>
      <c r="AX196" s="10" t="s">
        <v>82</v>
      </c>
      <c r="AY196" s="172" t="s">
        <v>155</v>
      </c>
    </row>
    <row r="197" spans="2:51" s="11" customFormat="1" ht="22.5" customHeight="1">
      <c r="B197" s="173"/>
      <c r="C197" s="174"/>
      <c r="D197" s="174"/>
      <c r="E197" s="175" t="s">
        <v>5</v>
      </c>
      <c r="F197" s="350" t="s">
        <v>237</v>
      </c>
      <c r="G197" s="351"/>
      <c r="H197" s="351"/>
      <c r="I197" s="351"/>
      <c r="J197" s="174"/>
      <c r="K197" s="176">
        <v>33.158</v>
      </c>
      <c r="L197" s="174"/>
      <c r="M197" s="174"/>
      <c r="N197" s="174"/>
      <c r="O197" s="174"/>
      <c r="P197" s="174"/>
      <c r="Q197" s="174"/>
      <c r="R197" s="177"/>
      <c r="T197" s="178"/>
      <c r="U197" s="174"/>
      <c r="V197" s="174"/>
      <c r="W197" s="174"/>
      <c r="X197" s="174"/>
      <c r="Y197" s="174"/>
      <c r="Z197" s="174"/>
      <c r="AA197" s="179"/>
      <c r="AT197" s="180" t="s">
        <v>171</v>
      </c>
      <c r="AU197" s="180" t="s">
        <v>102</v>
      </c>
      <c r="AV197" s="11" t="s">
        <v>102</v>
      </c>
      <c r="AW197" s="11" t="s">
        <v>38</v>
      </c>
      <c r="AX197" s="11" t="s">
        <v>82</v>
      </c>
      <c r="AY197" s="180" t="s">
        <v>155</v>
      </c>
    </row>
    <row r="198" spans="2:51" s="11" customFormat="1" ht="22.5" customHeight="1">
      <c r="B198" s="173"/>
      <c r="C198" s="174"/>
      <c r="D198" s="174"/>
      <c r="E198" s="175" t="s">
        <v>5</v>
      </c>
      <c r="F198" s="350" t="s">
        <v>238</v>
      </c>
      <c r="G198" s="351"/>
      <c r="H198" s="351"/>
      <c r="I198" s="351"/>
      <c r="J198" s="174"/>
      <c r="K198" s="176">
        <v>5.049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171</v>
      </c>
      <c r="AU198" s="180" t="s">
        <v>102</v>
      </c>
      <c r="AV198" s="11" t="s">
        <v>102</v>
      </c>
      <c r="AW198" s="11" t="s">
        <v>38</v>
      </c>
      <c r="AX198" s="11" t="s">
        <v>82</v>
      </c>
      <c r="AY198" s="180" t="s">
        <v>155</v>
      </c>
    </row>
    <row r="199" spans="2:51" s="12" customFormat="1" ht="22.5" customHeight="1">
      <c r="B199" s="181"/>
      <c r="C199" s="182"/>
      <c r="D199" s="182"/>
      <c r="E199" s="183" t="s">
        <v>5</v>
      </c>
      <c r="F199" s="354" t="s">
        <v>175</v>
      </c>
      <c r="G199" s="355"/>
      <c r="H199" s="355"/>
      <c r="I199" s="355"/>
      <c r="J199" s="182"/>
      <c r="K199" s="184">
        <v>83.535</v>
      </c>
      <c r="L199" s="182"/>
      <c r="M199" s="182"/>
      <c r="N199" s="182"/>
      <c r="O199" s="182"/>
      <c r="P199" s="182"/>
      <c r="Q199" s="182"/>
      <c r="R199" s="185"/>
      <c r="T199" s="186"/>
      <c r="U199" s="182"/>
      <c r="V199" s="182"/>
      <c r="W199" s="182"/>
      <c r="X199" s="182"/>
      <c r="Y199" s="182"/>
      <c r="Z199" s="182"/>
      <c r="AA199" s="187"/>
      <c r="AT199" s="188" t="s">
        <v>171</v>
      </c>
      <c r="AU199" s="188" t="s">
        <v>102</v>
      </c>
      <c r="AV199" s="12" t="s">
        <v>160</v>
      </c>
      <c r="AW199" s="12" t="s">
        <v>38</v>
      </c>
      <c r="AX199" s="12" t="s">
        <v>24</v>
      </c>
      <c r="AY199" s="188" t="s">
        <v>155</v>
      </c>
    </row>
    <row r="200" spans="2:65" s="1" customFormat="1" ht="31.5" customHeight="1">
      <c r="B200" s="130"/>
      <c r="C200" s="158" t="s">
        <v>239</v>
      </c>
      <c r="D200" s="158" t="s">
        <v>156</v>
      </c>
      <c r="E200" s="159" t="s">
        <v>240</v>
      </c>
      <c r="F200" s="345" t="s">
        <v>241</v>
      </c>
      <c r="G200" s="345"/>
      <c r="H200" s="345"/>
      <c r="I200" s="345"/>
      <c r="J200" s="160" t="s">
        <v>159</v>
      </c>
      <c r="K200" s="161">
        <v>1</v>
      </c>
      <c r="L200" s="346">
        <v>0</v>
      </c>
      <c r="M200" s="346"/>
      <c r="N200" s="347">
        <f>ROUND(L200*K200,2)</f>
        <v>0</v>
      </c>
      <c r="O200" s="347"/>
      <c r="P200" s="347"/>
      <c r="Q200" s="347"/>
      <c r="R200" s="132"/>
      <c r="T200" s="162" t="s">
        <v>5</v>
      </c>
      <c r="U200" s="47" t="s">
        <v>47</v>
      </c>
      <c r="V200" s="39"/>
      <c r="W200" s="163">
        <f>V200*K200</f>
        <v>0</v>
      </c>
      <c r="X200" s="163">
        <v>0.0415</v>
      </c>
      <c r="Y200" s="163">
        <f>X200*K200</f>
        <v>0.0415</v>
      </c>
      <c r="Z200" s="163">
        <v>0</v>
      </c>
      <c r="AA200" s="164">
        <f>Z200*K200</f>
        <v>0</v>
      </c>
      <c r="AR200" s="21" t="s">
        <v>160</v>
      </c>
      <c r="AT200" s="21" t="s">
        <v>156</v>
      </c>
      <c r="AU200" s="21" t="s">
        <v>102</v>
      </c>
      <c r="AY200" s="21" t="s">
        <v>155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21" t="s">
        <v>24</v>
      </c>
      <c r="BK200" s="104">
        <f>ROUND(L200*K200,2)</f>
        <v>0</v>
      </c>
      <c r="BL200" s="21" t="s">
        <v>160</v>
      </c>
      <c r="BM200" s="21" t="s">
        <v>242</v>
      </c>
    </row>
    <row r="201" spans="2:65" s="1" customFormat="1" ht="31.5" customHeight="1">
      <c r="B201" s="130"/>
      <c r="C201" s="158" t="s">
        <v>11</v>
      </c>
      <c r="D201" s="158" t="s">
        <v>156</v>
      </c>
      <c r="E201" s="159" t="s">
        <v>243</v>
      </c>
      <c r="F201" s="345" t="s">
        <v>244</v>
      </c>
      <c r="G201" s="345"/>
      <c r="H201" s="345"/>
      <c r="I201" s="345"/>
      <c r="J201" s="160" t="s">
        <v>159</v>
      </c>
      <c r="K201" s="161">
        <v>2</v>
      </c>
      <c r="L201" s="346">
        <v>0</v>
      </c>
      <c r="M201" s="346"/>
      <c r="N201" s="347">
        <f>ROUND(L201*K201,2)</f>
        <v>0</v>
      </c>
      <c r="O201" s="347"/>
      <c r="P201" s="347"/>
      <c r="Q201" s="347"/>
      <c r="R201" s="132"/>
      <c r="T201" s="162" t="s">
        <v>5</v>
      </c>
      <c r="U201" s="47" t="s">
        <v>47</v>
      </c>
      <c r="V201" s="39"/>
      <c r="W201" s="163">
        <f>V201*K201</f>
        <v>0</v>
      </c>
      <c r="X201" s="163">
        <v>0.1575</v>
      </c>
      <c r="Y201" s="163">
        <f>X201*K201</f>
        <v>0.315</v>
      </c>
      <c r="Z201" s="163">
        <v>0</v>
      </c>
      <c r="AA201" s="164">
        <f>Z201*K201</f>
        <v>0</v>
      </c>
      <c r="AR201" s="21" t="s">
        <v>160</v>
      </c>
      <c r="AT201" s="21" t="s">
        <v>156</v>
      </c>
      <c r="AU201" s="21" t="s">
        <v>102</v>
      </c>
      <c r="AY201" s="21" t="s">
        <v>155</v>
      </c>
      <c r="BE201" s="104">
        <f>IF(U201="základní",N201,0)</f>
        <v>0</v>
      </c>
      <c r="BF201" s="104">
        <f>IF(U201="snížená",N201,0)</f>
        <v>0</v>
      </c>
      <c r="BG201" s="104">
        <f>IF(U201="zákl. přenesená",N201,0)</f>
        <v>0</v>
      </c>
      <c r="BH201" s="104">
        <f>IF(U201="sníž. přenesená",N201,0)</f>
        <v>0</v>
      </c>
      <c r="BI201" s="104">
        <f>IF(U201="nulová",N201,0)</f>
        <v>0</v>
      </c>
      <c r="BJ201" s="21" t="s">
        <v>24</v>
      </c>
      <c r="BK201" s="104">
        <f>ROUND(L201*K201,2)</f>
        <v>0</v>
      </c>
      <c r="BL201" s="21" t="s">
        <v>160</v>
      </c>
      <c r="BM201" s="21" t="s">
        <v>245</v>
      </c>
    </row>
    <row r="202" spans="2:65" s="1" customFormat="1" ht="31.5" customHeight="1">
      <c r="B202" s="130"/>
      <c r="C202" s="158" t="s">
        <v>246</v>
      </c>
      <c r="D202" s="158" t="s">
        <v>156</v>
      </c>
      <c r="E202" s="159" t="s">
        <v>247</v>
      </c>
      <c r="F202" s="345" t="s">
        <v>248</v>
      </c>
      <c r="G202" s="345"/>
      <c r="H202" s="345"/>
      <c r="I202" s="345"/>
      <c r="J202" s="160" t="s">
        <v>168</v>
      </c>
      <c r="K202" s="161">
        <v>198.568</v>
      </c>
      <c r="L202" s="346">
        <v>0</v>
      </c>
      <c r="M202" s="346"/>
      <c r="N202" s="347">
        <f>ROUND(L202*K202,2)</f>
        <v>0</v>
      </c>
      <c r="O202" s="347"/>
      <c r="P202" s="347"/>
      <c r="Q202" s="347"/>
      <c r="R202" s="132"/>
      <c r="T202" s="162" t="s">
        <v>5</v>
      </c>
      <c r="U202" s="47" t="s">
        <v>47</v>
      </c>
      <c r="V202" s="39"/>
      <c r="W202" s="163">
        <f>V202*K202</f>
        <v>0</v>
      </c>
      <c r="X202" s="163">
        <v>0.0052</v>
      </c>
      <c r="Y202" s="163">
        <f>X202*K202</f>
        <v>1.0325536</v>
      </c>
      <c r="Z202" s="163">
        <v>0</v>
      </c>
      <c r="AA202" s="164">
        <f>Z202*K202</f>
        <v>0</v>
      </c>
      <c r="AR202" s="21" t="s">
        <v>160</v>
      </c>
      <c r="AT202" s="21" t="s">
        <v>156</v>
      </c>
      <c r="AU202" s="21" t="s">
        <v>102</v>
      </c>
      <c r="AY202" s="21" t="s">
        <v>155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21" t="s">
        <v>24</v>
      </c>
      <c r="BK202" s="104">
        <f>ROUND(L202*K202,2)</f>
        <v>0</v>
      </c>
      <c r="BL202" s="21" t="s">
        <v>160</v>
      </c>
      <c r="BM202" s="21" t="s">
        <v>249</v>
      </c>
    </row>
    <row r="203" spans="2:51" s="11" customFormat="1" ht="22.5" customHeight="1">
      <c r="B203" s="173"/>
      <c r="C203" s="174"/>
      <c r="D203" s="174"/>
      <c r="E203" s="175" t="s">
        <v>5</v>
      </c>
      <c r="F203" s="356" t="s">
        <v>250</v>
      </c>
      <c r="G203" s="357"/>
      <c r="H203" s="357"/>
      <c r="I203" s="357"/>
      <c r="J203" s="174"/>
      <c r="K203" s="176">
        <v>11.275</v>
      </c>
      <c r="L203" s="174"/>
      <c r="M203" s="174"/>
      <c r="N203" s="174"/>
      <c r="O203" s="174"/>
      <c r="P203" s="174"/>
      <c r="Q203" s="174"/>
      <c r="R203" s="177"/>
      <c r="T203" s="178"/>
      <c r="U203" s="174"/>
      <c r="V203" s="174"/>
      <c r="W203" s="174"/>
      <c r="X203" s="174"/>
      <c r="Y203" s="174"/>
      <c r="Z203" s="174"/>
      <c r="AA203" s="179"/>
      <c r="AT203" s="180" t="s">
        <v>171</v>
      </c>
      <c r="AU203" s="180" t="s">
        <v>102</v>
      </c>
      <c r="AV203" s="11" t="s">
        <v>102</v>
      </c>
      <c r="AW203" s="11" t="s">
        <v>38</v>
      </c>
      <c r="AX203" s="11" t="s">
        <v>82</v>
      </c>
      <c r="AY203" s="180" t="s">
        <v>155</v>
      </c>
    </row>
    <row r="204" spans="2:51" s="11" customFormat="1" ht="22.5" customHeight="1">
      <c r="B204" s="173"/>
      <c r="C204" s="174"/>
      <c r="D204" s="174"/>
      <c r="E204" s="175" t="s">
        <v>5</v>
      </c>
      <c r="F204" s="350" t="s">
        <v>251</v>
      </c>
      <c r="G204" s="351"/>
      <c r="H204" s="351"/>
      <c r="I204" s="351"/>
      <c r="J204" s="174"/>
      <c r="K204" s="176">
        <v>13.134</v>
      </c>
      <c r="L204" s="174"/>
      <c r="M204" s="174"/>
      <c r="N204" s="174"/>
      <c r="O204" s="174"/>
      <c r="P204" s="174"/>
      <c r="Q204" s="174"/>
      <c r="R204" s="177"/>
      <c r="T204" s="178"/>
      <c r="U204" s="174"/>
      <c r="V204" s="174"/>
      <c r="W204" s="174"/>
      <c r="X204" s="174"/>
      <c r="Y204" s="174"/>
      <c r="Z204" s="174"/>
      <c r="AA204" s="179"/>
      <c r="AT204" s="180" t="s">
        <v>171</v>
      </c>
      <c r="AU204" s="180" t="s">
        <v>102</v>
      </c>
      <c r="AV204" s="11" t="s">
        <v>102</v>
      </c>
      <c r="AW204" s="11" t="s">
        <v>38</v>
      </c>
      <c r="AX204" s="11" t="s">
        <v>82</v>
      </c>
      <c r="AY204" s="180" t="s">
        <v>155</v>
      </c>
    </row>
    <row r="205" spans="2:51" s="13" customFormat="1" ht="22.5" customHeight="1">
      <c r="B205" s="189"/>
      <c r="C205" s="190"/>
      <c r="D205" s="190"/>
      <c r="E205" s="191" t="s">
        <v>5</v>
      </c>
      <c r="F205" s="358" t="s">
        <v>252</v>
      </c>
      <c r="G205" s="359"/>
      <c r="H205" s="359"/>
      <c r="I205" s="359"/>
      <c r="J205" s="190"/>
      <c r="K205" s="192">
        <v>24.409</v>
      </c>
      <c r="L205" s="190"/>
      <c r="M205" s="190"/>
      <c r="N205" s="190"/>
      <c r="O205" s="190"/>
      <c r="P205" s="190"/>
      <c r="Q205" s="190"/>
      <c r="R205" s="193"/>
      <c r="T205" s="194"/>
      <c r="U205" s="190"/>
      <c r="V205" s="190"/>
      <c r="W205" s="190"/>
      <c r="X205" s="190"/>
      <c r="Y205" s="190"/>
      <c r="Z205" s="190"/>
      <c r="AA205" s="195"/>
      <c r="AT205" s="196" t="s">
        <v>171</v>
      </c>
      <c r="AU205" s="196" t="s">
        <v>102</v>
      </c>
      <c r="AV205" s="13" t="s">
        <v>165</v>
      </c>
      <c r="AW205" s="13" t="s">
        <v>38</v>
      </c>
      <c r="AX205" s="13" t="s">
        <v>82</v>
      </c>
      <c r="AY205" s="196" t="s">
        <v>155</v>
      </c>
    </row>
    <row r="206" spans="2:51" s="11" customFormat="1" ht="31.5" customHeight="1">
      <c r="B206" s="173"/>
      <c r="C206" s="174"/>
      <c r="D206" s="174"/>
      <c r="E206" s="175" t="s">
        <v>5</v>
      </c>
      <c r="F206" s="350" t="s">
        <v>253</v>
      </c>
      <c r="G206" s="351"/>
      <c r="H206" s="351"/>
      <c r="I206" s="351"/>
      <c r="J206" s="174"/>
      <c r="K206" s="176">
        <v>61.588</v>
      </c>
      <c r="L206" s="174"/>
      <c r="M206" s="174"/>
      <c r="N206" s="174"/>
      <c r="O206" s="174"/>
      <c r="P206" s="174"/>
      <c r="Q206" s="174"/>
      <c r="R206" s="177"/>
      <c r="T206" s="178"/>
      <c r="U206" s="174"/>
      <c r="V206" s="174"/>
      <c r="W206" s="174"/>
      <c r="X206" s="174"/>
      <c r="Y206" s="174"/>
      <c r="Z206" s="174"/>
      <c r="AA206" s="179"/>
      <c r="AT206" s="180" t="s">
        <v>171</v>
      </c>
      <c r="AU206" s="180" t="s">
        <v>102</v>
      </c>
      <c r="AV206" s="11" t="s">
        <v>102</v>
      </c>
      <c r="AW206" s="11" t="s">
        <v>38</v>
      </c>
      <c r="AX206" s="11" t="s">
        <v>82</v>
      </c>
      <c r="AY206" s="180" t="s">
        <v>155</v>
      </c>
    </row>
    <row r="207" spans="2:51" s="11" customFormat="1" ht="22.5" customHeight="1">
      <c r="B207" s="173"/>
      <c r="C207" s="174"/>
      <c r="D207" s="174"/>
      <c r="E207" s="175" t="s">
        <v>5</v>
      </c>
      <c r="F207" s="350" t="s">
        <v>254</v>
      </c>
      <c r="G207" s="351"/>
      <c r="H207" s="351"/>
      <c r="I207" s="351"/>
      <c r="J207" s="174"/>
      <c r="K207" s="176">
        <v>7.176</v>
      </c>
      <c r="L207" s="174"/>
      <c r="M207" s="174"/>
      <c r="N207" s="174"/>
      <c r="O207" s="174"/>
      <c r="P207" s="174"/>
      <c r="Q207" s="174"/>
      <c r="R207" s="177"/>
      <c r="T207" s="178"/>
      <c r="U207" s="174"/>
      <c r="V207" s="174"/>
      <c r="W207" s="174"/>
      <c r="X207" s="174"/>
      <c r="Y207" s="174"/>
      <c r="Z207" s="174"/>
      <c r="AA207" s="179"/>
      <c r="AT207" s="180" t="s">
        <v>171</v>
      </c>
      <c r="AU207" s="180" t="s">
        <v>102</v>
      </c>
      <c r="AV207" s="11" t="s">
        <v>102</v>
      </c>
      <c r="AW207" s="11" t="s">
        <v>38</v>
      </c>
      <c r="AX207" s="11" t="s">
        <v>82</v>
      </c>
      <c r="AY207" s="180" t="s">
        <v>155</v>
      </c>
    </row>
    <row r="208" spans="2:51" s="11" customFormat="1" ht="22.5" customHeight="1">
      <c r="B208" s="173"/>
      <c r="C208" s="174"/>
      <c r="D208" s="174"/>
      <c r="E208" s="175" t="s">
        <v>5</v>
      </c>
      <c r="F208" s="350" t="s">
        <v>255</v>
      </c>
      <c r="G208" s="351"/>
      <c r="H208" s="351"/>
      <c r="I208" s="351"/>
      <c r="J208" s="174"/>
      <c r="K208" s="176">
        <v>2.2</v>
      </c>
      <c r="L208" s="174"/>
      <c r="M208" s="174"/>
      <c r="N208" s="174"/>
      <c r="O208" s="174"/>
      <c r="P208" s="174"/>
      <c r="Q208" s="174"/>
      <c r="R208" s="177"/>
      <c r="T208" s="178"/>
      <c r="U208" s="174"/>
      <c r="V208" s="174"/>
      <c r="W208" s="174"/>
      <c r="X208" s="174"/>
      <c r="Y208" s="174"/>
      <c r="Z208" s="174"/>
      <c r="AA208" s="179"/>
      <c r="AT208" s="180" t="s">
        <v>171</v>
      </c>
      <c r="AU208" s="180" t="s">
        <v>102</v>
      </c>
      <c r="AV208" s="11" t="s">
        <v>102</v>
      </c>
      <c r="AW208" s="11" t="s">
        <v>38</v>
      </c>
      <c r="AX208" s="11" t="s">
        <v>82</v>
      </c>
      <c r="AY208" s="180" t="s">
        <v>155</v>
      </c>
    </row>
    <row r="209" spans="2:51" s="13" customFormat="1" ht="22.5" customHeight="1">
      <c r="B209" s="189"/>
      <c r="C209" s="190"/>
      <c r="D209" s="190"/>
      <c r="E209" s="191" t="s">
        <v>5</v>
      </c>
      <c r="F209" s="358" t="s">
        <v>252</v>
      </c>
      <c r="G209" s="359"/>
      <c r="H209" s="359"/>
      <c r="I209" s="359"/>
      <c r="J209" s="190"/>
      <c r="K209" s="192">
        <v>70.964</v>
      </c>
      <c r="L209" s="190"/>
      <c r="M209" s="190"/>
      <c r="N209" s="190"/>
      <c r="O209" s="190"/>
      <c r="P209" s="190"/>
      <c r="Q209" s="190"/>
      <c r="R209" s="193"/>
      <c r="T209" s="194"/>
      <c r="U209" s="190"/>
      <c r="V209" s="190"/>
      <c r="W209" s="190"/>
      <c r="X209" s="190"/>
      <c r="Y209" s="190"/>
      <c r="Z209" s="190"/>
      <c r="AA209" s="195"/>
      <c r="AT209" s="196" t="s">
        <v>171</v>
      </c>
      <c r="AU209" s="196" t="s">
        <v>102</v>
      </c>
      <c r="AV209" s="13" t="s">
        <v>165</v>
      </c>
      <c r="AW209" s="13" t="s">
        <v>38</v>
      </c>
      <c r="AX209" s="13" t="s">
        <v>82</v>
      </c>
      <c r="AY209" s="196" t="s">
        <v>155</v>
      </c>
    </row>
    <row r="210" spans="2:51" s="11" customFormat="1" ht="31.5" customHeight="1">
      <c r="B210" s="173"/>
      <c r="C210" s="174"/>
      <c r="D210" s="174"/>
      <c r="E210" s="175" t="s">
        <v>5</v>
      </c>
      <c r="F210" s="350" t="s">
        <v>256</v>
      </c>
      <c r="G210" s="351"/>
      <c r="H210" s="351"/>
      <c r="I210" s="351"/>
      <c r="J210" s="174"/>
      <c r="K210" s="176">
        <v>111.835</v>
      </c>
      <c r="L210" s="174"/>
      <c r="M210" s="174"/>
      <c r="N210" s="174"/>
      <c r="O210" s="174"/>
      <c r="P210" s="174"/>
      <c r="Q210" s="174"/>
      <c r="R210" s="177"/>
      <c r="T210" s="178"/>
      <c r="U210" s="174"/>
      <c r="V210" s="174"/>
      <c r="W210" s="174"/>
      <c r="X210" s="174"/>
      <c r="Y210" s="174"/>
      <c r="Z210" s="174"/>
      <c r="AA210" s="179"/>
      <c r="AT210" s="180" t="s">
        <v>171</v>
      </c>
      <c r="AU210" s="180" t="s">
        <v>102</v>
      </c>
      <c r="AV210" s="11" t="s">
        <v>102</v>
      </c>
      <c r="AW210" s="11" t="s">
        <v>38</v>
      </c>
      <c r="AX210" s="11" t="s">
        <v>82</v>
      </c>
      <c r="AY210" s="180" t="s">
        <v>155</v>
      </c>
    </row>
    <row r="211" spans="2:51" s="11" customFormat="1" ht="22.5" customHeight="1">
      <c r="B211" s="173"/>
      <c r="C211" s="174"/>
      <c r="D211" s="174"/>
      <c r="E211" s="175" t="s">
        <v>5</v>
      </c>
      <c r="F211" s="350" t="s">
        <v>257</v>
      </c>
      <c r="G211" s="351"/>
      <c r="H211" s="351"/>
      <c r="I211" s="351"/>
      <c r="J211" s="174"/>
      <c r="K211" s="176">
        <v>-8.64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171</v>
      </c>
      <c r="AU211" s="180" t="s">
        <v>102</v>
      </c>
      <c r="AV211" s="11" t="s">
        <v>102</v>
      </c>
      <c r="AW211" s="11" t="s">
        <v>38</v>
      </c>
      <c r="AX211" s="11" t="s">
        <v>82</v>
      </c>
      <c r="AY211" s="180" t="s">
        <v>155</v>
      </c>
    </row>
    <row r="212" spans="2:51" s="13" customFormat="1" ht="22.5" customHeight="1">
      <c r="B212" s="189"/>
      <c r="C212" s="190"/>
      <c r="D212" s="190"/>
      <c r="E212" s="191" t="s">
        <v>5</v>
      </c>
      <c r="F212" s="358" t="s">
        <v>252</v>
      </c>
      <c r="G212" s="359"/>
      <c r="H212" s="359"/>
      <c r="I212" s="359"/>
      <c r="J212" s="190"/>
      <c r="K212" s="192">
        <v>103.195</v>
      </c>
      <c r="L212" s="190"/>
      <c r="M212" s="190"/>
      <c r="N212" s="190"/>
      <c r="O212" s="190"/>
      <c r="P212" s="190"/>
      <c r="Q212" s="190"/>
      <c r="R212" s="193"/>
      <c r="T212" s="194"/>
      <c r="U212" s="190"/>
      <c r="V212" s="190"/>
      <c r="W212" s="190"/>
      <c r="X212" s="190"/>
      <c r="Y212" s="190"/>
      <c r="Z212" s="190"/>
      <c r="AA212" s="195"/>
      <c r="AT212" s="196" t="s">
        <v>171</v>
      </c>
      <c r="AU212" s="196" t="s">
        <v>102</v>
      </c>
      <c r="AV212" s="13" t="s">
        <v>165</v>
      </c>
      <c r="AW212" s="13" t="s">
        <v>38</v>
      </c>
      <c r="AX212" s="13" t="s">
        <v>82</v>
      </c>
      <c r="AY212" s="196" t="s">
        <v>155</v>
      </c>
    </row>
    <row r="213" spans="2:51" s="12" customFormat="1" ht="22.5" customHeight="1">
      <c r="B213" s="181"/>
      <c r="C213" s="182"/>
      <c r="D213" s="182"/>
      <c r="E213" s="183" t="s">
        <v>5</v>
      </c>
      <c r="F213" s="354" t="s">
        <v>175</v>
      </c>
      <c r="G213" s="355"/>
      <c r="H213" s="355"/>
      <c r="I213" s="355"/>
      <c r="J213" s="182"/>
      <c r="K213" s="184">
        <v>198.568</v>
      </c>
      <c r="L213" s="182"/>
      <c r="M213" s="182"/>
      <c r="N213" s="182"/>
      <c r="O213" s="182"/>
      <c r="P213" s="182"/>
      <c r="Q213" s="182"/>
      <c r="R213" s="185"/>
      <c r="T213" s="186"/>
      <c r="U213" s="182"/>
      <c r="V213" s="182"/>
      <c r="W213" s="182"/>
      <c r="X213" s="182"/>
      <c r="Y213" s="182"/>
      <c r="Z213" s="182"/>
      <c r="AA213" s="187"/>
      <c r="AT213" s="188" t="s">
        <v>171</v>
      </c>
      <c r="AU213" s="188" t="s">
        <v>102</v>
      </c>
      <c r="AV213" s="12" t="s">
        <v>160</v>
      </c>
      <c r="AW213" s="12" t="s">
        <v>38</v>
      </c>
      <c r="AX213" s="12" t="s">
        <v>24</v>
      </c>
      <c r="AY213" s="188" t="s">
        <v>155</v>
      </c>
    </row>
    <row r="214" spans="2:65" s="1" customFormat="1" ht="31.5" customHeight="1">
      <c r="B214" s="130"/>
      <c r="C214" s="158" t="s">
        <v>258</v>
      </c>
      <c r="D214" s="158" t="s">
        <v>156</v>
      </c>
      <c r="E214" s="159" t="s">
        <v>259</v>
      </c>
      <c r="F214" s="345" t="s">
        <v>260</v>
      </c>
      <c r="G214" s="345"/>
      <c r="H214" s="345"/>
      <c r="I214" s="345"/>
      <c r="J214" s="160" t="s">
        <v>261</v>
      </c>
      <c r="K214" s="161">
        <v>0.3</v>
      </c>
      <c r="L214" s="346">
        <v>0</v>
      </c>
      <c r="M214" s="346"/>
      <c r="N214" s="347">
        <f aca="true" t="shared" si="5" ref="N214:N221">ROUND(L214*K214,2)</f>
        <v>0</v>
      </c>
      <c r="O214" s="347"/>
      <c r="P214" s="347"/>
      <c r="Q214" s="347"/>
      <c r="R214" s="132"/>
      <c r="T214" s="162" t="s">
        <v>5</v>
      </c>
      <c r="U214" s="47" t="s">
        <v>47</v>
      </c>
      <c r="V214" s="39"/>
      <c r="W214" s="163">
        <f aca="true" t="shared" si="6" ref="W214:W221">V214*K214</f>
        <v>0</v>
      </c>
      <c r="X214" s="163">
        <v>2.25634</v>
      </c>
      <c r="Y214" s="163">
        <f aca="true" t="shared" si="7" ref="Y214:Y221">X214*K214</f>
        <v>0.6769019999999999</v>
      </c>
      <c r="Z214" s="163">
        <v>0</v>
      </c>
      <c r="AA214" s="164">
        <f aca="true" t="shared" si="8" ref="AA214:AA221">Z214*K214</f>
        <v>0</v>
      </c>
      <c r="AR214" s="21" t="s">
        <v>160</v>
      </c>
      <c r="AT214" s="21" t="s">
        <v>156</v>
      </c>
      <c r="AU214" s="21" t="s">
        <v>102</v>
      </c>
      <c r="AY214" s="21" t="s">
        <v>155</v>
      </c>
      <c r="BE214" s="104">
        <f aca="true" t="shared" si="9" ref="BE214:BE221">IF(U214="základní",N214,0)</f>
        <v>0</v>
      </c>
      <c r="BF214" s="104">
        <f aca="true" t="shared" si="10" ref="BF214:BF221">IF(U214="snížená",N214,0)</f>
        <v>0</v>
      </c>
      <c r="BG214" s="104">
        <f aca="true" t="shared" si="11" ref="BG214:BG221">IF(U214="zákl. přenesená",N214,0)</f>
        <v>0</v>
      </c>
      <c r="BH214" s="104">
        <f aca="true" t="shared" si="12" ref="BH214:BH221">IF(U214="sníž. přenesená",N214,0)</f>
        <v>0</v>
      </c>
      <c r="BI214" s="104">
        <f aca="true" t="shared" si="13" ref="BI214:BI221">IF(U214="nulová",N214,0)</f>
        <v>0</v>
      </c>
      <c r="BJ214" s="21" t="s">
        <v>24</v>
      </c>
      <c r="BK214" s="104">
        <f aca="true" t="shared" si="14" ref="BK214:BK221">ROUND(L214*K214,2)</f>
        <v>0</v>
      </c>
      <c r="BL214" s="21" t="s">
        <v>160</v>
      </c>
      <c r="BM214" s="21" t="s">
        <v>262</v>
      </c>
    </row>
    <row r="215" spans="2:65" s="1" customFormat="1" ht="31.5" customHeight="1">
      <c r="B215" s="130"/>
      <c r="C215" s="158" t="s">
        <v>263</v>
      </c>
      <c r="D215" s="158" t="s">
        <v>156</v>
      </c>
      <c r="E215" s="159" t="s">
        <v>264</v>
      </c>
      <c r="F215" s="345" t="s">
        <v>265</v>
      </c>
      <c r="G215" s="345"/>
      <c r="H215" s="345"/>
      <c r="I215" s="345"/>
      <c r="J215" s="160" t="s">
        <v>168</v>
      </c>
      <c r="K215" s="161">
        <v>5</v>
      </c>
      <c r="L215" s="346">
        <v>0</v>
      </c>
      <c r="M215" s="346"/>
      <c r="N215" s="347">
        <f t="shared" si="5"/>
        <v>0</v>
      </c>
      <c r="O215" s="347"/>
      <c r="P215" s="347"/>
      <c r="Q215" s="347"/>
      <c r="R215" s="132"/>
      <c r="T215" s="162" t="s">
        <v>5</v>
      </c>
      <c r="U215" s="47" t="s">
        <v>47</v>
      </c>
      <c r="V215" s="39"/>
      <c r="W215" s="163">
        <f t="shared" si="6"/>
        <v>0</v>
      </c>
      <c r="X215" s="163">
        <v>0.09336</v>
      </c>
      <c r="Y215" s="163">
        <f t="shared" si="7"/>
        <v>0.4668</v>
      </c>
      <c r="Z215" s="163">
        <v>0</v>
      </c>
      <c r="AA215" s="164">
        <f t="shared" si="8"/>
        <v>0</v>
      </c>
      <c r="AR215" s="21" t="s">
        <v>160</v>
      </c>
      <c r="AT215" s="21" t="s">
        <v>156</v>
      </c>
      <c r="AU215" s="21" t="s">
        <v>102</v>
      </c>
      <c r="AY215" s="21" t="s">
        <v>155</v>
      </c>
      <c r="BE215" s="104">
        <f t="shared" si="9"/>
        <v>0</v>
      </c>
      <c r="BF215" s="104">
        <f t="shared" si="10"/>
        <v>0</v>
      </c>
      <c r="BG215" s="104">
        <f t="shared" si="11"/>
        <v>0</v>
      </c>
      <c r="BH215" s="104">
        <f t="shared" si="12"/>
        <v>0</v>
      </c>
      <c r="BI215" s="104">
        <f t="shared" si="13"/>
        <v>0</v>
      </c>
      <c r="BJ215" s="21" t="s">
        <v>24</v>
      </c>
      <c r="BK215" s="104">
        <f t="shared" si="14"/>
        <v>0</v>
      </c>
      <c r="BL215" s="21" t="s">
        <v>160</v>
      </c>
      <c r="BM215" s="21" t="s">
        <v>266</v>
      </c>
    </row>
    <row r="216" spans="2:65" s="1" customFormat="1" ht="31.5" customHeight="1">
      <c r="B216" s="130"/>
      <c r="C216" s="158" t="s">
        <v>267</v>
      </c>
      <c r="D216" s="158" t="s">
        <v>156</v>
      </c>
      <c r="E216" s="159" t="s">
        <v>268</v>
      </c>
      <c r="F216" s="345" t="s">
        <v>269</v>
      </c>
      <c r="G216" s="345"/>
      <c r="H216" s="345"/>
      <c r="I216" s="345"/>
      <c r="J216" s="160" t="s">
        <v>159</v>
      </c>
      <c r="K216" s="161">
        <v>8</v>
      </c>
      <c r="L216" s="346">
        <v>0</v>
      </c>
      <c r="M216" s="346"/>
      <c r="N216" s="347">
        <f t="shared" si="5"/>
        <v>0</v>
      </c>
      <c r="O216" s="347"/>
      <c r="P216" s="347"/>
      <c r="Q216" s="347"/>
      <c r="R216" s="132"/>
      <c r="T216" s="162" t="s">
        <v>5</v>
      </c>
      <c r="U216" s="47" t="s">
        <v>47</v>
      </c>
      <c r="V216" s="39"/>
      <c r="W216" s="163">
        <f t="shared" si="6"/>
        <v>0</v>
      </c>
      <c r="X216" s="163">
        <v>0.00048</v>
      </c>
      <c r="Y216" s="163">
        <f t="shared" si="7"/>
        <v>0.00384</v>
      </c>
      <c r="Z216" s="163">
        <v>0</v>
      </c>
      <c r="AA216" s="164">
        <f t="shared" si="8"/>
        <v>0</v>
      </c>
      <c r="AR216" s="21" t="s">
        <v>160</v>
      </c>
      <c r="AT216" s="21" t="s">
        <v>156</v>
      </c>
      <c r="AU216" s="21" t="s">
        <v>102</v>
      </c>
      <c r="AY216" s="21" t="s">
        <v>155</v>
      </c>
      <c r="BE216" s="104">
        <f t="shared" si="9"/>
        <v>0</v>
      </c>
      <c r="BF216" s="104">
        <f t="shared" si="10"/>
        <v>0</v>
      </c>
      <c r="BG216" s="104">
        <f t="shared" si="11"/>
        <v>0</v>
      </c>
      <c r="BH216" s="104">
        <f t="shared" si="12"/>
        <v>0</v>
      </c>
      <c r="BI216" s="104">
        <f t="shared" si="13"/>
        <v>0</v>
      </c>
      <c r="BJ216" s="21" t="s">
        <v>24</v>
      </c>
      <c r="BK216" s="104">
        <f t="shared" si="14"/>
        <v>0</v>
      </c>
      <c r="BL216" s="21" t="s">
        <v>160</v>
      </c>
      <c r="BM216" s="21" t="s">
        <v>270</v>
      </c>
    </row>
    <row r="217" spans="2:65" s="1" customFormat="1" ht="22.5" customHeight="1">
      <c r="B217" s="130"/>
      <c r="C217" s="197" t="s">
        <v>271</v>
      </c>
      <c r="D217" s="197" t="s">
        <v>272</v>
      </c>
      <c r="E217" s="198" t="s">
        <v>273</v>
      </c>
      <c r="F217" s="360" t="s">
        <v>274</v>
      </c>
      <c r="G217" s="360"/>
      <c r="H217" s="360"/>
      <c r="I217" s="360"/>
      <c r="J217" s="199" t="s">
        <v>159</v>
      </c>
      <c r="K217" s="200">
        <v>1</v>
      </c>
      <c r="L217" s="361">
        <v>0</v>
      </c>
      <c r="M217" s="361"/>
      <c r="N217" s="362">
        <f t="shared" si="5"/>
        <v>0</v>
      </c>
      <c r="O217" s="347"/>
      <c r="P217" s="347"/>
      <c r="Q217" s="347"/>
      <c r="R217" s="132"/>
      <c r="T217" s="162" t="s">
        <v>5</v>
      </c>
      <c r="U217" s="47" t="s">
        <v>47</v>
      </c>
      <c r="V217" s="39"/>
      <c r="W217" s="163">
        <f t="shared" si="6"/>
        <v>0</v>
      </c>
      <c r="X217" s="163">
        <v>0.01225</v>
      </c>
      <c r="Y217" s="163">
        <f t="shared" si="7"/>
        <v>0.01225</v>
      </c>
      <c r="Z217" s="163">
        <v>0</v>
      </c>
      <c r="AA217" s="164">
        <f t="shared" si="8"/>
        <v>0</v>
      </c>
      <c r="AR217" s="21" t="s">
        <v>201</v>
      </c>
      <c r="AT217" s="21" t="s">
        <v>272</v>
      </c>
      <c r="AU217" s="21" t="s">
        <v>102</v>
      </c>
      <c r="AY217" s="21" t="s">
        <v>155</v>
      </c>
      <c r="BE217" s="104">
        <f t="shared" si="9"/>
        <v>0</v>
      </c>
      <c r="BF217" s="104">
        <f t="shared" si="10"/>
        <v>0</v>
      </c>
      <c r="BG217" s="104">
        <f t="shared" si="11"/>
        <v>0</v>
      </c>
      <c r="BH217" s="104">
        <f t="shared" si="12"/>
        <v>0</v>
      </c>
      <c r="BI217" s="104">
        <f t="shared" si="13"/>
        <v>0</v>
      </c>
      <c r="BJ217" s="21" t="s">
        <v>24</v>
      </c>
      <c r="BK217" s="104">
        <f t="shared" si="14"/>
        <v>0</v>
      </c>
      <c r="BL217" s="21" t="s">
        <v>160</v>
      </c>
      <c r="BM217" s="21" t="s">
        <v>275</v>
      </c>
    </row>
    <row r="218" spans="2:65" s="1" customFormat="1" ht="22.5" customHeight="1">
      <c r="B218" s="130"/>
      <c r="C218" s="197" t="s">
        <v>10</v>
      </c>
      <c r="D218" s="197" t="s">
        <v>272</v>
      </c>
      <c r="E218" s="198" t="s">
        <v>276</v>
      </c>
      <c r="F218" s="360" t="s">
        <v>277</v>
      </c>
      <c r="G218" s="360"/>
      <c r="H218" s="360"/>
      <c r="I218" s="360"/>
      <c r="J218" s="199" t="s">
        <v>159</v>
      </c>
      <c r="K218" s="200">
        <v>2</v>
      </c>
      <c r="L218" s="361">
        <v>0</v>
      </c>
      <c r="M218" s="361"/>
      <c r="N218" s="362">
        <f t="shared" si="5"/>
        <v>0</v>
      </c>
      <c r="O218" s="347"/>
      <c r="P218" s="347"/>
      <c r="Q218" s="347"/>
      <c r="R218" s="132"/>
      <c r="T218" s="162" t="s">
        <v>5</v>
      </c>
      <c r="U218" s="47" t="s">
        <v>47</v>
      </c>
      <c r="V218" s="39"/>
      <c r="W218" s="163">
        <f t="shared" si="6"/>
        <v>0</v>
      </c>
      <c r="X218" s="163">
        <v>0.01521</v>
      </c>
      <c r="Y218" s="163">
        <f t="shared" si="7"/>
        <v>0.03042</v>
      </c>
      <c r="Z218" s="163">
        <v>0</v>
      </c>
      <c r="AA218" s="164">
        <f t="shared" si="8"/>
        <v>0</v>
      </c>
      <c r="AR218" s="21" t="s">
        <v>201</v>
      </c>
      <c r="AT218" s="21" t="s">
        <v>272</v>
      </c>
      <c r="AU218" s="21" t="s">
        <v>102</v>
      </c>
      <c r="AY218" s="21" t="s">
        <v>155</v>
      </c>
      <c r="BE218" s="104">
        <f t="shared" si="9"/>
        <v>0</v>
      </c>
      <c r="BF218" s="104">
        <f t="shared" si="10"/>
        <v>0</v>
      </c>
      <c r="BG218" s="104">
        <f t="shared" si="11"/>
        <v>0</v>
      </c>
      <c r="BH218" s="104">
        <f t="shared" si="12"/>
        <v>0</v>
      </c>
      <c r="BI218" s="104">
        <f t="shared" si="13"/>
        <v>0</v>
      </c>
      <c r="BJ218" s="21" t="s">
        <v>24</v>
      </c>
      <c r="BK218" s="104">
        <f t="shared" si="14"/>
        <v>0</v>
      </c>
      <c r="BL218" s="21" t="s">
        <v>160</v>
      </c>
      <c r="BM218" s="21" t="s">
        <v>278</v>
      </c>
    </row>
    <row r="219" spans="2:65" s="1" customFormat="1" ht="22.5" customHeight="1">
      <c r="B219" s="130"/>
      <c r="C219" s="197" t="s">
        <v>279</v>
      </c>
      <c r="D219" s="197" t="s">
        <v>272</v>
      </c>
      <c r="E219" s="198" t="s">
        <v>280</v>
      </c>
      <c r="F219" s="360" t="s">
        <v>281</v>
      </c>
      <c r="G219" s="360"/>
      <c r="H219" s="360"/>
      <c r="I219" s="360"/>
      <c r="J219" s="199" t="s">
        <v>159</v>
      </c>
      <c r="K219" s="200">
        <v>1</v>
      </c>
      <c r="L219" s="361">
        <v>0</v>
      </c>
      <c r="M219" s="361"/>
      <c r="N219" s="362">
        <f t="shared" si="5"/>
        <v>0</v>
      </c>
      <c r="O219" s="347"/>
      <c r="P219" s="347"/>
      <c r="Q219" s="347"/>
      <c r="R219" s="132"/>
      <c r="T219" s="162" t="s">
        <v>5</v>
      </c>
      <c r="U219" s="47" t="s">
        <v>47</v>
      </c>
      <c r="V219" s="39"/>
      <c r="W219" s="163">
        <f t="shared" si="6"/>
        <v>0</v>
      </c>
      <c r="X219" s="163">
        <v>0.01553</v>
      </c>
      <c r="Y219" s="163">
        <f t="shared" si="7"/>
        <v>0.01553</v>
      </c>
      <c r="Z219" s="163">
        <v>0</v>
      </c>
      <c r="AA219" s="164">
        <f t="shared" si="8"/>
        <v>0</v>
      </c>
      <c r="AR219" s="21" t="s">
        <v>201</v>
      </c>
      <c r="AT219" s="21" t="s">
        <v>272</v>
      </c>
      <c r="AU219" s="21" t="s">
        <v>102</v>
      </c>
      <c r="AY219" s="21" t="s">
        <v>155</v>
      </c>
      <c r="BE219" s="104">
        <f t="shared" si="9"/>
        <v>0</v>
      </c>
      <c r="BF219" s="104">
        <f t="shared" si="10"/>
        <v>0</v>
      </c>
      <c r="BG219" s="104">
        <f t="shared" si="11"/>
        <v>0</v>
      </c>
      <c r="BH219" s="104">
        <f t="shared" si="12"/>
        <v>0</v>
      </c>
      <c r="BI219" s="104">
        <f t="shared" si="13"/>
        <v>0</v>
      </c>
      <c r="BJ219" s="21" t="s">
        <v>24</v>
      </c>
      <c r="BK219" s="104">
        <f t="shared" si="14"/>
        <v>0</v>
      </c>
      <c r="BL219" s="21" t="s">
        <v>160</v>
      </c>
      <c r="BM219" s="21" t="s">
        <v>282</v>
      </c>
    </row>
    <row r="220" spans="2:65" s="1" customFormat="1" ht="31.5" customHeight="1">
      <c r="B220" s="130"/>
      <c r="C220" s="158" t="s">
        <v>283</v>
      </c>
      <c r="D220" s="158" t="s">
        <v>156</v>
      </c>
      <c r="E220" s="159" t="s">
        <v>284</v>
      </c>
      <c r="F220" s="345" t="s">
        <v>285</v>
      </c>
      <c r="G220" s="345"/>
      <c r="H220" s="345"/>
      <c r="I220" s="345"/>
      <c r="J220" s="160" t="s">
        <v>159</v>
      </c>
      <c r="K220" s="161">
        <v>2</v>
      </c>
      <c r="L220" s="346">
        <v>0</v>
      </c>
      <c r="M220" s="346"/>
      <c r="N220" s="347">
        <f t="shared" si="5"/>
        <v>0</v>
      </c>
      <c r="O220" s="347"/>
      <c r="P220" s="347"/>
      <c r="Q220" s="347"/>
      <c r="R220" s="132"/>
      <c r="T220" s="162" t="s">
        <v>5</v>
      </c>
      <c r="U220" s="47" t="s">
        <v>47</v>
      </c>
      <c r="V220" s="39"/>
      <c r="W220" s="163">
        <f t="shared" si="6"/>
        <v>0</v>
      </c>
      <c r="X220" s="163">
        <v>0</v>
      </c>
      <c r="Y220" s="163">
        <f t="shared" si="7"/>
        <v>0</v>
      </c>
      <c r="Z220" s="163">
        <v>0</v>
      </c>
      <c r="AA220" s="164">
        <f t="shared" si="8"/>
        <v>0</v>
      </c>
      <c r="AR220" s="21" t="s">
        <v>160</v>
      </c>
      <c r="AT220" s="21" t="s">
        <v>156</v>
      </c>
      <c r="AU220" s="21" t="s">
        <v>102</v>
      </c>
      <c r="AY220" s="21" t="s">
        <v>155</v>
      </c>
      <c r="BE220" s="104">
        <f t="shared" si="9"/>
        <v>0</v>
      </c>
      <c r="BF220" s="104">
        <f t="shared" si="10"/>
        <v>0</v>
      </c>
      <c r="BG220" s="104">
        <f t="shared" si="11"/>
        <v>0</v>
      </c>
      <c r="BH220" s="104">
        <f t="shared" si="12"/>
        <v>0</v>
      </c>
      <c r="BI220" s="104">
        <f t="shared" si="13"/>
        <v>0</v>
      </c>
      <c r="BJ220" s="21" t="s">
        <v>24</v>
      </c>
      <c r="BK220" s="104">
        <f t="shared" si="14"/>
        <v>0</v>
      </c>
      <c r="BL220" s="21" t="s">
        <v>160</v>
      </c>
      <c r="BM220" s="21" t="s">
        <v>286</v>
      </c>
    </row>
    <row r="221" spans="2:65" s="1" customFormat="1" ht="22.5" customHeight="1">
      <c r="B221" s="130"/>
      <c r="C221" s="197" t="s">
        <v>287</v>
      </c>
      <c r="D221" s="197" t="s">
        <v>272</v>
      </c>
      <c r="E221" s="198" t="s">
        <v>288</v>
      </c>
      <c r="F221" s="360" t="s">
        <v>289</v>
      </c>
      <c r="G221" s="360"/>
      <c r="H221" s="360"/>
      <c r="I221" s="360"/>
      <c r="J221" s="199" t="s">
        <v>159</v>
      </c>
      <c r="K221" s="200">
        <v>2</v>
      </c>
      <c r="L221" s="361">
        <v>0</v>
      </c>
      <c r="M221" s="361"/>
      <c r="N221" s="362">
        <f t="shared" si="5"/>
        <v>0</v>
      </c>
      <c r="O221" s="347"/>
      <c r="P221" s="347"/>
      <c r="Q221" s="347"/>
      <c r="R221" s="132"/>
      <c r="T221" s="162" t="s">
        <v>5</v>
      </c>
      <c r="U221" s="47" t="s">
        <v>47</v>
      </c>
      <c r="V221" s="39"/>
      <c r="W221" s="163">
        <f t="shared" si="6"/>
        <v>0</v>
      </c>
      <c r="X221" s="163">
        <v>0.00059</v>
      </c>
      <c r="Y221" s="163">
        <f t="shared" si="7"/>
        <v>0.00118</v>
      </c>
      <c r="Z221" s="163">
        <v>0</v>
      </c>
      <c r="AA221" s="164">
        <f t="shared" si="8"/>
        <v>0</v>
      </c>
      <c r="AR221" s="21" t="s">
        <v>201</v>
      </c>
      <c r="AT221" s="21" t="s">
        <v>272</v>
      </c>
      <c r="AU221" s="21" t="s">
        <v>102</v>
      </c>
      <c r="AY221" s="21" t="s">
        <v>155</v>
      </c>
      <c r="BE221" s="104">
        <f t="shared" si="9"/>
        <v>0</v>
      </c>
      <c r="BF221" s="104">
        <f t="shared" si="10"/>
        <v>0</v>
      </c>
      <c r="BG221" s="104">
        <f t="shared" si="11"/>
        <v>0</v>
      </c>
      <c r="BH221" s="104">
        <f t="shared" si="12"/>
        <v>0</v>
      </c>
      <c r="BI221" s="104">
        <f t="shared" si="13"/>
        <v>0</v>
      </c>
      <c r="BJ221" s="21" t="s">
        <v>24</v>
      </c>
      <c r="BK221" s="104">
        <f t="shared" si="14"/>
        <v>0</v>
      </c>
      <c r="BL221" s="21" t="s">
        <v>160</v>
      </c>
      <c r="BM221" s="21" t="s">
        <v>290</v>
      </c>
    </row>
    <row r="222" spans="2:63" s="9" customFormat="1" ht="29.85" customHeight="1">
      <c r="B222" s="147"/>
      <c r="C222" s="148"/>
      <c r="D222" s="157" t="s">
        <v>113</v>
      </c>
      <c r="E222" s="157"/>
      <c r="F222" s="157"/>
      <c r="G222" s="157"/>
      <c r="H222" s="157"/>
      <c r="I222" s="157"/>
      <c r="J222" s="157"/>
      <c r="K222" s="157"/>
      <c r="L222" s="157"/>
      <c r="M222" s="157"/>
      <c r="N222" s="363">
        <f>BK222</f>
        <v>0</v>
      </c>
      <c r="O222" s="364"/>
      <c r="P222" s="364"/>
      <c r="Q222" s="364"/>
      <c r="R222" s="150"/>
      <c r="T222" s="151"/>
      <c r="U222" s="148"/>
      <c r="V222" s="148"/>
      <c r="W222" s="152">
        <f>SUM(W223:W306)</f>
        <v>0</v>
      </c>
      <c r="X222" s="148"/>
      <c r="Y222" s="152">
        <f>SUM(Y223:Y306)</f>
        <v>0.0068852</v>
      </c>
      <c r="Z222" s="148"/>
      <c r="AA222" s="153">
        <f>SUM(AA223:AA306)</f>
        <v>23.415973</v>
      </c>
      <c r="AR222" s="154" t="s">
        <v>24</v>
      </c>
      <c r="AT222" s="155" t="s">
        <v>81</v>
      </c>
      <c r="AU222" s="155" t="s">
        <v>24</v>
      </c>
      <c r="AY222" s="154" t="s">
        <v>155</v>
      </c>
      <c r="BK222" s="156">
        <f>SUM(BK223:BK306)</f>
        <v>0</v>
      </c>
    </row>
    <row r="223" spans="2:65" s="1" customFormat="1" ht="44.25" customHeight="1">
      <c r="B223" s="130"/>
      <c r="C223" s="158" t="s">
        <v>291</v>
      </c>
      <c r="D223" s="158" t="s">
        <v>156</v>
      </c>
      <c r="E223" s="159" t="s">
        <v>292</v>
      </c>
      <c r="F223" s="345" t="s">
        <v>293</v>
      </c>
      <c r="G223" s="345"/>
      <c r="H223" s="345"/>
      <c r="I223" s="345"/>
      <c r="J223" s="160" t="s">
        <v>168</v>
      </c>
      <c r="K223" s="161">
        <v>20</v>
      </c>
      <c r="L223" s="346">
        <v>0</v>
      </c>
      <c r="M223" s="346"/>
      <c r="N223" s="347">
        <f>ROUND(L223*K223,2)</f>
        <v>0</v>
      </c>
      <c r="O223" s="347"/>
      <c r="P223" s="347"/>
      <c r="Q223" s="347"/>
      <c r="R223" s="132"/>
      <c r="T223" s="162" t="s">
        <v>5</v>
      </c>
      <c r="U223" s="47" t="s">
        <v>47</v>
      </c>
      <c r="V223" s="39"/>
      <c r="W223" s="163">
        <f>V223*K223</f>
        <v>0</v>
      </c>
      <c r="X223" s="163">
        <v>0.00013</v>
      </c>
      <c r="Y223" s="163">
        <f>X223*K223</f>
        <v>0.0026</v>
      </c>
      <c r="Z223" s="163">
        <v>0</v>
      </c>
      <c r="AA223" s="164">
        <f>Z223*K223</f>
        <v>0</v>
      </c>
      <c r="AR223" s="21" t="s">
        <v>160</v>
      </c>
      <c r="AT223" s="21" t="s">
        <v>156</v>
      </c>
      <c r="AU223" s="21" t="s">
        <v>102</v>
      </c>
      <c r="AY223" s="21" t="s">
        <v>155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21" t="s">
        <v>24</v>
      </c>
      <c r="BK223" s="104">
        <f>ROUND(L223*K223,2)</f>
        <v>0</v>
      </c>
      <c r="BL223" s="21" t="s">
        <v>160</v>
      </c>
      <c r="BM223" s="21" t="s">
        <v>294</v>
      </c>
    </row>
    <row r="224" spans="2:65" s="1" customFormat="1" ht="31.5" customHeight="1">
      <c r="B224" s="130"/>
      <c r="C224" s="158" t="s">
        <v>295</v>
      </c>
      <c r="D224" s="158" t="s">
        <v>156</v>
      </c>
      <c r="E224" s="159" t="s">
        <v>296</v>
      </c>
      <c r="F224" s="345" t="s">
        <v>297</v>
      </c>
      <c r="G224" s="345"/>
      <c r="H224" s="345"/>
      <c r="I224" s="345"/>
      <c r="J224" s="160" t="s">
        <v>168</v>
      </c>
      <c r="K224" s="161">
        <v>107.13</v>
      </c>
      <c r="L224" s="346">
        <v>0</v>
      </c>
      <c r="M224" s="346"/>
      <c r="N224" s="347">
        <f>ROUND(L224*K224,2)</f>
        <v>0</v>
      </c>
      <c r="O224" s="347"/>
      <c r="P224" s="347"/>
      <c r="Q224" s="347"/>
      <c r="R224" s="132"/>
      <c r="T224" s="162" t="s">
        <v>5</v>
      </c>
      <c r="U224" s="47" t="s">
        <v>47</v>
      </c>
      <c r="V224" s="39"/>
      <c r="W224" s="163">
        <f>V224*K224</f>
        <v>0</v>
      </c>
      <c r="X224" s="163">
        <v>4E-05</v>
      </c>
      <c r="Y224" s="163">
        <f>X224*K224</f>
        <v>0.0042852</v>
      </c>
      <c r="Z224" s="163">
        <v>0</v>
      </c>
      <c r="AA224" s="164">
        <f>Z224*K224</f>
        <v>0</v>
      </c>
      <c r="AR224" s="21" t="s">
        <v>160</v>
      </c>
      <c r="AT224" s="21" t="s">
        <v>156</v>
      </c>
      <c r="AU224" s="21" t="s">
        <v>102</v>
      </c>
      <c r="AY224" s="21" t="s">
        <v>155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21" t="s">
        <v>24</v>
      </c>
      <c r="BK224" s="104">
        <f>ROUND(L224*K224,2)</f>
        <v>0</v>
      </c>
      <c r="BL224" s="21" t="s">
        <v>160</v>
      </c>
      <c r="BM224" s="21" t="s">
        <v>298</v>
      </c>
    </row>
    <row r="225" spans="2:65" s="1" customFormat="1" ht="31.5" customHeight="1">
      <c r="B225" s="130"/>
      <c r="C225" s="158" t="s">
        <v>299</v>
      </c>
      <c r="D225" s="158" t="s">
        <v>156</v>
      </c>
      <c r="E225" s="159" t="s">
        <v>300</v>
      </c>
      <c r="F225" s="345" t="s">
        <v>301</v>
      </c>
      <c r="G225" s="345"/>
      <c r="H225" s="345"/>
      <c r="I225" s="345"/>
      <c r="J225" s="160" t="s">
        <v>168</v>
      </c>
      <c r="K225" s="161">
        <v>55.138</v>
      </c>
      <c r="L225" s="346">
        <v>0</v>
      </c>
      <c r="M225" s="346"/>
      <c r="N225" s="347">
        <f>ROUND(L225*K225,2)</f>
        <v>0</v>
      </c>
      <c r="O225" s="347"/>
      <c r="P225" s="347"/>
      <c r="Q225" s="347"/>
      <c r="R225" s="132"/>
      <c r="T225" s="162" t="s">
        <v>5</v>
      </c>
      <c r="U225" s="47" t="s">
        <v>47</v>
      </c>
      <c r="V225" s="39"/>
      <c r="W225" s="163">
        <f>V225*K225</f>
        <v>0</v>
      </c>
      <c r="X225" s="163">
        <v>0</v>
      </c>
      <c r="Y225" s="163">
        <f>X225*K225</f>
        <v>0</v>
      </c>
      <c r="Z225" s="163">
        <v>0.131</v>
      </c>
      <c r="AA225" s="164">
        <f>Z225*K225</f>
        <v>7.223078</v>
      </c>
      <c r="AR225" s="21" t="s">
        <v>160</v>
      </c>
      <c r="AT225" s="21" t="s">
        <v>156</v>
      </c>
      <c r="AU225" s="21" t="s">
        <v>102</v>
      </c>
      <c r="AY225" s="21" t="s">
        <v>155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21" t="s">
        <v>24</v>
      </c>
      <c r="BK225" s="104">
        <f>ROUND(L225*K225,2)</f>
        <v>0</v>
      </c>
      <c r="BL225" s="21" t="s">
        <v>160</v>
      </c>
      <c r="BM225" s="21" t="s">
        <v>302</v>
      </c>
    </row>
    <row r="226" spans="2:51" s="10" customFormat="1" ht="22.5" customHeight="1">
      <c r="B226" s="165"/>
      <c r="C226" s="166"/>
      <c r="D226" s="166"/>
      <c r="E226" s="167" t="s">
        <v>5</v>
      </c>
      <c r="F226" s="348" t="s">
        <v>303</v>
      </c>
      <c r="G226" s="349"/>
      <c r="H226" s="349"/>
      <c r="I226" s="349"/>
      <c r="J226" s="166"/>
      <c r="K226" s="168" t="s">
        <v>5</v>
      </c>
      <c r="L226" s="166"/>
      <c r="M226" s="166"/>
      <c r="N226" s="166"/>
      <c r="O226" s="166"/>
      <c r="P226" s="166"/>
      <c r="Q226" s="166"/>
      <c r="R226" s="169"/>
      <c r="T226" s="170"/>
      <c r="U226" s="166"/>
      <c r="V226" s="166"/>
      <c r="W226" s="166"/>
      <c r="X226" s="166"/>
      <c r="Y226" s="166"/>
      <c r="Z226" s="166"/>
      <c r="AA226" s="171"/>
      <c r="AT226" s="172" t="s">
        <v>171</v>
      </c>
      <c r="AU226" s="172" t="s">
        <v>102</v>
      </c>
      <c r="AV226" s="10" t="s">
        <v>24</v>
      </c>
      <c r="AW226" s="10" t="s">
        <v>38</v>
      </c>
      <c r="AX226" s="10" t="s">
        <v>82</v>
      </c>
      <c r="AY226" s="172" t="s">
        <v>155</v>
      </c>
    </row>
    <row r="227" spans="2:51" s="11" customFormat="1" ht="22.5" customHeight="1">
      <c r="B227" s="173"/>
      <c r="C227" s="174"/>
      <c r="D227" s="174"/>
      <c r="E227" s="175" t="s">
        <v>5</v>
      </c>
      <c r="F227" s="350" t="s">
        <v>304</v>
      </c>
      <c r="G227" s="351"/>
      <c r="H227" s="351"/>
      <c r="I227" s="351"/>
      <c r="J227" s="174"/>
      <c r="K227" s="176">
        <v>12.072</v>
      </c>
      <c r="L227" s="174"/>
      <c r="M227" s="174"/>
      <c r="N227" s="174"/>
      <c r="O227" s="174"/>
      <c r="P227" s="174"/>
      <c r="Q227" s="174"/>
      <c r="R227" s="177"/>
      <c r="T227" s="178"/>
      <c r="U227" s="174"/>
      <c r="V227" s="174"/>
      <c r="W227" s="174"/>
      <c r="X227" s="174"/>
      <c r="Y227" s="174"/>
      <c r="Z227" s="174"/>
      <c r="AA227" s="179"/>
      <c r="AT227" s="180" t="s">
        <v>171</v>
      </c>
      <c r="AU227" s="180" t="s">
        <v>102</v>
      </c>
      <c r="AV227" s="11" t="s">
        <v>102</v>
      </c>
      <c r="AW227" s="11" t="s">
        <v>38</v>
      </c>
      <c r="AX227" s="11" t="s">
        <v>82</v>
      </c>
      <c r="AY227" s="180" t="s">
        <v>155</v>
      </c>
    </row>
    <row r="228" spans="2:51" s="11" customFormat="1" ht="22.5" customHeight="1">
      <c r="B228" s="173"/>
      <c r="C228" s="174"/>
      <c r="D228" s="174"/>
      <c r="E228" s="175" t="s">
        <v>5</v>
      </c>
      <c r="F228" s="350" t="s">
        <v>305</v>
      </c>
      <c r="G228" s="351"/>
      <c r="H228" s="351"/>
      <c r="I228" s="351"/>
      <c r="J228" s="174"/>
      <c r="K228" s="176">
        <v>0.942</v>
      </c>
      <c r="L228" s="174"/>
      <c r="M228" s="174"/>
      <c r="N228" s="174"/>
      <c r="O228" s="174"/>
      <c r="P228" s="174"/>
      <c r="Q228" s="174"/>
      <c r="R228" s="177"/>
      <c r="T228" s="178"/>
      <c r="U228" s="174"/>
      <c r="V228" s="174"/>
      <c r="W228" s="174"/>
      <c r="X228" s="174"/>
      <c r="Y228" s="174"/>
      <c r="Z228" s="174"/>
      <c r="AA228" s="179"/>
      <c r="AT228" s="180" t="s">
        <v>171</v>
      </c>
      <c r="AU228" s="180" t="s">
        <v>102</v>
      </c>
      <c r="AV228" s="11" t="s">
        <v>102</v>
      </c>
      <c r="AW228" s="11" t="s">
        <v>38</v>
      </c>
      <c r="AX228" s="11" t="s">
        <v>82</v>
      </c>
      <c r="AY228" s="180" t="s">
        <v>155</v>
      </c>
    </row>
    <row r="229" spans="2:51" s="11" customFormat="1" ht="22.5" customHeight="1">
      <c r="B229" s="173"/>
      <c r="C229" s="174"/>
      <c r="D229" s="174"/>
      <c r="E229" s="175" t="s">
        <v>5</v>
      </c>
      <c r="F229" s="350" t="s">
        <v>306</v>
      </c>
      <c r="G229" s="351"/>
      <c r="H229" s="351"/>
      <c r="I229" s="351"/>
      <c r="J229" s="174"/>
      <c r="K229" s="176">
        <v>3.428</v>
      </c>
      <c r="L229" s="174"/>
      <c r="M229" s="174"/>
      <c r="N229" s="174"/>
      <c r="O229" s="174"/>
      <c r="P229" s="174"/>
      <c r="Q229" s="174"/>
      <c r="R229" s="177"/>
      <c r="T229" s="178"/>
      <c r="U229" s="174"/>
      <c r="V229" s="174"/>
      <c r="W229" s="174"/>
      <c r="X229" s="174"/>
      <c r="Y229" s="174"/>
      <c r="Z229" s="174"/>
      <c r="AA229" s="179"/>
      <c r="AT229" s="180" t="s">
        <v>171</v>
      </c>
      <c r="AU229" s="180" t="s">
        <v>102</v>
      </c>
      <c r="AV229" s="11" t="s">
        <v>102</v>
      </c>
      <c r="AW229" s="11" t="s">
        <v>38</v>
      </c>
      <c r="AX229" s="11" t="s">
        <v>82</v>
      </c>
      <c r="AY229" s="180" t="s">
        <v>155</v>
      </c>
    </row>
    <row r="230" spans="2:51" s="13" customFormat="1" ht="22.5" customHeight="1">
      <c r="B230" s="189"/>
      <c r="C230" s="190"/>
      <c r="D230" s="190"/>
      <c r="E230" s="191" t="s">
        <v>5</v>
      </c>
      <c r="F230" s="358" t="s">
        <v>252</v>
      </c>
      <c r="G230" s="359"/>
      <c r="H230" s="359"/>
      <c r="I230" s="359"/>
      <c r="J230" s="190"/>
      <c r="K230" s="192">
        <v>16.442</v>
      </c>
      <c r="L230" s="190"/>
      <c r="M230" s="190"/>
      <c r="N230" s="190"/>
      <c r="O230" s="190"/>
      <c r="P230" s="190"/>
      <c r="Q230" s="190"/>
      <c r="R230" s="193"/>
      <c r="T230" s="194"/>
      <c r="U230" s="190"/>
      <c r="V230" s="190"/>
      <c r="W230" s="190"/>
      <c r="X230" s="190"/>
      <c r="Y230" s="190"/>
      <c r="Z230" s="190"/>
      <c r="AA230" s="195"/>
      <c r="AT230" s="196" t="s">
        <v>171</v>
      </c>
      <c r="AU230" s="196" t="s">
        <v>102</v>
      </c>
      <c r="AV230" s="13" t="s">
        <v>165</v>
      </c>
      <c r="AW230" s="13" t="s">
        <v>38</v>
      </c>
      <c r="AX230" s="13" t="s">
        <v>82</v>
      </c>
      <c r="AY230" s="196" t="s">
        <v>155</v>
      </c>
    </row>
    <row r="231" spans="2:51" s="10" customFormat="1" ht="22.5" customHeight="1">
      <c r="B231" s="165"/>
      <c r="C231" s="166"/>
      <c r="D231" s="166"/>
      <c r="E231" s="167" t="s">
        <v>5</v>
      </c>
      <c r="F231" s="352" t="s">
        <v>170</v>
      </c>
      <c r="G231" s="353"/>
      <c r="H231" s="353"/>
      <c r="I231" s="353"/>
      <c r="J231" s="166"/>
      <c r="K231" s="168" t="s">
        <v>5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171</v>
      </c>
      <c r="AU231" s="172" t="s">
        <v>102</v>
      </c>
      <c r="AV231" s="10" t="s">
        <v>24</v>
      </c>
      <c r="AW231" s="10" t="s">
        <v>38</v>
      </c>
      <c r="AX231" s="10" t="s">
        <v>82</v>
      </c>
      <c r="AY231" s="172" t="s">
        <v>155</v>
      </c>
    </row>
    <row r="232" spans="2:51" s="11" customFormat="1" ht="22.5" customHeight="1">
      <c r="B232" s="173"/>
      <c r="C232" s="174"/>
      <c r="D232" s="174"/>
      <c r="E232" s="175" t="s">
        <v>5</v>
      </c>
      <c r="F232" s="350" t="s">
        <v>307</v>
      </c>
      <c r="G232" s="351"/>
      <c r="H232" s="351"/>
      <c r="I232" s="351"/>
      <c r="J232" s="174"/>
      <c r="K232" s="176">
        <v>14.543</v>
      </c>
      <c r="L232" s="174"/>
      <c r="M232" s="174"/>
      <c r="N232" s="174"/>
      <c r="O232" s="174"/>
      <c r="P232" s="174"/>
      <c r="Q232" s="174"/>
      <c r="R232" s="177"/>
      <c r="T232" s="178"/>
      <c r="U232" s="174"/>
      <c r="V232" s="174"/>
      <c r="W232" s="174"/>
      <c r="X232" s="174"/>
      <c r="Y232" s="174"/>
      <c r="Z232" s="174"/>
      <c r="AA232" s="179"/>
      <c r="AT232" s="180" t="s">
        <v>171</v>
      </c>
      <c r="AU232" s="180" t="s">
        <v>102</v>
      </c>
      <c r="AV232" s="11" t="s">
        <v>102</v>
      </c>
      <c r="AW232" s="11" t="s">
        <v>38</v>
      </c>
      <c r="AX232" s="11" t="s">
        <v>82</v>
      </c>
      <c r="AY232" s="180" t="s">
        <v>155</v>
      </c>
    </row>
    <row r="233" spans="2:51" s="11" customFormat="1" ht="22.5" customHeight="1">
      <c r="B233" s="173"/>
      <c r="C233" s="174"/>
      <c r="D233" s="174"/>
      <c r="E233" s="175" t="s">
        <v>5</v>
      </c>
      <c r="F233" s="350" t="s">
        <v>308</v>
      </c>
      <c r="G233" s="351"/>
      <c r="H233" s="351"/>
      <c r="I233" s="351"/>
      <c r="J233" s="174"/>
      <c r="K233" s="176">
        <v>6.134</v>
      </c>
      <c r="L233" s="174"/>
      <c r="M233" s="174"/>
      <c r="N233" s="174"/>
      <c r="O233" s="174"/>
      <c r="P233" s="174"/>
      <c r="Q233" s="174"/>
      <c r="R233" s="177"/>
      <c r="T233" s="178"/>
      <c r="U233" s="174"/>
      <c r="V233" s="174"/>
      <c r="W233" s="174"/>
      <c r="X233" s="174"/>
      <c r="Y233" s="174"/>
      <c r="Z233" s="174"/>
      <c r="AA233" s="179"/>
      <c r="AT233" s="180" t="s">
        <v>171</v>
      </c>
      <c r="AU233" s="180" t="s">
        <v>102</v>
      </c>
      <c r="AV233" s="11" t="s">
        <v>102</v>
      </c>
      <c r="AW233" s="11" t="s">
        <v>38</v>
      </c>
      <c r="AX233" s="11" t="s">
        <v>82</v>
      </c>
      <c r="AY233" s="180" t="s">
        <v>155</v>
      </c>
    </row>
    <row r="234" spans="2:51" s="13" customFormat="1" ht="22.5" customHeight="1">
      <c r="B234" s="189"/>
      <c r="C234" s="190"/>
      <c r="D234" s="190"/>
      <c r="E234" s="191" t="s">
        <v>5</v>
      </c>
      <c r="F234" s="358" t="s">
        <v>252</v>
      </c>
      <c r="G234" s="359"/>
      <c r="H234" s="359"/>
      <c r="I234" s="359"/>
      <c r="J234" s="190"/>
      <c r="K234" s="192">
        <v>20.677</v>
      </c>
      <c r="L234" s="190"/>
      <c r="M234" s="190"/>
      <c r="N234" s="190"/>
      <c r="O234" s="190"/>
      <c r="P234" s="190"/>
      <c r="Q234" s="190"/>
      <c r="R234" s="193"/>
      <c r="T234" s="194"/>
      <c r="U234" s="190"/>
      <c r="V234" s="190"/>
      <c r="W234" s="190"/>
      <c r="X234" s="190"/>
      <c r="Y234" s="190"/>
      <c r="Z234" s="190"/>
      <c r="AA234" s="195"/>
      <c r="AT234" s="196" t="s">
        <v>171</v>
      </c>
      <c r="AU234" s="196" t="s">
        <v>102</v>
      </c>
      <c r="AV234" s="13" t="s">
        <v>165</v>
      </c>
      <c r="AW234" s="13" t="s">
        <v>38</v>
      </c>
      <c r="AX234" s="13" t="s">
        <v>82</v>
      </c>
      <c r="AY234" s="196" t="s">
        <v>155</v>
      </c>
    </row>
    <row r="235" spans="2:51" s="10" customFormat="1" ht="22.5" customHeight="1">
      <c r="B235" s="165"/>
      <c r="C235" s="166"/>
      <c r="D235" s="166"/>
      <c r="E235" s="167" t="s">
        <v>5</v>
      </c>
      <c r="F235" s="352" t="s">
        <v>309</v>
      </c>
      <c r="G235" s="353"/>
      <c r="H235" s="353"/>
      <c r="I235" s="353"/>
      <c r="J235" s="166"/>
      <c r="K235" s="168" t="s">
        <v>5</v>
      </c>
      <c r="L235" s="166"/>
      <c r="M235" s="166"/>
      <c r="N235" s="166"/>
      <c r="O235" s="166"/>
      <c r="P235" s="166"/>
      <c r="Q235" s="166"/>
      <c r="R235" s="169"/>
      <c r="T235" s="170"/>
      <c r="U235" s="166"/>
      <c r="V235" s="166"/>
      <c r="W235" s="166"/>
      <c r="X235" s="166"/>
      <c r="Y235" s="166"/>
      <c r="Z235" s="166"/>
      <c r="AA235" s="171"/>
      <c r="AT235" s="172" t="s">
        <v>171</v>
      </c>
      <c r="AU235" s="172" t="s">
        <v>102</v>
      </c>
      <c r="AV235" s="10" t="s">
        <v>24</v>
      </c>
      <c r="AW235" s="10" t="s">
        <v>38</v>
      </c>
      <c r="AX235" s="10" t="s">
        <v>82</v>
      </c>
      <c r="AY235" s="172" t="s">
        <v>155</v>
      </c>
    </row>
    <row r="236" spans="2:51" s="11" customFormat="1" ht="22.5" customHeight="1">
      <c r="B236" s="173"/>
      <c r="C236" s="174"/>
      <c r="D236" s="174"/>
      <c r="E236" s="175" t="s">
        <v>5</v>
      </c>
      <c r="F236" s="350" t="s">
        <v>310</v>
      </c>
      <c r="G236" s="351"/>
      <c r="H236" s="351"/>
      <c r="I236" s="351"/>
      <c r="J236" s="174"/>
      <c r="K236" s="176">
        <v>18.019</v>
      </c>
      <c r="L236" s="174"/>
      <c r="M236" s="174"/>
      <c r="N236" s="174"/>
      <c r="O236" s="174"/>
      <c r="P236" s="174"/>
      <c r="Q236" s="174"/>
      <c r="R236" s="177"/>
      <c r="T236" s="178"/>
      <c r="U236" s="174"/>
      <c r="V236" s="174"/>
      <c r="W236" s="174"/>
      <c r="X236" s="174"/>
      <c r="Y236" s="174"/>
      <c r="Z236" s="174"/>
      <c r="AA236" s="179"/>
      <c r="AT236" s="180" t="s">
        <v>171</v>
      </c>
      <c r="AU236" s="180" t="s">
        <v>102</v>
      </c>
      <c r="AV236" s="11" t="s">
        <v>102</v>
      </c>
      <c r="AW236" s="11" t="s">
        <v>38</v>
      </c>
      <c r="AX236" s="11" t="s">
        <v>82</v>
      </c>
      <c r="AY236" s="180" t="s">
        <v>155</v>
      </c>
    </row>
    <row r="237" spans="2:51" s="13" customFormat="1" ht="22.5" customHeight="1">
      <c r="B237" s="189"/>
      <c r="C237" s="190"/>
      <c r="D237" s="190"/>
      <c r="E237" s="191" t="s">
        <v>5</v>
      </c>
      <c r="F237" s="358" t="s">
        <v>252</v>
      </c>
      <c r="G237" s="359"/>
      <c r="H237" s="359"/>
      <c r="I237" s="359"/>
      <c r="J237" s="190"/>
      <c r="K237" s="192">
        <v>18.019</v>
      </c>
      <c r="L237" s="190"/>
      <c r="M237" s="190"/>
      <c r="N237" s="190"/>
      <c r="O237" s="190"/>
      <c r="P237" s="190"/>
      <c r="Q237" s="190"/>
      <c r="R237" s="193"/>
      <c r="T237" s="194"/>
      <c r="U237" s="190"/>
      <c r="V237" s="190"/>
      <c r="W237" s="190"/>
      <c r="X237" s="190"/>
      <c r="Y237" s="190"/>
      <c r="Z237" s="190"/>
      <c r="AA237" s="195"/>
      <c r="AT237" s="196" t="s">
        <v>171</v>
      </c>
      <c r="AU237" s="196" t="s">
        <v>102</v>
      </c>
      <c r="AV237" s="13" t="s">
        <v>165</v>
      </c>
      <c r="AW237" s="13" t="s">
        <v>38</v>
      </c>
      <c r="AX237" s="13" t="s">
        <v>82</v>
      </c>
      <c r="AY237" s="196" t="s">
        <v>155</v>
      </c>
    </row>
    <row r="238" spans="2:51" s="12" customFormat="1" ht="22.5" customHeight="1">
      <c r="B238" s="181"/>
      <c r="C238" s="182"/>
      <c r="D238" s="182"/>
      <c r="E238" s="183" t="s">
        <v>5</v>
      </c>
      <c r="F238" s="354" t="s">
        <v>175</v>
      </c>
      <c r="G238" s="355"/>
      <c r="H238" s="355"/>
      <c r="I238" s="355"/>
      <c r="J238" s="182"/>
      <c r="K238" s="184">
        <v>55.138</v>
      </c>
      <c r="L238" s="182"/>
      <c r="M238" s="182"/>
      <c r="N238" s="182"/>
      <c r="O238" s="182"/>
      <c r="P238" s="182"/>
      <c r="Q238" s="182"/>
      <c r="R238" s="185"/>
      <c r="T238" s="186"/>
      <c r="U238" s="182"/>
      <c r="V238" s="182"/>
      <c r="W238" s="182"/>
      <c r="X238" s="182"/>
      <c r="Y238" s="182"/>
      <c r="Z238" s="182"/>
      <c r="AA238" s="187"/>
      <c r="AT238" s="188" t="s">
        <v>171</v>
      </c>
      <c r="AU238" s="188" t="s">
        <v>102</v>
      </c>
      <c r="AV238" s="12" t="s">
        <v>160</v>
      </c>
      <c r="AW238" s="12" t="s">
        <v>38</v>
      </c>
      <c r="AX238" s="12" t="s">
        <v>24</v>
      </c>
      <c r="AY238" s="188" t="s">
        <v>155</v>
      </c>
    </row>
    <row r="239" spans="2:65" s="1" customFormat="1" ht="31.5" customHeight="1">
      <c r="B239" s="130"/>
      <c r="C239" s="158" t="s">
        <v>311</v>
      </c>
      <c r="D239" s="158" t="s">
        <v>156</v>
      </c>
      <c r="E239" s="159" t="s">
        <v>312</v>
      </c>
      <c r="F239" s="345" t="s">
        <v>313</v>
      </c>
      <c r="G239" s="345"/>
      <c r="H239" s="345"/>
      <c r="I239" s="345"/>
      <c r="J239" s="160" t="s">
        <v>168</v>
      </c>
      <c r="K239" s="161">
        <v>27.165</v>
      </c>
      <c r="L239" s="346">
        <v>0</v>
      </c>
      <c r="M239" s="346"/>
      <c r="N239" s="347">
        <f>ROUND(L239*K239,2)</f>
        <v>0</v>
      </c>
      <c r="O239" s="347"/>
      <c r="P239" s="347"/>
      <c r="Q239" s="347"/>
      <c r="R239" s="132"/>
      <c r="T239" s="162" t="s">
        <v>5</v>
      </c>
      <c r="U239" s="47" t="s">
        <v>47</v>
      </c>
      <c r="V239" s="39"/>
      <c r="W239" s="163">
        <f>V239*K239</f>
        <v>0</v>
      </c>
      <c r="X239" s="163">
        <v>0</v>
      </c>
      <c r="Y239" s="163">
        <f>X239*K239</f>
        <v>0</v>
      </c>
      <c r="Z239" s="163">
        <v>0.261</v>
      </c>
      <c r="AA239" s="164">
        <f>Z239*K239</f>
        <v>7.090065</v>
      </c>
      <c r="AR239" s="21" t="s">
        <v>160</v>
      </c>
      <c r="AT239" s="21" t="s">
        <v>156</v>
      </c>
      <c r="AU239" s="21" t="s">
        <v>102</v>
      </c>
      <c r="AY239" s="21" t="s">
        <v>155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21" t="s">
        <v>24</v>
      </c>
      <c r="BK239" s="104">
        <f>ROUND(L239*K239,2)</f>
        <v>0</v>
      </c>
      <c r="BL239" s="21" t="s">
        <v>160</v>
      </c>
      <c r="BM239" s="21" t="s">
        <v>314</v>
      </c>
    </row>
    <row r="240" spans="2:51" s="10" customFormat="1" ht="22.5" customHeight="1">
      <c r="B240" s="165"/>
      <c r="C240" s="166"/>
      <c r="D240" s="166"/>
      <c r="E240" s="167" t="s">
        <v>5</v>
      </c>
      <c r="F240" s="348" t="s">
        <v>303</v>
      </c>
      <c r="G240" s="349"/>
      <c r="H240" s="349"/>
      <c r="I240" s="349"/>
      <c r="J240" s="166"/>
      <c r="K240" s="168" t="s">
        <v>5</v>
      </c>
      <c r="L240" s="166"/>
      <c r="M240" s="166"/>
      <c r="N240" s="166"/>
      <c r="O240" s="166"/>
      <c r="P240" s="166"/>
      <c r="Q240" s="166"/>
      <c r="R240" s="169"/>
      <c r="T240" s="170"/>
      <c r="U240" s="166"/>
      <c r="V240" s="166"/>
      <c r="W240" s="166"/>
      <c r="X240" s="166"/>
      <c r="Y240" s="166"/>
      <c r="Z240" s="166"/>
      <c r="AA240" s="171"/>
      <c r="AT240" s="172" t="s">
        <v>171</v>
      </c>
      <c r="AU240" s="172" t="s">
        <v>102</v>
      </c>
      <c r="AV240" s="10" t="s">
        <v>24</v>
      </c>
      <c r="AW240" s="10" t="s">
        <v>38</v>
      </c>
      <c r="AX240" s="10" t="s">
        <v>82</v>
      </c>
      <c r="AY240" s="172" t="s">
        <v>155</v>
      </c>
    </row>
    <row r="241" spans="2:51" s="11" customFormat="1" ht="22.5" customHeight="1">
      <c r="B241" s="173"/>
      <c r="C241" s="174"/>
      <c r="D241" s="174"/>
      <c r="E241" s="175" t="s">
        <v>5</v>
      </c>
      <c r="F241" s="350" t="s">
        <v>315</v>
      </c>
      <c r="G241" s="351"/>
      <c r="H241" s="351"/>
      <c r="I241" s="351"/>
      <c r="J241" s="174"/>
      <c r="K241" s="176">
        <v>3.231</v>
      </c>
      <c r="L241" s="174"/>
      <c r="M241" s="174"/>
      <c r="N241" s="174"/>
      <c r="O241" s="174"/>
      <c r="P241" s="174"/>
      <c r="Q241" s="174"/>
      <c r="R241" s="177"/>
      <c r="T241" s="178"/>
      <c r="U241" s="174"/>
      <c r="V241" s="174"/>
      <c r="W241" s="174"/>
      <c r="X241" s="174"/>
      <c r="Y241" s="174"/>
      <c r="Z241" s="174"/>
      <c r="AA241" s="179"/>
      <c r="AT241" s="180" t="s">
        <v>171</v>
      </c>
      <c r="AU241" s="180" t="s">
        <v>102</v>
      </c>
      <c r="AV241" s="11" t="s">
        <v>102</v>
      </c>
      <c r="AW241" s="11" t="s">
        <v>38</v>
      </c>
      <c r="AX241" s="11" t="s">
        <v>82</v>
      </c>
      <c r="AY241" s="180" t="s">
        <v>155</v>
      </c>
    </row>
    <row r="242" spans="2:51" s="11" customFormat="1" ht="22.5" customHeight="1">
      <c r="B242" s="173"/>
      <c r="C242" s="174"/>
      <c r="D242" s="174"/>
      <c r="E242" s="175" t="s">
        <v>5</v>
      </c>
      <c r="F242" s="350" t="s">
        <v>316</v>
      </c>
      <c r="G242" s="351"/>
      <c r="H242" s="351"/>
      <c r="I242" s="351"/>
      <c r="J242" s="174"/>
      <c r="K242" s="176">
        <v>2.21</v>
      </c>
      <c r="L242" s="174"/>
      <c r="M242" s="174"/>
      <c r="N242" s="174"/>
      <c r="O242" s="174"/>
      <c r="P242" s="174"/>
      <c r="Q242" s="174"/>
      <c r="R242" s="177"/>
      <c r="T242" s="178"/>
      <c r="U242" s="174"/>
      <c r="V242" s="174"/>
      <c r="W242" s="174"/>
      <c r="X242" s="174"/>
      <c r="Y242" s="174"/>
      <c r="Z242" s="174"/>
      <c r="AA242" s="179"/>
      <c r="AT242" s="180" t="s">
        <v>171</v>
      </c>
      <c r="AU242" s="180" t="s">
        <v>102</v>
      </c>
      <c r="AV242" s="11" t="s">
        <v>102</v>
      </c>
      <c r="AW242" s="11" t="s">
        <v>38</v>
      </c>
      <c r="AX242" s="11" t="s">
        <v>82</v>
      </c>
      <c r="AY242" s="180" t="s">
        <v>155</v>
      </c>
    </row>
    <row r="243" spans="2:51" s="13" customFormat="1" ht="22.5" customHeight="1">
      <c r="B243" s="189"/>
      <c r="C243" s="190"/>
      <c r="D243" s="190"/>
      <c r="E243" s="191" t="s">
        <v>5</v>
      </c>
      <c r="F243" s="358" t="s">
        <v>252</v>
      </c>
      <c r="G243" s="359"/>
      <c r="H243" s="359"/>
      <c r="I243" s="359"/>
      <c r="J243" s="190"/>
      <c r="K243" s="192">
        <v>5.441</v>
      </c>
      <c r="L243" s="190"/>
      <c r="M243" s="190"/>
      <c r="N243" s="190"/>
      <c r="O243" s="190"/>
      <c r="P243" s="190"/>
      <c r="Q243" s="190"/>
      <c r="R243" s="193"/>
      <c r="T243" s="194"/>
      <c r="U243" s="190"/>
      <c r="V243" s="190"/>
      <c r="W243" s="190"/>
      <c r="X243" s="190"/>
      <c r="Y243" s="190"/>
      <c r="Z243" s="190"/>
      <c r="AA243" s="195"/>
      <c r="AT243" s="196" t="s">
        <v>171</v>
      </c>
      <c r="AU243" s="196" t="s">
        <v>102</v>
      </c>
      <c r="AV243" s="13" t="s">
        <v>165</v>
      </c>
      <c r="AW243" s="13" t="s">
        <v>38</v>
      </c>
      <c r="AX243" s="13" t="s">
        <v>82</v>
      </c>
      <c r="AY243" s="196" t="s">
        <v>155</v>
      </c>
    </row>
    <row r="244" spans="2:51" s="10" customFormat="1" ht="22.5" customHeight="1">
      <c r="B244" s="165"/>
      <c r="C244" s="166"/>
      <c r="D244" s="166"/>
      <c r="E244" s="167" t="s">
        <v>5</v>
      </c>
      <c r="F244" s="352" t="s">
        <v>170</v>
      </c>
      <c r="G244" s="353"/>
      <c r="H244" s="353"/>
      <c r="I244" s="353"/>
      <c r="J244" s="166"/>
      <c r="K244" s="168" t="s">
        <v>5</v>
      </c>
      <c r="L244" s="166"/>
      <c r="M244" s="166"/>
      <c r="N244" s="166"/>
      <c r="O244" s="166"/>
      <c r="P244" s="166"/>
      <c r="Q244" s="166"/>
      <c r="R244" s="169"/>
      <c r="T244" s="170"/>
      <c r="U244" s="166"/>
      <c r="V244" s="166"/>
      <c r="W244" s="166"/>
      <c r="X244" s="166"/>
      <c r="Y244" s="166"/>
      <c r="Z244" s="166"/>
      <c r="AA244" s="171"/>
      <c r="AT244" s="172" t="s">
        <v>171</v>
      </c>
      <c r="AU244" s="172" t="s">
        <v>102</v>
      </c>
      <c r="AV244" s="10" t="s">
        <v>24</v>
      </c>
      <c r="AW244" s="10" t="s">
        <v>38</v>
      </c>
      <c r="AX244" s="10" t="s">
        <v>82</v>
      </c>
      <c r="AY244" s="172" t="s">
        <v>155</v>
      </c>
    </row>
    <row r="245" spans="2:51" s="11" customFormat="1" ht="22.5" customHeight="1">
      <c r="B245" s="173"/>
      <c r="C245" s="174"/>
      <c r="D245" s="174"/>
      <c r="E245" s="175" t="s">
        <v>5</v>
      </c>
      <c r="F245" s="350" t="s">
        <v>317</v>
      </c>
      <c r="G245" s="351"/>
      <c r="H245" s="351"/>
      <c r="I245" s="351"/>
      <c r="J245" s="174"/>
      <c r="K245" s="176">
        <v>13.311</v>
      </c>
      <c r="L245" s="174"/>
      <c r="M245" s="174"/>
      <c r="N245" s="174"/>
      <c r="O245" s="174"/>
      <c r="P245" s="174"/>
      <c r="Q245" s="174"/>
      <c r="R245" s="177"/>
      <c r="T245" s="178"/>
      <c r="U245" s="174"/>
      <c r="V245" s="174"/>
      <c r="W245" s="174"/>
      <c r="X245" s="174"/>
      <c r="Y245" s="174"/>
      <c r="Z245" s="174"/>
      <c r="AA245" s="179"/>
      <c r="AT245" s="180" t="s">
        <v>171</v>
      </c>
      <c r="AU245" s="180" t="s">
        <v>102</v>
      </c>
      <c r="AV245" s="11" t="s">
        <v>102</v>
      </c>
      <c r="AW245" s="11" t="s">
        <v>38</v>
      </c>
      <c r="AX245" s="11" t="s">
        <v>82</v>
      </c>
      <c r="AY245" s="180" t="s">
        <v>155</v>
      </c>
    </row>
    <row r="246" spans="2:51" s="10" customFormat="1" ht="22.5" customHeight="1">
      <c r="B246" s="165"/>
      <c r="C246" s="166"/>
      <c r="D246" s="166"/>
      <c r="E246" s="167" t="s">
        <v>5</v>
      </c>
      <c r="F246" s="352" t="s">
        <v>173</v>
      </c>
      <c r="G246" s="353"/>
      <c r="H246" s="353"/>
      <c r="I246" s="353"/>
      <c r="J246" s="166"/>
      <c r="K246" s="168" t="s">
        <v>5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171</v>
      </c>
      <c r="AU246" s="172" t="s">
        <v>102</v>
      </c>
      <c r="AV246" s="10" t="s">
        <v>24</v>
      </c>
      <c r="AW246" s="10" t="s">
        <v>38</v>
      </c>
      <c r="AX246" s="10" t="s">
        <v>82</v>
      </c>
      <c r="AY246" s="172" t="s">
        <v>155</v>
      </c>
    </row>
    <row r="247" spans="2:51" s="11" customFormat="1" ht="22.5" customHeight="1">
      <c r="B247" s="173"/>
      <c r="C247" s="174"/>
      <c r="D247" s="174"/>
      <c r="E247" s="175" t="s">
        <v>5</v>
      </c>
      <c r="F247" s="350" t="s">
        <v>318</v>
      </c>
      <c r="G247" s="351"/>
      <c r="H247" s="351"/>
      <c r="I247" s="351"/>
      <c r="J247" s="174"/>
      <c r="K247" s="176">
        <v>8.413</v>
      </c>
      <c r="L247" s="174"/>
      <c r="M247" s="174"/>
      <c r="N247" s="174"/>
      <c r="O247" s="174"/>
      <c r="P247" s="174"/>
      <c r="Q247" s="174"/>
      <c r="R247" s="177"/>
      <c r="T247" s="178"/>
      <c r="U247" s="174"/>
      <c r="V247" s="174"/>
      <c r="W247" s="174"/>
      <c r="X247" s="174"/>
      <c r="Y247" s="174"/>
      <c r="Z247" s="174"/>
      <c r="AA247" s="179"/>
      <c r="AT247" s="180" t="s">
        <v>171</v>
      </c>
      <c r="AU247" s="180" t="s">
        <v>102</v>
      </c>
      <c r="AV247" s="11" t="s">
        <v>102</v>
      </c>
      <c r="AW247" s="11" t="s">
        <v>38</v>
      </c>
      <c r="AX247" s="11" t="s">
        <v>82</v>
      </c>
      <c r="AY247" s="180" t="s">
        <v>155</v>
      </c>
    </row>
    <row r="248" spans="2:51" s="12" customFormat="1" ht="22.5" customHeight="1">
      <c r="B248" s="181"/>
      <c r="C248" s="182"/>
      <c r="D248" s="182"/>
      <c r="E248" s="183" t="s">
        <v>5</v>
      </c>
      <c r="F248" s="354" t="s">
        <v>175</v>
      </c>
      <c r="G248" s="355"/>
      <c r="H248" s="355"/>
      <c r="I248" s="355"/>
      <c r="J248" s="182"/>
      <c r="K248" s="184">
        <v>27.165</v>
      </c>
      <c r="L248" s="182"/>
      <c r="M248" s="182"/>
      <c r="N248" s="182"/>
      <c r="O248" s="182"/>
      <c r="P248" s="182"/>
      <c r="Q248" s="182"/>
      <c r="R248" s="185"/>
      <c r="T248" s="186"/>
      <c r="U248" s="182"/>
      <c r="V248" s="182"/>
      <c r="W248" s="182"/>
      <c r="X248" s="182"/>
      <c r="Y248" s="182"/>
      <c r="Z248" s="182"/>
      <c r="AA248" s="187"/>
      <c r="AT248" s="188" t="s">
        <v>171</v>
      </c>
      <c r="AU248" s="188" t="s">
        <v>102</v>
      </c>
      <c r="AV248" s="12" t="s">
        <v>160</v>
      </c>
      <c r="AW248" s="12" t="s">
        <v>38</v>
      </c>
      <c r="AX248" s="12" t="s">
        <v>24</v>
      </c>
      <c r="AY248" s="188" t="s">
        <v>155</v>
      </c>
    </row>
    <row r="249" spans="2:65" s="1" customFormat="1" ht="31.5" customHeight="1">
      <c r="B249" s="130"/>
      <c r="C249" s="158" t="s">
        <v>319</v>
      </c>
      <c r="D249" s="158" t="s">
        <v>156</v>
      </c>
      <c r="E249" s="159" t="s">
        <v>320</v>
      </c>
      <c r="F249" s="345" t="s">
        <v>321</v>
      </c>
      <c r="G249" s="345"/>
      <c r="H249" s="345"/>
      <c r="I249" s="345"/>
      <c r="J249" s="160" t="s">
        <v>261</v>
      </c>
      <c r="K249" s="161">
        <v>0.255</v>
      </c>
      <c r="L249" s="346">
        <v>0</v>
      </c>
      <c r="M249" s="346"/>
      <c r="N249" s="347">
        <f>ROUND(L249*K249,2)</f>
        <v>0</v>
      </c>
      <c r="O249" s="347"/>
      <c r="P249" s="347"/>
      <c r="Q249" s="347"/>
      <c r="R249" s="132"/>
      <c r="T249" s="162" t="s">
        <v>5</v>
      </c>
      <c r="U249" s="47" t="s">
        <v>47</v>
      </c>
      <c r="V249" s="39"/>
      <c r="W249" s="163">
        <f>V249*K249</f>
        <v>0</v>
      </c>
      <c r="X249" s="163">
        <v>0</v>
      </c>
      <c r="Y249" s="163">
        <f>X249*K249</f>
        <v>0</v>
      </c>
      <c r="Z249" s="163">
        <v>2.2</v>
      </c>
      <c r="AA249" s="164">
        <f>Z249*K249</f>
        <v>0.561</v>
      </c>
      <c r="AR249" s="21" t="s">
        <v>160</v>
      </c>
      <c r="AT249" s="21" t="s">
        <v>156</v>
      </c>
      <c r="AU249" s="21" t="s">
        <v>102</v>
      </c>
      <c r="AY249" s="21" t="s">
        <v>155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21" t="s">
        <v>24</v>
      </c>
      <c r="BK249" s="104">
        <f>ROUND(L249*K249,2)</f>
        <v>0</v>
      </c>
      <c r="BL249" s="21" t="s">
        <v>160</v>
      </c>
      <c r="BM249" s="21" t="s">
        <v>322</v>
      </c>
    </row>
    <row r="250" spans="2:51" s="10" customFormat="1" ht="22.5" customHeight="1">
      <c r="B250" s="165"/>
      <c r="C250" s="166"/>
      <c r="D250" s="166"/>
      <c r="E250" s="167" t="s">
        <v>5</v>
      </c>
      <c r="F250" s="348" t="s">
        <v>303</v>
      </c>
      <c r="G250" s="349"/>
      <c r="H250" s="349"/>
      <c r="I250" s="349"/>
      <c r="J250" s="166"/>
      <c r="K250" s="168" t="s">
        <v>5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T250" s="172" t="s">
        <v>171</v>
      </c>
      <c r="AU250" s="172" t="s">
        <v>102</v>
      </c>
      <c r="AV250" s="10" t="s">
        <v>24</v>
      </c>
      <c r="AW250" s="10" t="s">
        <v>38</v>
      </c>
      <c r="AX250" s="10" t="s">
        <v>82</v>
      </c>
      <c r="AY250" s="172" t="s">
        <v>155</v>
      </c>
    </row>
    <row r="251" spans="2:51" s="11" customFormat="1" ht="22.5" customHeight="1">
      <c r="B251" s="173"/>
      <c r="C251" s="174"/>
      <c r="D251" s="174"/>
      <c r="E251" s="175" t="s">
        <v>5</v>
      </c>
      <c r="F251" s="350" t="s">
        <v>323</v>
      </c>
      <c r="G251" s="351"/>
      <c r="H251" s="351"/>
      <c r="I251" s="351"/>
      <c r="J251" s="174"/>
      <c r="K251" s="176">
        <v>0.077</v>
      </c>
      <c r="L251" s="174"/>
      <c r="M251" s="174"/>
      <c r="N251" s="174"/>
      <c r="O251" s="174"/>
      <c r="P251" s="174"/>
      <c r="Q251" s="174"/>
      <c r="R251" s="177"/>
      <c r="T251" s="178"/>
      <c r="U251" s="174"/>
      <c r="V251" s="174"/>
      <c r="W251" s="174"/>
      <c r="X251" s="174"/>
      <c r="Y251" s="174"/>
      <c r="Z251" s="174"/>
      <c r="AA251" s="179"/>
      <c r="AT251" s="180" t="s">
        <v>171</v>
      </c>
      <c r="AU251" s="180" t="s">
        <v>102</v>
      </c>
      <c r="AV251" s="11" t="s">
        <v>102</v>
      </c>
      <c r="AW251" s="11" t="s">
        <v>38</v>
      </c>
      <c r="AX251" s="11" t="s">
        <v>82</v>
      </c>
      <c r="AY251" s="180" t="s">
        <v>155</v>
      </c>
    </row>
    <row r="252" spans="2:51" s="10" customFormat="1" ht="22.5" customHeight="1">
      <c r="B252" s="165"/>
      <c r="C252" s="166"/>
      <c r="D252" s="166"/>
      <c r="E252" s="167" t="s">
        <v>5</v>
      </c>
      <c r="F252" s="352" t="s">
        <v>170</v>
      </c>
      <c r="G252" s="353"/>
      <c r="H252" s="353"/>
      <c r="I252" s="353"/>
      <c r="J252" s="166"/>
      <c r="K252" s="168" t="s">
        <v>5</v>
      </c>
      <c r="L252" s="166"/>
      <c r="M252" s="166"/>
      <c r="N252" s="166"/>
      <c r="O252" s="166"/>
      <c r="P252" s="166"/>
      <c r="Q252" s="166"/>
      <c r="R252" s="169"/>
      <c r="T252" s="170"/>
      <c r="U252" s="166"/>
      <c r="V252" s="166"/>
      <c r="W252" s="166"/>
      <c r="X252" s="166"/>
      <c r="Y252" s="166"/>
      <c r="Z252" s="166"/>
      <c r="AA252" s="171"/>
      <c r="AT252" s="172" t="s">
        <v>171</v>
      </c>
      <c r="AU252" s="172" t="s">
        <v>102</v>
      </c>
      <c r="AV252" s="10" t="s">
        <v>24</v>
      </c>
      <c r="AW252" s="10" t="s">
        <v>38</v>
      </c>
      <c r="AX252" s="10" t="s">
        <v>82</v>
      </c>
      <c r="AY252" s="172" t="s">
        <v>155</v>
      </c>
    </row>
    <row r="253" spans="2:51" s="11" customFormat="1" ht="22.5" customHeight="1">
      <c r="B253" s="173"/>
      <c r="C253" s="174"/>
      <c r="D253" s="174"/>
      <c r="E253" s="175" t="s">
        <v>5</v>
      </c>
      <c r="F253" s="350" t="s">
        <v>324</v>
      </c>
      <c r="G253" s="351"/>
      <c r="H253" s="351"/>
      <c r="I253" s="351"/>
      <c r="J253" s="174"/>
      <c r="K253" s="176">
        <v>0.088</v>
      </c>
      <c r="L253" s="174"/>
      <c r="M253" s="174"/>
      <c r="N253" s="174"/>
      <c r="O253" s="174"/>
      <c r="P253" s="174"/>
      <c r="Q253" s="174"/>
      <c r="R253" s="177"/>
      <c r="T253" s="178"/>
      <c r="U253" s="174"/>
      <c r="V253" s="174"/>
      <c r="W253" s="174"/>
      <c r="X253" s="174"/>
      <c r="Y253" s="174"/>
      <c r="Z253" s="174"/>
      <c r="AA253" s="179"/>
      <c r="AT253" s="180" t="s">
        <v>171</v>
      </c>
      <c r="AU253" s="180" t="s">
        <v>102</v>
      </c>
      <c r="AV253" s="11" t="s">
        <v>102</v>
      </c>
      <c r="AW253" s="11" t="s">
        <v>38</v>
      </c>
      <c r="AX253" s="11" t="s">
        <v>82</v>
      </c>
      <c r="AY253" s="180" t="s">
        <v>155</v>
      </c>
    </row>
    <row r="254" spans="2:51" s="10" customFormat="1" ht="22.5" customHeight="1">
      <c r="B254" s="165"/>
      <c r="C254" s="166"/>
      <c r="D254" s="166"/>
      <c r="E254" s="167" t="s">
        <v>5</v>
      </c>
      <c r="F254" s="352" t="s">
        <v>325</v>
      </c>
      <c r="G254" s="353"/>
      <c r="H254" s="353"/>
      <c r="I254" s="353"/>
      <c r="J254" s="166"/>
      <c r="K254" s="168" t="s">
        <v>5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171</v>
      </c>
      <c r="AU254" s="172" t="s">
        <v>102</v>
      </c>
      <c r="AV254" s="10" t="s">
        <v>24</v>
      </c>
      <c r="AW254" s="10" t="s">
        <v>38</v>
      </c>
      <c r="AX254" s="10" t="s">
        <v>82</v>
      </c>
      <c r="AY254" s="172" t="s">
        <v>155</v>
      </c>
    </row>
    <row r="255" spans="2:51" s="11" customFormat="1" ht="22.5" customHeight="1">
      <c r="B255" s="173"/>
      <c r="C255" s="174"/>
      <c r="D255" s="174"/>
      <c r="E255" s="175" t="s">
        <v>5</v>
      </c>
      <c r="F255" s="350" t="s">
        <v>326</v>
      </c>
      <c r="G255" s="351"/>
      <c r="H255" s="351"/>
      <c r="I255" s="351"/>
      <c r="J255" s="174"/>
      <c r="K255" s="176">
        <v>0.09</v>
      </c>
      <c r="L255" s="174"/>
      <c r="M255" s="174"/>
      <c r="N255" s="174"/>
      <c r="O255" s="174"/>
      <c r="P255" s="174"/>
      <c r="Q255" s="174"/>
      <c r="R255" s="177"/>
      <c r="T255" s="178"/>
      <c r="U255" s="174"/>
      <c r="V255" s="174"/>
      <c r="W255" s="174"/>
      <c r="X255" s="174"/>
      <c r="Y255" s="174"/>
      <c r="Z255" s="174"/>
      <c r="AA255" s="179"/>
      <c r="AT255" s="180" t="s">
        <v>171</v>
      </c>
      <c r="AU255" s="180" t="s">
        <v>102</v>
      </c>
      <c r="AV255" s="11" t="s">
        <v>102</v>
      </c>
      <c r="AW255" s="11" t="s">
        <v>38</v>
      </c>
      <c r="AX255" s="11" t="s">
        <v>82</v>
      </c>
      <c r="AY255" s="180" t="s">
        <v>155</v>
      </c>
    </row>
    <row r="256" spans="2:51" s="12" customFormat="1" ht="22.5" customHeight="1">
      <c r="B256" s="181"/>
      <c r="C256" s="182"/>
      <c r="D256" s="182"/>
      <c r="E256" s="183" t="s">
        <v>5</v>
      </c>
      <c r="F256" s="354" t="s">
        <v>175</v>
      </c>
      <c r="G256" s="355"/>
      <c r="H256" s="355"/>
      <c r="I256" s="355"/>
      <c r="J256" s="182"/>
      <c r="K256" s="184">
        <v>0.255</v>
      </c>
      <c r="L256" s="182"/>
      <c r="M256" s="182"/>
      <c r="N256" s="182"/>
      <c r="O256" s="182"/>
      <c r="P256" s="182"/>
      <c r="Q256" s="182"/>
      <c r="R256" s="185"/>
      <c r="T256" s="186"/>
      <c r="U256" s="182"/>
      <c r="V256" s="182"/>
      <c r="W256" s="182"/>
      <c r="X256" s="182"/>
      <c r="Y256" s="182"/>
      <c r="Z256" s="182"/>
      <c r="AA256" s="187"/>
      <c r="AT256" s="188" t="s">
        <v>171</v>
      </c>
      <c r="AU256" s="188" t="s">
        <v>102</v>
      </c>
      <c r="AV256" s="12" t="s">
        <v>160</v>
      </c>
      <c r="AW256" s="12" t="s">
        <v>38</v>
      </c>
      <c r="AX256" s="12" t="s">
        <v>24</v>
      </c>
      <c r="AY256" s="188" t="s">
        <v>155</v>
      </c>
    </row>
    <row r="257" spans="2:65" s="1" customFormat="1" ht="31.5" customHeight="1">
      <c r="B257" s="130"/>
      <c r="C257" s="158" t="s">
        <v>327</v>
      </c>
      <c r="D257" s="158" t="s">
        <v>156</v>
      </c>
      <c r="E257" s="159" t="s">
        <v>328</v>
      </c>
      <c r="F257" s="345" t="s">
        <v>329</v>
      </c>
      <c r="G257" s="345"/>
      <c r="H257" s="345"/>
      <c r="I257" s="345"/>
      <c r="J257" s="160" t="s">
        <v>168</v>
      </c>
      <c r="K257" s="161">
        <v>19.53</v>
      </c>
      <c r="L257" s="346">
        <v>0</v>
      </c>
      <c r="M257" s="346"/>
      <c r="N257" s="347">
        <f>ROUND(L257*K257,2)</f>
        <v>0</v>
      </c>
      <c r="O257" s="347"/>
      <c r="P257" s="347"/>
      <c r="Q257" s="347"/>
      <c r="R257" s="132"/>
      <c r="T257" s="162" t="s">
        <v>5</v>
      </c>
      <c r="U257" s="47" t="s">
        <v>47</v>
      </c>
      <c r="V257" s="39"/>
      <c r="W257" s="163">
        <f>V257*K257</f>
        <v>0</v>
      </c>
      <c r="X257" s="163">
        <v>0</v>
      </c>
      <c r="Y257" s="163">
        <f>X257*K257</f>
        <v>0</v>
      </c>
      <c r="Z257" s="163">
        <v>0.035</v>
      </c>
      <c r="AA257" s="164">
        <f>Z257*K257</f>
        <v>0.6835500000000001</v>
      </c>
      <c r="AR257" s="21" t="s">
        <v>160</v>
      </c>
      <c r="AT257" s="21" t="s">
        <v>156</v>
      </c>
      <c r="AU257" s="21" t="s">
        <v>102</v>
      </c>
      <c r="AY257" s="21" t="s">
        <v>155</v>
      </c>
      <c r="BE257" s="104">
        <f>IF(U257="základní",N257,0)</f>
        <v>0</v>
      </c>
      <c r="BF257" s="104">
        <f>IF(U257="snížená",N257,0)</f>
        <v>0</v>
      </c>
      <c r="BG257" s="104">
        <f>IF(U257="zákl. přenesená",N257,0)</f>
        <v>0</v>
      </c>
      <c r="BH257" s="104">
        <f>IF(U257="sníž. přenesená",N257,0)</f>
        <v>0</v>
      </c>
      <c r="BI257" s="104">
        <f>IF(U257="nulová",N257,0)</f>
        <v>0</v>
      </c>
      <c r="BJ257" s="21" t="s">
        <v>24</v>
      </c>
      <c r="BK257" s="104">
        <f>ROUND(L257*K257,2)</f>
        <v>0</v>
      </c>
      <c r="BL257" s="21" t="s">
        <v>160</v>
      </c>
      <c r="BM257" s="21" t="s">
        <v>330</v>
      </c>
    </row>
    <row r="258" spans="2:51" s="10" customFormat="1" ht="22.5" customHeight="1">
      <c r="B258" s="165"/>
      <c r="C258" s="166"/>
      <c r="D258" s="166"/>
      <c r="E258" s="167" t="s">
        <v>5</v>
      </c>
      <c r="F258" s="348" t="s">
        <v>179</v>
      </c>
      <c r="G258" s="349"/>
      <c r="H258" s="349"/>
      <c r="I258" s="349"/>
      <c r="J258" s="166"/>
      <c r="K258" s="168" t="s">
        <v>5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171</v>
      </c>
      <c r="AU258" s="172" t="s">
        <v>102</v>
      </c>
      <c r="AV258" s="10" t="s">
        <v>24</v>
      </c>
      <c r="AW258" s="10" t="s">
        <v>38</v>
      </c>
      <c r="AX258" s="10" t="s">
        <v>82</v>
      </c>
      <c r="AY258" s="172" t="s">
        <v>155</v>
      </c>
    </row>
    <row r="259" spans="2:51" s="11" customFormat="1" ht="22.5" customHeight="1">
      <c r="B259" s="173"/>
      <c r="C259" s="174"/>
      <c r="D259" s="174"/>
      <c r="E259" s="175" t="s">
        <v>5</v>
      </c>
      <c r="F259" s="350" t="s">
        <v>331</v>
      </c>
      <c r="G259" s="351"/>
      <c r="H259" s="351"/>
      <c r="I259" s="351"/>
      <c r="J259" s="174"/>
      <c r="K259" s="176">
        <v>11.7</v>
      </c>
      <c r="L259" s="174"/>
      <c r="M259" s="174"/>
      <c r="N259" s="174"/>
      <c r="O259" s="174"/>
      <c r="P259" s="174"/>
      <c r="Q259" s="174"/>
      <c r="R259" s="177"/>
      <c r="T259" s="178"/>
      <c r="U259" s="174"/>
      <c r="V259" s="174"/>
      <c r="W259" s="174"/>
      <c r="X259" s="174"/>
      <c r="Y259" s="174"/>
      <c r="Z259" s="174"/>
      <c r="AA259" s="179"/>
      <c r="AT259" s="180" t="s">
        <v>171</v>
      </c>
      <c r="AU259" s="180" t="s">
        <v>102</v>
      </c>
      <c r="AV259" s="11" t="s">
        <v>102</v>
      </c>
      <c r="AW259" s="11" t="s">
        <v>38</v>
      </c>
      <c r="AX259" s="11" t="s">
        <v>82</v>
      </c>
      <c r="AY259" s="180" t="s">
        <v>155</v>
      </c>
    </row>
    <row r="260" spans="2:51" s="10" customFormat="1" ht="22.5" customHeight="1">
      <c r="B260" s="165"/>
      <c r="C260" s="166"/>
      <c r="D260" s="166"/>
      <c r="E260" s="167" t="s">
        <v>5</v>
      </c>
      <c r="F260" s="352" t="s">
        <v>170</v>
      </c>
      <c r="G260" s="353"/>
      <c r="H260" s="353"/>
      <c r="I260" s="353"/>
      <c r="J260" s="166"/>
      <c r="K260" s="168" t="s">
        <v>5</v>
      </c>
      <c r="L260" s="166"/>
      <c r="M260" s="166"/>
      <c r="N260" s="166"/>
      <c r="O260" s="166"/>
      <c r="P260" s="166"/>
      <c r="Q260" s="166"/>
      <c r="R260" s="169"/>
      <c r="T260" s="170"/>
      <c r="U260" s="166"/>
      <c r="V260" s="166"/>
      <c r="W260" s="166"/>
      <c r="X260" s="166"/>
      <c r="Y260" s="166"/>
      <c r="Z260" s="166"/>
      <c r="AA260" s="171"/>
      <c r="AT260" s="172" t="s">
        <v>171</v>
      </c>
      <c r="AU260" s="172" t="s">
        <v>102</v>
      </c>
      <c r="AV260" s="10" t="s">
        <v>24</v>
      </c>
      <c r="AW260" s="10" t="s">
        <v>38</v>
      </c>
      <c r="AX260" s="10" t="s">
        <v>82</v>
      </c>
      <c r="AY260" s="172" t="s">
        <v>155</v>
      </c>
    </row>
    <row r="261" spans="2:51" s="11" customFormat="1" ht="22.5" customHeight="1">
      <c r="B261" s="173"/>
      <c r="C261" s="174"/>
      <c r="D261" s="174"/>
      <c r="E261" s="175" t="s">
        <v>5</v>
      </c>
      <c r="F261" s="350" t="s">
        <v>332</v>
      </c>
      <c r="G261" s="351"/>
      <c r="H261" s="351"/>
      <c r="I261" s="351"/>
      <c r="J261" s="174"/>
      <c r="K261" s="176">
        <v>4.52</v>
      </c>
      <c r="L261" s="174"/>
      <c r="M261" s="174"/>
      <c r="N261" s="174"/>
      <c r="O261" s="174"/>
      <c r="P261" s="174"/>
      <c r="Q261" s="174"/>
      <c r="R261" s="177"/>
      <c r="T261" s="178"/>
      <c r="U261" s="174"/>
      <c r="V261" s="174"/>
      <c r="W261" s="174"/>
      <c r="X261" s="174"/>
      <c r="Y261" s="174"/>
      <c r="Z261" s="174"/>
      <c r="AA261" s="179"/>
      <c r="AT261" s="180" t="s">
        <v>171</v>
      </c>
      <c r="AU261" s="180" t="s">
        <v>102</v>
      </c>
      <c r="AV261" s="11" t="s">
        <v>102</v>
      </c>
      <c r="AW261" s="11" t="s">
        <v>38</v>
      </c>
      <c r="AX261" s="11" t="s">
        <v>82</v>
      </c>
      <c r="AY261" s="180" t="s">
        <v>155</v>
      </c>
    </row>
    <row r="262" spans="2:51" s="10" customFormat="1" ht="22.5" customHeight="1">
      <c r="B262" s="165"/>
      <c r="C262" s="166"/>
      <c r="D262" s="166"/>
      <c r="E262" s="167" t="s">
        <v>5</v>
      </c>
      <c r="F262" s="352" t="s">
        <v>173</v>
      </c>
      <c r="G262" s="353"/>
      <c r="H262" s="353"/>
      <c r="I262" s="353"/>
      <c r="J262" s="166"/>
      <c r="K262" s="168" t="s">
        <v>5</v>
      </c>
      <c r="L262" s="166"/>
      <c r="M262" s="166"/>
      <c r="N262" s="166"/>
      <c r="O262" s="166"/>
      <c r="P262" s="166"/>
      <c r="Q262" s="166"/>
      <c r="R262" s="169"/>
      <c r="T262" s="170"/>
      <c r="U262" s="166"/>
      <c r="V262" s="166"/>
      <c r="W262" s="166"/>
      <c r="X262" s="166"/>
      <c r="Y262" s="166"/>
      <c r="Z262" s="166"/>
      <c r="AA262" s="171"/>
      <c r="AT262" s="172" t="s">
        <v>171</v>
      </c>
      <c r="AU262" s="172" t="s">
        <v>102</v>
      </c>
      <c r="AV262" s="10" t="s">
        <v>24</v>
      </c>
      <c r="AW262" s="10" t="s">
        <v>38</v>
      </c>
      <c r="AX262" s="10" t="s">
        <v>82</v>
      </c>
      <c r="AY262" s="172" t="s">
        <v>155</v>
      </c>
    </row>
    <row r="263" spans="2:51" s="11" customFormat="1" ht="22.5" customHeight="1">
      <c r="B263" s="173"/>
      <c r="C263" s="174"/>
      <c r="D263" s="174"/>
      <c r="E263" s="175" t="s">
        <v>5</v>
      </c>
      <c r="F263" s="350" t="s">
        <v>333</v>
      </c>
      <c r="G263" s="351"/>
      <c r="H263" s="351"/>
      <c r="I263" s="351"/>
      <c r="J263" s="174"/>
      <c r="K263" s="176">
        <v>3.31</v>
      </c>
      <c r="L263" s="174"/>
      <c r="M263" s="174"/>
      <c r="N263" s="174"/>
      <c r="O263" s="174"/>
      <c r="P263" s="174"/>
      <c r="Q263" s="174"/>
      <c r="R263" s="177"/>
      <c r="T263" s="178"/>
      <c r="U263" s="174"/>
      <c r="V263" s="174"/>
      <c r="W263" s="174"/>
      <c r="X263" s="174"/>
      <c r="Y263" s="174"/>
      <c r="Z263" s="174"/>
      <c r="AA263" s="179"/>
      <c r="AT263" s="180" t="s">
        <v>171</v>
      </c>
      <c r="AU263" s="180" t="s">
        <v>102</v>
      </c>
      <c r="AV263" s="11" t="s">
        <v>102</v>
      </c>
      <c r="AW263" s="11" t="s">
        <v>38</v>
      </c>
      <c r="AX263" s="11" t="s">
        <v>82</v>
      </c>
      <c r="AY263" s="180" t="s">
        <v>155</v>
      </c>
    </row>
    <row r="264" spans="2:51" s="12" customFormat="1" ht="22.5" customHeight="1">
      <c r="B264" s="181"/>
      <c r="C264" s="182"/>
      <c r="D264" s="182"/>
      <c r="E264" s="183" t="s">
        <v>5</v>
      </c>
      <c r="F264" s="354" t="s">
        <v>175</v>
      </c>
      <c r="G264" s="355"/>
      <c r="H264" s="355"/>
      <c r="I264" s="355"/>
      <c r="J264" s="182"/>
      <c r="K264" s="184">
        <v>19.53</v>
      </c>
      <c r="L264" s="182"/>
      <c r="M264" s="182"/>
      <c r="N264" s="182"/>
      <c r="O264" s="182"/>
      <c r="P264" s="182"/>
      <c r="Q264" s="182"/>
      <c r="R264" s="185"/>
      <c r="T264" s="186"/>
      <c r="U264" s="182"/>
      <c r="V264" s="182"/>
      <c r="W264" s="182"/>
      <c r="X264" s="182"/>
      <c r="Y264" s="182"/>
      <c r="Z264" s="182"/>
      <c r="AA264" s="187"/>
      <c r="AT264" s="188" t="s">
        <v>171</v>
      </c>
      <c r="AU264" s="188" t="s">
        <v>102</v>
      </c>
      <c r="AV264" s="12" t="s">
        <v>160</v>
      </c>
      <c r="AW264" s="12" t="s">
        <v>38</v>
      </c>
      <c r="AX264" s="12" t="s">
        <v>24</v>
      </c>
      <c r="AY264" s="188" t="s">
        <v>155</v>
      </c>
    </row>
    <row r="265" spans="2:65" s="1" customFormat="1" ht="31.5" customHeight="1">
      <c r="B265" s="130"/>
      <c r="C265" s="158" t="s">
        <v>334</v>
      </c>
      <c r="D265" s="158" t="s">
        <v>156</v>
      </c>
      <c r="E265" s="159" t="s">
        <v>335</v>
      </c>
      <c r="F265" s="345" t="s">
        <v>336</v>
      </c>
      <c r="G265" s="345"/>
      <c r="H265" s="345"/>
      <c r="I265" s="345"/>
      <c r="J265" s="160" t="s">
        <v>168</v>
      </c>
      <c r="K265" s="161">
        <v>1.4</v>
      </c>
      <c r="L265" s="346">
        <v>0</v>
      </c>
      <c r="M265" s="346"/>
      <c r="N265" s="347">
        <f>ROUND(L265*K265,2)</f>
        <v>0</v>
      </c>
      <c r="O265" s="347"/>
      <c r="P265" s="347"/>
      <c r="Q265" s="347"/>
      <c r="R265" s="132"/>
      <c r="T265" s="162" t="s">
        <v>5</v>
      </c>
      <c r="U265" s="47" t="s">
        <v>47</v>
      </c>
      <c r="V265" s="39"/>
      <c r="W265" s="163">
        <f>V265*K265</f>
        <v>0</v>
      </c>
      <c r="X265" s="163">
        <v>0</v>
      </c>
      <c r="Y265" s="163">
        <f>X265*K265</f>
        <v>0</v>
      </c>
      <c r="Z265" s="163">
        <v>0.088</v>
      </c>
      <c r="AA265" s="164">
        <f>Z265*K265</f>
        <v>0.12319999999999999</v>
      </c>
      <c r="AR265" s="21" t="s">
        <v>160</v>
      </c>
      <c r="AT265" s="21" t="s">
        <v>156</v>
      </c>
      <c r="AU265" s="21" t="s">
        <v>102</v>
      </c>
      <c r="AY265" s="21" t="s">
        <v>155</v>
      </c>
      <c r="BE265" s="104">
        <f>IF(U265="základní",N265,0)</f>
        <v>0</v>
      </c>
      <c r="BF265" s="104">
        <f>IF(U265="snížená",N265,0)</f>
        <v>0</v>
      </c>
      <c r="BG265" s="104">
        <f>IF(U265="zákl. přenesená",N265,0)</f>
        <v>0</v>
      </c>
      <c r="BH265" s="104">
        <f>IF(U265="sníž. přenesená",N265,0)</f>
        <v>0</v>
      </c>
      <c r="BI265" s="104">
        <f>IF(U265="nulová",N265,0)</f>
        <v>0</v>
      </c>
      <c r="BJ265" s="21" t="s">
        <v>24</v>
      </c>
      <c r="BK265" s="104">
        <f>ROUND(L265*K265,2)</f>
        <v>0</v>
      </c>
      <c r="BL265" s="21" t="s">
        <v>160</v>
      </c>
      <c r="BM265" s="21" t="s">
        <v>337</v>
      </c>
    </row>
    <row r="266" spans="2:51" s="10" customFormat="1" ht="22.5" customHeight="1">
      <c r="B266" s="165"/>
      <c r="C266" s="166"/>
      <c r="D266" s="166"/>
      <c r="E266" s="167" t="s">
        <v>5</v>
      </c>
      <c r="F266" s="348" t="s">
        <v>338</v>
      </c>
      <c r="G266" s="349"/>
      <c r="H266" s="349"/>
      <c r="I266" s="349"/>
      <c r="J266" s="166"/>
      <c r="K266" s="168" t="s">
        <v>5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171</v>
      </c>
      <c r="AU266" s="172" t="s">
        <v>102</v>
      </c>
      <c r="AV266" s="10" t="s">
        <v>24</v>
      </c>
      <c r="AW266" s="10" t="s">
        <v>38</v>
      </c>
      <c r="AX266" s="10" t="s">
        <v>82</v>
      </c>
      <c r="AY266" s="172" t="s">
        <v>155</v>
      </c>
    </row>
    <row r="267" spans="2:51" s="11" customFormat="1" ht="22.5" customHeight="1">
      <c r="B267" s="173"/>
      <c r="C267" s="174"/>
      <c r="D267" s="174"/>
      <c r="E267" s="175" t="s">
        <v>5</v>
      </c>
      <c r="F267" s="350" t="s">
        <v>339</v>
      </c>
      <c r="G267" s="351"/>
      <c r="H267" s="351"/>
      <c r="I267" s="351"/>
      <c r="J267" s="174"/>
      <c r="K267" s="176">
        <v>1.4</v>
      </c>
      <c r="L267" s="174"/>
      <c r="M267" s="174"/>
      <c r="N267" s="174"/>
      <c r="O267" s="174"/>
      <c r="P267" s="174"/>
      <c r="Q267" s="174"/>
      <c r="R267" s="177"/>
      <c r="T267" s="178"/>
      <c r="U267" s="174"/>
      <c r="V267" s="174"/>
      <c r="W267" s="174"/>
      <c r="X267" s="174"/>
      <c r="Y267" s="174"/>
      <c r="Z267" s="174"/>
      <c r="AA267" s="179"/>
      <c r="AT267" s="180" t="s">
        <v>171</v>
      </c>
      <c r="AU267" s="180" t="s">
        <v>102</v>
      </c>
      <c r="AV267" s="11" t="s">
        <v>102</v>
      </c>
      <c r="AW267" s="11" t="s">
        <v>38</v>
      </c>
      <c r="AX267" s="11" t="s">
        <v>24</v>
      </c>
      <c r="AY267" s="180" t="s">
        <v>155</v>
      </c>
    </row>
    <row r="268" spans="2:65" s="1" customFormat="1" ht="22.5" customHeight="1">
      <c r="B268" s="130"/>
      <c r="C268" s="158" t="s">
        <v>340</v>
      </c>
      <c r="D268" s="158" t="s">
        <v>156</v>
      </c>
      <c r="E268" s="159" t="s">
        <v>341</v>
      </c>
      <c r="F268" s="345" t="s">
        <v>342</v>
      </c>
      <c r="G268" s="345"/>
      <c r="H268" s="345"/>
      <c r="I268" s="345"/>
      <c r="J268" s="160" t="s">
        <v>168</v>
      </c>
      <c r="K268" s="161">
        <v>18.6</v>
      </c>
      <c r="L268" s="346">
        <v>0</v>
      </c>
      <c r="M268" s="346"/>
      <c r="N268" s="347">
        <f>ROUND(L268*K268,2)</f>
        <v>0</v>
      </c>
      <c r="O268" s="347"/>
      <c r="P268" s="347"/>
      <c r="Q268" s="347"/>
      <c r="R268" s="132"/>
      <c r="T268" s="162" t="s">
        <v>5</v>
      </c>
      <c r="U268" s="47" t="s">
        <v>47</v>
      </c>
      <c r="V268" s="39"/>
      <c r="W268" s="163">
        <f>V268*K268</f>
        <v>0</v>
      </c>
      <c r="X268" s="163">
        <v>0</v>
      </c>
      <c r="Y268" s="163">
        <f>X268*K268</f>
        <v>0</v>
      </c>
      <c r="Z268" s="163">
        <v>0.076</v>
      </c>
      <c r="AA268" s="164">
        <f>Z268*K268</f>
        <v>1.4136</v>
      </c>
      <c r="AR268" s="21" t="s">
        <v>160</v>
      </c>
      <c r="AT268" s="21" t="s">
        <v>156</v>
      </c>
      <c r="AU268" s="21" t="s">
        <v>102</v>
      </c>
      <c r="AY268" s="21" t="s">
        <v>155</v>
      </c>
      <c r="BE268" s="104">
        <f>IF(U268="základní",N268,0)</f>
        <v>0</v>
      </c>
      <c r="BF268" s="104">
        <f>IF(U268="snížená",N268,0)</f>
        <v>0</v>
      </c>
      <c r="BG268" s="104">
        <f>IF(U268="zákl. přenesená",N268,0)</f>
        <v>0</v>
      </c>
      <c r="BH268" s="104">
        <f>IF(U268="sníž. přenesená",N268,0)</f>
        <v>0</v>
      </c>
      <c r="BI268" s="104">
        <f>IF(U268="nulová",N268,0)</f>
        <v>0</v>
      </c>
      <c r="BJ268" s="21" t="s">
        <v>24</v>
      </c>
      <c r="BK268" s="104">
        <f>ROUND(L268*K268,2)</f>
        <v>0</v>
      </c>
      <c r="BL268" s="21" t="s">
        <v>160</v>
      </c>
      <c r="BM268" s="21" t="s">
        <v>343</v>
      </c>
    </row>
    <row r="269" spans="2:51" s="10" customFormat="1" ht="22.5" customHeight="1">
      <c r="B269" s="165"/>
      <c r="C269" s="166"/>
      <c r="D269" s="166"/>
      <c r="E269" s="167" t="s">
        <v>5</v>
      </c>
      <c r="F269" s="348" t="s">
        <v>303</v>
      </c>
      <c r="G269" s="349"/>
      <c r="H269" s="349"/>
      <c r="I269" s="349"/>
      <c r="J269" s="166"/>
      <c r="K269" s="168" t="s">
        <v>5</v>
      </c>
      <c r="L269" s="166"/>
      <c r="M269" s="166"/>
      <c r="N269" s="166"/>
      <c r="O269" s="166"/>
      <c r="P269" s="166"/>
      <c r="Q269" s="166"/>
      <c r="R269" s="169"/>
      <c r="T269" s="170"/>
      <c r="U269" s="166"/>
      <c r="V269" s="166"/>
      <c r="W269" s="166"/>
      <c r="X269" s="166"/>
      <c r="Y269" s="166"/>
      <c r="Z269" s="166"/>
      <c r="AA269" s="171"/>
      <c r="AT269" s="172" t="s">
        <v>171</v>
      </c>
      <c r="AU269" s="172" t="s">
        <v>102</v>
      </c>
      <c r="AV269" s="10" t="s">
        <v>24</v>
      </c>
      <c r="AW269" s="10" t="s">
        <v>38</v>
      </c>
      <c r="AX269" s="10" t="s">
        <v>82</v>
      </c>
      <c r="AY269" s="172" t="s">
        <v>155</v>
      </c>
    </row>
    <row r="270" spans="2:51" s="11" customFormat="1" ht="22.5" customHeight="1">
      <c r="B270" s="173"/>
      <c r="C270" s="174"/>
      <c r="D270" s="174"/>
      <c r="E270" s="175" t="s">
        <v>5</v>
      </c>
      <c r="F270" s="350" t="s">
        <v>344</v>
      </c>
      <c r="G270" s="351"/>
      <c r="H270" s="351"/>
      <c r="I270" s="351"/>
      <c r="J270" s="174"/>
      <c r="K270" s="176">
        <v>4.8</v>
      </c>
      <c r="L270" s="174"/>
      <c r="M270" s="174"/>
      <c r="N270" s="174"/>
      <c r="O270" s="174"/>
      <c r="P270" s="174"/>
      <c r="Q270" s="174"/>
      <c r="R270" s="177"/>
      <c r="T270" s="178"/>
      <c r="U270" s="174"/>
      <c r="V270" s="174"/>
      <c r="W270" s="174"/>
      <c r="X270" s="174"/>
      <c r="Y270" s="174"/>
      <c r="Z270" s="174"/>
      <c r="AA270" s="179"/>
      <c r="AT270" s="180" t="s">
        <v>171</v>
      </c>
      <c r="AU270" s="180" t="s">
        <v>102</v>
      </c>
      <c r="AV270" s="11" t="s">
        <v>102</v>
      </c>
      <c r="AW270" s="11" t="s">
        <v>38</v>
      </c>
      <c r="AX270" s="11" t="s">
        <v>82</v>
      </c>
      <c r="AY270" s="180" t="s">
        <v>155</v>
      </c>
    </row>
    <row r="271" spans="2:51" s="10" customFormat="1" ht="22.5" customHeight="1">
      <c r="B271" s="165"/>
      <c r="C271" s="166"/>
      <c r="D271" s="166"/>
      <c r="E271" s="167" t="s">
        <v>5</v>
      </c>
      <c r="F271" s="352" t="s">
        <v>170</v>
      </c>
      <c r="G271" s="353"/>
      <c r="H271" s="353"/>
      <c r="I271" s="353"/>
      <c r="J271" s="166"/>
      <c r="K271" s="168" t="s">
        <v>5</v>
      </c>
      <c r="L271" s="166"/>
      <c r="M271" s="166"/>
      <c r="N271" s="166"/>
      <c r="O271" s="166"/>
      <c r="P271" s="166"/>
      <c r="Q271" s="166"/>
      <c r="R271" s="169"/>
      <c r="T271" s="170"/>
      <c r="U271" s="166"/>
      <c r="V271" s="166"/>
      <c r="W271" s="166"/>
      <c r="X271" s="166"/>
      <c r="Y271" s="166"/>
      <c r="Z271" s="166"/>
      <c r="AA271" s="171"/>
      <c r="AT271" s="172" t="s">
        <v>171</v>
      </c>
      <c r="AU271" s="172" t="s">
        <v>102</v>
      </c>
      <c r="AV271" s="10" t="s">
        <v>24</v>
      </c>
      <c r="AW271" s="10" t="s">
        <v>38</v>
      </c>
      <c r="AX271" s="10" t="s">
        <v>82</v>
      </c>
      <c r="AY271" s="172" t="s">
        <v>155</v>
      </c>
    </row>
    <row r="272" spans="2:51" s="11" customFormat="1" ht="22.5" customHeight="1">
      <c r="B272" s="173"/>
      <c r="C272" s="174"/>
      <c r="D272" s="174"/>
      <c r="E272" s="175" t="s">
        <v>5</v>
      </c>
      <c r="F272" s="350" t="s">
        <v>345</v>
      </c>
      <c r="G272" s="351"/>
      <c r="H272" s="351"/>
      <c r="I272" s="351"/>
      <c r="J272" s="174"/>
      <c r="K272" s="176">
        <v>6.6</v>
      </c>
      <c r="L272" s="174"/>
      <c r="M272" s="174"/>
      <c r="N272" s="174"/>
      <c r="O272" s="174"/>
      <c r="P272" s="174"/>
      <c r="Q272" s="174"/>
      <c r="R272" s="177"/>
      <c r="T272" s="178"/>
      <c r="U272" s="174"/>
      <c r="V272" s="174"/>
      <c r="W272" s="174"/>
      <c r="X272" s="174"/>
      <c r="Y272" s="174"/>
      <c r="Z272" s="174"/>
      <c r="AA272" s="179"/>
      <c r="AT272" s="180" t="s">
        <v>171</v>
      </c>
      <c r="AU272" s="180" t="s">
        <v>102</v>
      </c>
      <c r="AV272" s="11" t="s">
        <v>102</v>
      </c>
      <c r="AW272" s="11" t="s">
        <v>38</v>
      </c>
      <c r="AX272" s="11" t="s">
        <v>82</v>
      </c>
      <c r="AY272" s="180" t="s">
        <v>155</v>
      </c>
    </row>
    <row r="273" spans="2:51" s="10" customFormat="1" ht="22.5" customHeight="1">
      <c r="B273" s="165"/>
      <c r="C273" s="166"/>
      <c r="D273" s="166"/>
      <c r="E273" s="167" t="s">
        <v>5</v>
      </c>
      <c r="F273" s="352" t="s">
        <v>346</v>
      </c>
      <c r="G273" s="353"/>
      <c r="H273" s="353"/>
      <c r="I273" s="353"/>
      <c r="J273" s="166"/>
      <c r="K273" s="168" t="s">
        <v>5</v>
      </c>
      <c r="L273" s="166"/>
      <c r="M273" s="166"/>
      <c r="N273" s="166"/>
      <c r="O273" s="166"/>
      <c r="P273" s="166"/>
      <c r="Q273" s="166"/>
      <c r="R273" s="169"/>
      <c r="T273" s="170"/>
      <c r="U273" s="166"/>
      <c r="V273" s="166"/>
      <c r="W273" s="166"/>
      <c r="X273" s="166"/>
      <c r="Y273" s="166"/>
      <c r="Z273" s="166"/>
      <c r="AA273" s="171"/>
      <c r="AT273" s="172" t="s">
        <v>171</v>
      </c>
      <c r="AU273" s="172" t="s">
        <v>102</v>
      </c>
      <c r="AV273" s="10" t="s">
        <v>24</v>
      </c>
      <c r="AW273" s="10" t="s">
        <v>38</v>
      </c>
      <c r="AX273" s="10" t="s">
        <v>82</v>
      </c>
      <c r="AY273" s="172" t="s">
        <v>155</v>
      </c>
    </row>
    <row r="274" spans="2:51" s="11" customFormat="1" ht="22.5" customHeight="1">
      <c r="B274" s="173"/>
      <c r="C274" s="174"/>
      <c r="D274" s="174"/>
      <c r="E274" s="175" t="s">
        <v>5</v>
      </c>
      <c r="F274" s="350" t="s">
        <v>347</v>
      </c>
      <c r="G274" s="351"/>
      <c r="H274" s="351"/>
      <c r="I274" s="351"/>
      <c r="J274" s="174"/>
      <c r="K274" s="176">
        <v>7.2</v>
      </c>
      <c r="L274" s="174"/>
      <c r="M274" s="174"/>
      <c r="N274" s="174"/>
      <c r="O274" s="174"/>
      <c r="P274" s="174"/>
      <c r="Q274" s="174"/>
      <c r="R274" s="177"/>
      <c r="T274" s="178"/>
      <c r="U274" s="174"/>
      <c r="V274" s="174"/>
      <c r="W274" s="174"/>
      <c r="X274" s="174"/>
      <c r="Y274" s="174"/>
      <c r="Z274" s="174"/>
      <c r="AA274" s="179"/>
      <c r="AT274" s="180" t="s">
        <v>171</v>
      </c>
      <c r="AU274" s="180" t="s">
        <v>102</v>
      </c>
      <c r="AV274" s="11" t="s">
        <v>102</v>
      </c>
      <c r="AW274" s="11" t="s">
        <v>38</v>
      </c>
      <c r="AX274" s="11" t="s">
        <v>82</v>
      </c>
      <c r="AY274" s="180" t="s">
        <v>155</v>
      </c>
    </row>
    <row r="275" spans="2:51" s="12" customFormat="1" ht="22.5" customHeight="1">
      <c r="B275" s="181"/>
      <c r="C275" s="182"/>
      <c r="D275" s="182"/>
      <c r="E275" s="183" t="s">
        <v>5</v>
      </c>
      <c r="F275" s="354" t="s">
        <v>175</v>
      </c>
      <c r="G275" s="355"/>
      <c r="H275" s="355"/>
      <c r="I275" s="355"/>
      <c r="J275" s="182"/>
      <c r="K275" s="184">
        <v>18.6</v>
      </c>
      <c r="L275" s="182"/>
      <c r="M275" s="182"/>
      <c r="N275" s="182"/>
      <c r="O275" s="182"/>
      <c r="P275" s="182"/>
      <c r="Q275" s="182"/>
      <c r="R275" s="185"/>
      <c r="T275" s="186"/>
      <c r="U275" s="182"/>
      <c r="V275" s="182"/>
      <c r="W275" s="182"/>
      <c r="X275" s="182"/>
      <c r="Y275" s="182"/>
      <c r="Z275" s="182"/>
      <c r="AA275" s="187"/>
      <c r="AT275" s="188" t="s">
        <v>171</v>
      </c>
      <c r="AU275" s="188" t="s">
        <v>102</v>
      </c>
      <c r="AV275" s="12" t="s">
        <v>160</v>
      </c>
      <c r="AW275" s="12" t="s">
        <v>38</v>
      </c>
      <c r="AX275" s="12" t="s">
        <v>24</v>
      </c>
      <c r="AY275" s="188" t="s">
        <v>155</v>
      </c>
    </row>
    <row r="276" spans="2:65" s="1" customFormat="1" ht="31.5" customHeight="1">
      <c r="B276" s="130"/>
      <c r="C276" s="158" t="s">
        <v>348</v>
      </c>
      <c r="D276" s="158" t="s">
        <v>156</v>
      </c>
      <c r="E276" s="159" t="s">
        <v>349</v>
      </c>
      <c r="F276" s="345" t="s">
        <v>350</v>
      </c>
      <c r="G276" s="345"/>
      <c r="H276" s="345"/>
      <c r="I276" s="345"/>
      <c r="J276" s="160" t="s">
        <v>159</v>
      </c>
      <c r="K276" s="161">
        <v>1</v>
      </c>
      <c r="L276" s="346">
        <v>0</v>
      </c>
      <c r="M276" s="346"/>
      <c r="N276" s="347">
        <f>ROUND(L276*K276,2)</f>
        <v>0</v>
      </c>
      <c r="O276" s="347"/>
      <c r="P276" s="347"/>
      <c r="Q276" s="347"/>
      <c r="R276" s="132"/>
      <c r="T276" s="162" t="s">
        <v>5</v>
      </c>
      <c r="U276" s="47" t="s">
        <v>47</v>
      </c>
      <c r="V276" s="39"/>
      <c r="W276" s="163">
        <f>V276*K276</f>
        <v>0</v>
      </c>
      <c r="X276" s="163">
        <v>0</v>
      </c>
      <c r="Y276" s="163">
        <f>X276*K276</f>
        <v>0</v>
      </c>
      <c r="Z276" s="163">
        <v>0.059</v>
      </c>
      <c r="AA276" s="164">
        <f>Z276*K276</f>
        <v>0.059</v>
      </c>
      <c r="AR276" s="21" t="s">
        <v>160</v>
      </c>
      <c r="AT276" s="21" t="s">
        <v>156</v>
      </c>
      <c r="AU276" s="21" t="s">
        <v>102</v>
      </c>
      <c r="AY276" s="21" t="s">
        <v>155</v>
      </c>
      <c r="BE276" s="104">
        <f>IF(U276="základní",N276,0)</f>
        <v>0</v>
      </c>
      <c r="BF276" s="104">
        <f>IF(U276="snížená",N276,0)</f>
        <v>0</v>
      </c>
      <c r="BG276" s="104">
        <f>IF(U276="zákl. přenesená",N276,0)</f>
        <v>0</v>
      </c>
      <c r="BH276" s="104">
        <f>IF(U276="sníž. přenesená",N276,0)</f>
        <v>0</v>
      </c>
      <c r="BI276" s="104">
        <f>IF(U276="nulová",N276,0)</f>
        <v>0</v>
      </c>
      <c r="BJ276" s="21" t="s">
        <v>24</v>
      </c>
      <c r="BK276" s="104">
        <f>ROUND(L276*K276,2)</f>
        <v>0</v>
      </c>
      <c r="BL276" s="21" t="s">
        <v>160</v>
      </c>
      <c r="BM276" s="21" t="s">
        <v>351</v>
      </c>
    </row>
    <row r="277" spans="2:51" s="10" customFormat="1" ht="22.5" customHeight="1">
      <c r="B277" s="165"/>
      <c r="C277" s="166"/>
      <c r="D277" s="166"/>
      <c r="E277" s="167" t="s">
        <v>5</v>
      </c>
      <c r="F277" s="348" t="s">
        <v>352</v>
      </c>
      <c r="G277" s="349"/>
      <c r="H277" s="349"/>
      <c r="I277" s="349"/>
      <c r="J277" s="166"/>
      <c r="K277" s="168" t="s">
        <v>5</v>
      </c>
      <c r="L277" s="166"/>
      <c r="M277" s="166"/>
      <c r="N277" s="166"/>
      <c r="O277" s="166"/>
      <c r="P277" s="166"/>
      <c r="Q277" s="166"/>
      <c r="R277" s="169"/>
      <c r="T277" s="170"/>
      <c r="U277" s="166"/>
      <c r="V277" s="166"/>
      <c r="W277" s="166"/>
      <c r="X277" s="166"/>
      <c r="Y277" s="166"/>
      <c r="Z277" s="166"/>
      <c r="AA277" s="171"/>
      <c r="AT277" s="172" t="s">
        <v>171</v>
      </c>
      <c r="AU277" s="172" t="s">
        <v>102</v>
      </c>
      <c r="AV277" s="10" t="s">
        <v>24</v>
      </c>
      <c r="AW277" s="10" t="s">
        <v>38</v>
      </c>
      <c r="AX277" s="10" t="s">
        <v>82</v>
      </c>
      <c r="AY277" s="172" t="s">
        <v>155</v>
      </c>
    </row>
    <row r="278" spans="2:51" s="11" customFormat="1" ht="22.5" customHeight="1">
      <c r="B278" s="173"/>
      <c r="C278" s="174"/>
      <c r="D278" s="174"/>
      <c r="E278" s="175" t="s">
        <v>5</v>
      </c>
      <c r="F278" s="350" t="s">
        <v>24</v>
      </c>
      <c r="G278" s="351"/>
      <c r="H278" s="351"/>
      <c r="I278" s="351"/>
      <c r="J278" s="174"/>
      <c r="K278" s="176">
        <v>1</v>
      </c>
      <c r="L278" s="174"/>
      <c r="M278" s="174"/>
      <c r="N278" s="174"/>
      <c r="O278" s="174"/>
      <c r="P278" s="174"/>
      <c r="Q278" s="174"/>
      <c r="R278" s="177"/>
      <c r="T278" s="178"/>
      <c r="U278" s="174"/>
      <c r="V278" s="174"/>
      <c r="W278" s="174"/>
      <c r="X278" s="174"/>
      <c r="Y278" s="174"/>
      <c r="Z278" s="174"/>
      <c r="AA278" s="179"/>
      <c r="AT278" s="180" t="s">
        <v>171</v>
      </c>
      <c r="AU278" s="180" t="s">
        <v>102</v>
      </c>
      <c r="AV278" s="11" t="s">
        <v>102</v>
      </c>
      <c r="AW278" s="11" t="s">
        <v>38</v>
      </c>
      <c r="AX278" s="11" t="s">
        <v>24</v>
      </c>
      <c r="AY278" s="180" t="s">
        <v>155</v>
      </c>
    </row>
    <row r="279" spans="2:65" s="1" customFormat="1" ht="31.5" customHeight="1">
      <c r="B279" s="130"/>
      <c r="C279" s="158" t="s">
        <v>353</v>
      </c>
      <c r="D279" s="158" t="s">
        <v>156</v>
      </c>
      <c r="E279" s="159" t="s">
        <v>354</v>
      </c>
      <c r="F279" s="345" t="s">
        <v>355</v>
      </c>
      <c r="G279" s="345"/>
      <c r="H279" s="345"/>
      <c r="I279" s="345"/>
      <c r="J279" s="160" t="s">
        <v>159</v>
      </c>
      <c r="K279" s="161">
        <v>8</v>
      </c>
      <c r="L279" s="346">
        <v>0</v>
      </c>
      <c r="M279" s="346"/>
      <c r="N279" s="347">
        <f>ROUND(L279*K279,2)</f>
        <v>0</v>
      </c>
      <c r="O279" s="347"/>
      <c r="P279" s="347"/>
      <c r="Q279" s="347"/>
      <c r="R279" s="132"/>
      <c r="T279" s="162" t="s">
        <v>5</v>
      </c>
      <c r="U279" s="47" t="s">
        <v>47</v>
      </c>
      <c r="V279" s="39"/>
      <c r="W279" s="163">
        <f>V279*K279</f>
        <v>0</v>
      </c>
      <c r="X279" s="163">
        <v>0</v>
      </c>
      <c r="Y279" s="163">
        <f>X279*K279</f>
        <v>0</v>
      </c>
      <c r="Z279" s="163">
        <v>0.015</v>
      </c>
      <c r="AA279" s="164">
        <f>Z279*K279</f>
        <v>0.12</v>
      </c>
      <c r="AR279" s="21" t="s">
        <v>160</v>
      </c>
      <c r="AT279" s="21" t="s">
        <v>156</v>
      </c>
      <c r="AU279" s="21" t="s">
        <v>102</v>
      </c>
      <c r="AY279" s="21" t="s">
        <v>155</v>
      </c>
      <c r="BE279" s="104">
        <f>IF(U279="základní",N279,0)</f>
        <v>0</v>
      </c>
      <c r="BF279" s="104">
        <f>IF(U279="snížená",N279,0)</f>
        <v>0</v>
      </c>
      <c r="BG279" s="104">
        <f>IF(U279="zákl. přenesená",N279,0)</f>
        <v>0</v>
      </c>
      <c r="BH279" s="104">
        <f>IF(U279="sníž. přenesená",N279,0)</f>
        <v>0</v>
      </c>
      <c r="BI279" s="104">
        <f>IF(U279="nulová",N279,0)</f>
        <v>0</v>
      </c>
      <c r="BJ279" s="21" t="s">
        <v>24</v>
      </c>
      <c r="BK279" s="104">
        <f>ROUND(L279*K279,2)</f>
        <v>0</v>
      </c>
      <c r="BL279" s="21" t="s">
        <v>160</v>
      </c>
      <c r="BM279" s="21" t="s">
        <v>356</v>
      </c>
    </row>
    <row r="280" spans="2:51" s="10" customFormat="1" ht="22.5" customHeight="1">
      <c r="B280" s="165"/>
      <c r="C280" s="166"/>
      <c r="D280" s="166"/>
      <c r="E280" s="167" t="s">
        <v>5</v>
      </c>
      <c r="F280" s="348" t="s">
        <v>357</v>
      </c>
      <c r="G280" s="349"/>
      <c r="H280" s="349"/>
      <c r="I280" s="349"/>
      <c r="J280" s="166"/>
      <c r="K280" s="168" t="s">
        <v>5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171</v>
      </c>
      <c r="AU280" s="172" t="s">
        <v>102</v>
      </c>
      <c r="AV280" s="10" t="s">
        <v>24</v>
      </c>
      <c r="AW280" s="10" t="s">
        <v>38</v>
      </c>
      <c r="AX280" s="10" t="s">
        <v>82</v>
      </c>
      <c r="AY280" s="172" t="s">
        <v>155</v>
      </c>
    </row>
    <row r="281" spans="2:51" s="11" customFormat="1" ht="22.5" customHeight="1">
      <c r="B281" s="173"/>
      <c r="C281" s="174"/>
      <c r="D281" s="174"/>
      <c r="E281" s="175" t="s">
        <v>5</v>
      </c>
      <c r="F281" s="350" t="s">
        <v>201</v>
      </c>
      <c r="G281" s="351"/>
      <c r="H281" s="351"/>
      <c r="I281" s="351"/>
      <c r="J281" s="174"/>
      <c r="K281" s="176">
        <v>8</v>
      </c>
      <c r="L281" s="174"/>
      <c r="M281" s="174"/>
      <c r="N281" s="174"/>
      <c r="O281" s="174"/>
      <c r="P281" s="174"/>
      <c r="Q281" s="174"/>
      <c r="R281" s="177"/>
      <c r="T281" s="178"/>
      <c r="U281" s="174"/>
      <c r="V281" s="174"/>
      <c r="W281" s="174"/>
      <c r="X281" s="174"/>
      <c r="Y281" s="174"/>
      <c r="Z281" s="174"/>
      <c r="AA281" s="179"/>
      <c r="AT281" s="180" t="s">
        <v>171</v>
      </c>
      <c r="AU281" s="180" t="s">
        <v>102</v>
      </c>
      <c r="AV281" s="11" t="s">
        <v>102</v>
      </c>
      <c r="AW281" s="11" t="s">
        <v>38</v>
      </c>
      <c r="AX281" s="11" t="s">
        <v>24</v>
      </c>
      <c r="AY281" s="180" t="s">
        <v>155</v>
      </c>
    </row>
    <row r="282" spans="2:65" s="1" customFormat="1" ht="31.5" customHeight="1">
      <c r="B282" s="130"/>
      <c r="C282" s="158" t="s">
        <v>358</v>
      </c>
      <c r="D282" s="158" t="s">
        <v>156</v>
      </c>
      <c r="E282" s="159" t="s">
        <v>359</v>
      </c>
      <c r="F282" s="345" t="s">
        <v>360</v>
      </c>
      <c r="G282" s="345"/>
      <c r="H282" s="345"/>
      <c r="I282" s="345"/>
      <c r="J282" s="160" t="s">
        <v>193</v>
      </c>
      <c r="K282" s="161">
        <v>7.26</v>
      </c>
      <c r="L282" s="346">
        <v>0</v>
      </c>
      <c r="M282" s="346"/>
      <c r="N282" s="347">
        <f>ROUND(L282*K282,2)</f>
        <v>0</v>
      </c>
      <c r="O282" s="347"/>
      <c r="P282" s="347"/>
      <c r="Q282" s="347"/>
      <c r="R282" s="132"/>
      <c r="T282" s="162" t="s">
        <v>5</v>
      </c>
      <c r="U282" s="47" t="s">
        <v>47</v>
      </c>
      <c r="V282" s="39"/>
      <c r="W282" s="163">
        <f>V282*K282</f>
        <v>0</v>
      </c>
      <c r="X282" s="163">
        <v>0</v>
      </c>
      <c r="Y282" s="163">
        <f>X282*K282</f>
        <v>0</v>
      </c>
      <c r="Z282" s="163">
        <v>0.008</v>
      </c>
      <c r="AA282" s="164">
        <f>Z282*K282</f>
        <v>0.05808</v>
      </c>
      <c r="AR282" s="21" t="s">
        <v>160</v>
      </c>
      <c r="AT282" s="21" t="s">
        <v>156</v>
      </c>
      <c r="AU282" s="21" t="s">
        <v>102</v>
      </c>
      <c r="AY282" s="21" t="s">
        <v>155</v>
      </c>
      <c r="BE282" s="104">
        <f>IF(U282="základní",N282,0)</f>
        <v>0</v>
      </c>
      <c r="BF282" s="104">
        <f>IF(U282="snížená",N282,0)</f>
        <v>0</v>
      </c>
      <c r="BG282" s="104">
        <f>IF(U282="zákl. přenesená",N282,0)</f>
        <v>0</v>
      </c>
      <c r="BH282" s="104">
        <f>IF(U282="sníž. přenesená",N282,0)</f>
        <v>0</v>
      </c>
      <c r="BI282" s="104">
        <f>IF(U282="nulová",N282,0)</f>
        <v>0</v>
      </c>
      <c r="BJ282" s="21" t="s">
        <v>24</v>
      </c>
      <c r="BK282" s="104">
        <f>ROUND(L282*K282,2)</f>
        <v>0</v>
      </c>
      <c r="BL282" s="21" t="s">
        <v>160</v>
      </c>
      <c r="BM282" s="21" t="s">
        <v>361</v>
      </c>
    </row>
    <row r="283" spans="2:51" s="11" customFormat="1" ht="22.5" customHeight="1">
      <c r="B283" s="173"/>
      <c r="C283" s="174"/>
      <c r="D283" s="174"/>
      <c r="E283" s="175" t="s">
        <v>5</v>
      </c>
      <c r="F283" s="356" t="s">
        <v>362</v>
      </c>
      <c r="G283" s="357"/>
      <c r="H283" s="357"/>
      <c r="I283" s="357"/>
      <c r="J283" s="174"/>
      <c r="K283" s="176">
        <v>7.26</v>
      </c>
      <c r="L283" s="174"/>
      <c r="M283" s="174"/>
      <c r="N283" s="174"/>
      <c r="O283" s="174"/>
      <c r="P283" s="174"/>
      <c r="Q283" s="174"/>
      <c r="R283" s="177"/>
      <c r="T283" s="178"/>
      <c r="U283" s="174"/>
      <c r="V283" s="174"/>
      <c r="W283" s="174"/>
      <c r="X283" s="174"/>
      <c r="Y283" s="174"/>
      <c r="Z283" s="174"/>
      <c r="AA283" s="179"/>
      <c r="AT283" s="180" t="s">
        <v>171</v>
      </c>
      <c r="AU283" s="180" t="s">
        <v>102</v>
      </c>
      <c r="AV283" s="11" t="s">
        <v>102</v>
      </c>
      <c r="AW283" s="11" t="s">
        <v>38</v>
      </c>
      <c r="AX283" s="11" t="s">
        <v>24</v>
      </c>
      <c r="AY283" s="180" t="s">
        <v>155</v>
      </c>
    </row>
    <row r="284" spans="2:65" s="1" customFormat="1" ht="31.5" customHeight="1">
      <c r="B284" s="130"/>
      <c r="C284" s="158" t="s">
        <v>363</v>
      </c>
      <c r="D284" s="158" t="s">
        <v>156</v>
      </c>
      <c r="E284" s="159" t="s">
        <v>364</v>
      </c>
      <c r="F284" s="345" t="s">
        <v>365</v>
      </c>
      <c r="G284" s="345"/>
      <c r="H284" s="345"/>
      <c r="I284" s="345"/>
      <c r="J284" s="160" t="s">
        <v>193</v>
      </c>
      <c r="K284" s="161">
        <v>23.82</v>
      </c>
      <c r="L284" s="346">
        <v>0</v>
      </c>
      <c r="M284" s="346"/>
      <c r="N284" s="347">
        <f>ROUND(L284*K284,2)</f>
        <v>0</v>
      </c>
      <c r="O284" s="347"/>
      <c r="P284" s="347"/>
      <c r="Q284" s="347"/>
      <c r="R284" s="132"/>
      <c r="T284" s="162" t="s">
        <v>5</v>
      </c>
      <c r="U284" s="47" t="s">
        <v>47</v>
      </c>
      <c r="V284" s="39"/>
      <c r="W284" s="163">
        <f>V284*K284</f>
        <v>0</v>
      </c>
      <c r="X284" s="163">
        <v>0</v>
      </c>
      <c r="Y284" s="163">
        <f>X284*K284</f>
        <v>0</v>
      </c>
      <c r="Z284" s="163">
        <v>0.01</v>
      </c>
      <c r="AA284" s="164">
        <f>Z284*K284</f>
        <v>0.2382</v>
      </c>
      <c r="AR284" s="21" t="s">
        <v>160</v>
      </c>
      <c r="AT284" s="21" t="s">
        <v>156</v>
      </c>
      <c r="AU284" s="21" t="s">
        <v>102</v>
      </c>
      <c r="AY284" s="21" t="s">
        <v>155</v>
      </c>
      <c r="BE284" s="104">
        <f>IF(U284="základní",N284,0)</f>
        <v>0</v>
      </c>
      <c r="BF284" s="104">
        <f>IF(U284="snížená",N284,0)</f>
        <v>0</v>
      </c>
      <c r="BG284" s="104">
        <f>IF(U284="zákl. přenesená",N284,0)</f>
        <v>0</v>
      </c>
      <c r="BH284" s="104">
        <f>IF(U284="sníž. přenesená",N284,0)</f>
        <v>0</v>
      </c>
      <c r="BI284" s="104">
        <f>IF(U284="nulová",N284,0)</f>
        <v>0</v>
      </c>
      <c r="BJ284" s="21" t="s">
        <v>24</v>
      </c>
      <c r="BK284" s="104">
        <f>ROUND(L284*K284,2)</f>
        <v>0</v>
      </c>
      <c r="BL284" s="21" t="s">
        <v>160</v>
      </c>
      <c r="BM284" s="21" t="s">
        <v>366</v>
      </c>
    </row>
    <row r="285" spans="2:51" s="11" customFormat="1" ht="22.5" customHeight="1">
      <c r="B285" s="173"/>
      <c r="C285" s="174"/>
      <c r="D285" s="174"/>
      <c r="E285" s="175" t="s">
        <v>5</v>
      </c>
      <c r="F285" s="356" t="s">
        <v>367</v>
      </c>
      <c r="G285" s="357"/>
      <c r="H285" s="357"/>
      <c r="I285" s="357"/>
      <c r="J285" s="174"/>
      <c r="K285" s="176">
        <v>23.82</v>
      </c>
      <c r="L285" s="174"/>
      <c r="M285" s="174"/>
      <c r="N285" s="174"/>
      <c r="O285" s="174"/>
      <c r="P285" s="174"/>
      <c r="Q285" s="174"/>
      <c r="R285" s="177"/>
      <c r="T285" s="178"/>
      <c r="U285" s="174"/>
      <c r="V285" s="174"/>
      <c r="W285" s="174"/>
      <c r="X285" s="174"/>
      <c r="Y285" s="174"/>
      <c r="Z285" s="174"/>
      <c r="AA285" s="179"/>
      <c r="AT285" s="180" t="s">
        <v>171</v>
      </c>
      <c r="AU285" s="180" t="s">
        <v>102</v>
      </c>
      <c r="AV285" s="11" t="s">
        <v>102</v>
      </c>
      <c r="AW285" s="11" t="s">
        <v>38</v>
      </c>
      <c r="AX285" s="11" t="s">
        <v>24</v>
      </c>
      <c r="AY285" s="180" t="s">
        <v>155</v>
      </c>
    </row>
    <row r="286" spans="2:65" s="1" customFormat="1" ht="31.5" customHeight="1">
      <c r="B286" s="130"/>
      <c r="C286" s="158" t="s">
        <v>368</v>
      </c>
      <c r="D286" s="158" t="s">
        <v>156</v>
      </c>
      <c r="E286" s="159" t="s">
        <v>369</v>
      </c>
      <c r="F286" s="345" t="s">
        <v>370</v>
      </c>
      <c r="G286" s="345"/>
      <c r="H286" s="345"/>
      <c r="I286" s="345"/>
      <c r="J286" s="160" t="s">
        <v>168</v>
      </c>
      <c r="K286" s="161">
        <v>8.52</v>
      </c>
      <c r="L286" s="346">
        <v>0</v>
      </c>
      <c r="M286" s="346"/>
      <c r="N286" s="347">
        <f>ROUND(L286*K286,2)</f>
        <v>0</v>
      </c>
      <c r="O286" s="347"/>
      <c r="P286" s="347"/>
      <c r="Q286" s="347"/>
      <c r="R286" s="132"/>
      <c r="T286" s="162" t="s">
        <v>5</v>
      </c>
      <c r="U286" s="47" t="s">
        <v>47</v>
      </c>
      <c r="V286" s="39"/>
      <c r="W286" s="163">
        <f>V286*K286</f>
        <v>0</v>
      </c>
      <c r="X286" s="163">
        <v>0</v>
      </c>
      <c r="Y286" s="163">
        <f>X286*K286</f>
        <v>0</v>
      </c>
      <c r="Z286" s="163">
        <v>0.046</v>
      </c>
      <c r="AA286" s="164">
        <f>Z286*K286</f>
        <v>0.39192</v>
      </c>
      <c r="AR286" s="21" t="s">
        <v>160</v>
      </c>
      <c r="AT286" s="21" t="s">
        <v>156</v>
      </c>
      <c r="AU286" s="21" t="s">
        <v>102</v>
      </c>
      <c r="AY286" s="21" t="s">
        <v>155</v>
      </c>
      <c r="BE286" s="104">
        <f>IF(U286="základní",N286,0)</f>
        <v>0</v>
      </c>
      <c r="BF286" s="104">
        <f>IF(U286="snížená",N286,0)</f>
        <v>0</v>
      </c>
      <c r="BG286" s="104">
        <f>IF(U286="zákl. přenesená",N286,0)</f>
        <v>0</v>
      </c>
      <c r="BH286" s="104">
        <f>IF(U286="sníž. přenesená",N286,0)</f>
        <v>0</v>
      </c>
      <c r="BI286" s="104">
        <f>IF(U286="nulová",N286,0)</f>
        <v>0</v>
      </c>
      <c r="BJ286" s="21" t="s">
        <v>24</v>
      </c>
      <c r="BK286" s="104">
        <f>ROUND(L286*K286,2)</f>
        <v>0</v>
      </c>
      <c r="BL286" s="21" t="s">
        <v>160</v>
      </c>
      <c r="BM286" s="21" t="s">
        <v>371</v>
      </c>
    </row>
    <row r="287" spans="2:51" s="10" customFormat="1" ht="22.5" customHeight="1">
      <c r="B287" s="165"/>
      <c r="C287" s="166"/>
      <c r="D287" s="166"/>
      <c r="E287" s="167" t="s">
        <v>5</v>
      </c>
      <c r="F287" s="348" t="s">
        <v>372</v>
      </c>
      <c r="G287" s="349"/>
      <c r="H287" s="349"/>
      <c r="I287" s="349"/>
      <c r="J287" s="166"/>
      <c r="K287" s="168" t="s">
        <v>5</v>
      </c>
      <c r="L287" s="166"/>
      <c r="M287" s="166"/>
      <c r="N287" s="166"/>
      <c r="O287" s="166"/>
      <c r="P287" s="166"/>
      <c r="Q287" s="166"/>
      <c r="R287" s="169"/>
      <c r="T287" s="170"/>
      <c r="U287" s="166"/>
      <c r="V287" s="166"/>
      <c r="W287" s="166"/>
      <c r="X287" s="166"/>
      <c r="Y287" s="166"/>
      <c r="Z287" s="166"/>
      <c r="AA287" s="171"/>
      <c r="AT287" s="172" t="s">
        <v>171</v>
      </c>
      <c r="AU287" s="172" t="s">
        <v>102</v>
      </c>
      <c r="AV287" s="10" t="s">
        <v>24</v>
      </c>
      <c r="AW287" s="10" t="s">
        <v>38</v>
      </c>
      <c r="AX287" s="10" t="s">
        <v>82</v>
      </c>
      <c r="AY287" s="172" t="s">
        <v>155</v>
      </c>
    </row>
    <row r="288" spans="2:51" s="10" customFormat="1" ht="22.5" customHeight="1">
      <c r="B288" s="165"/>
      <c r="C288" s="166"/>
      <c r="D288" s="166"/>
      <c r="E288" s="167" t="s">
        <v>5</v>
      </c>
      <c r="F288" s="352" t="s">
        <v>173</v>
      </c>
      <c r="G288" s="353"/>
      <c r="H288" s="353"/>
      <c r="I288" s="353"/>
      <c r="J288" s="166"/>
      <c r="K288" s="168" t="s">
        <v>5</v>
      </c>
      <c r="L288" s="166"/>
      <c r="M288" s="166"/>
      <c r="N288" s="166"/>
      <c r="O288" s="166"/>
      <c r="P288" s="166"/>
      <c r="Q288" s="166"/>
      <c r="R288" s="169"/>
      <c r="T288" s="170"/>
      <c r="U288" s="166"/>
      <c r="V288" s="166"/>
      <c r="W288" s="166"/>
      <c r="X288" s="166"/>
      <c r="Y288" s="166"/>
      <c r="Z288" s="166"/>
      <c r="AA288" s="171"/>
      <c r="AT288" s="172" t="s">
        <v>171</v>
      </c>
      <c r="AU288" s="172" t="s">
        <v>102</v>
      </c>
      <c r="AV288" s="10" t="s">
        <v>24</v>
      </c>
      <c r="AW288" s="10" t="s">
        <v>38</v>
      </c>
      <c r="AX288" s="10" t="s">
        <v>82</v>
      </c>
      <c r="AY288" s="172" t="s">
        <v>155</v>
      </c>
    </row>
    <row r="289" spans="2:51" s="11" customFormat="1" ht="22.5" customHeight="1">
      <c r="B289" s="173"/>
      <c r="C289" s="174"/>
      <c r="D289" s="174"/>
      <c r="E289" s="175" t="s">
        <v>5</v>
      </c>
      <c r="F289" s="350" t="s">
        <v>373</v>
      </c>
      <c r="G289" s="351"/>
      <c r="H289" s="351"/>
      <c r="I289" s="351"/>
      <c r="J289" s="174"/>
      <c r="K289" s="176">
        <v>8.52</v>
      </c>
      <c r="L289" s="174"/>
      <c r="M289" s="174"/>
      <c r="N289" s="174"/>
      <c r="O289" s="174"/>
      <c r="P289" s="174"/>
      <c r="Q289" s="174"/>
      <c r="R289" s="177"/>
      <c r="T289" s="178"/>
      <c r="U289" s="174"/>
      <c r="V289" s="174"/>
      <c r="W289" s="174"/>
      <c r="X289" s="174"/>
      <c r="Y289" s="174"/>
      <c r="Z289" s="174"/>
      <c r="AA289" s="179"/>
      <c r="AT289" s="180" t="s">
        <v>171</v>
      </c>
      <c r="AU289" s="180" t="s">
        <v>102</v>
      </c>
      <c r="AV289" s="11" t="s">
        <v>102</v>
      </c>
      <c r="AW289" s="11" t="s">
        <v>38</v>
      </c>
      <c r="AX289" s="11" t="s">
        <v>24</v>
      </c>
      <c r="AY289" s="180" t="s">
        <v>155</v>
      </c>
    </row>
    <row r="290" spans="2:65" s="1" customFormat="1" ht="31.5" customHeight="1">
      <c r="B290" s="130"/>
      <c r="C290" s="158" t="s">
        <v>374</v>
      </c>
      <c r="D290" s="158" t="s">
        <v>156</v>
      </c>
      <c r="E290" s="159" t="s">
        <v>375</v>
      </c>
      <c r="F290" s="345" t="s">
        <v>376</v>
      </c>
      <c r="G290" s="345"/>
      <c r="H290" s="345"/>
      <c r="I290" s="345"/>
      <c r="J290" s="160" t="s">
        <v>168</v>
      </c>
      <c r="K290" s="161">
        <v>80.21</v>
      </c>
      <c r="L290" s="346">
        <v>0</v>
      </c>
      <c r="M290" s="346"/>
      <c r="N290" s="347">
        <f>ROUND(L290*K290,2)</f>
        <v>0</v>
      </c>
      <c r="O290" s="347"/>
      <c r="P290" s="347"/>
      <c r="Q290" s="347"/>
      <c r="R290" s="132"/>
      <c r="T290" s="162" t="s">
        <v>5</v>
      </c>
      <c r="U290" s="47" t="s">
        <v>47</v>
      </c>
      <c r="V290" s="39"/>
      <c r="W290" s="163">
        <f>V290*K290</f>
        <v>0</v>
      </c>
      <c r="X290" s="163">
        <v>0</v>
      </c>
      <c r="Y290" s="163">
        <f>X290*K290</f>
        <v>0</v>
      </c>
      <c r="Z290" s="163">
        <v>0.068</v>
      </c>
      <c r="AA290" s="164">
        <f>Z290*K290</f>
        <v>5.45428</v>
      </c>
      <c r="AR290" s="21" t="s">
        <v>160</v>
      </c>
      <c r="AT290" s="21" t="s">
        <v>156</v>
      </c>
      <c r="AU290" s="21" t="s">
        <v>102</v>
      </c>
      <c r="AY290" s="21" t="s">
        <v>155</v>
      </c>
      <c r="BE290" s="104">
        <f>IF(U290="základní",N290,0)</f>
        <v>0</v>
      </c>
      <c r="BF290" s="104">
        <f>IF(U290="snížená",N290,0)</f>
        <v>0</v>
      </c>
      <c r="BG290" s="104">
        <f>IF(U290="zákl. přenesená",N290,0)</f>
        <v>0</v>
      </c>
      <c r="BH290" s="104">
        <f>IF(U290="sníž. přenesená",N290,0)</f>
        <v>0</v>
      </c>
      <c r="BI290" s="104">
        <f>IF(U290="nulová",N290,0)</f>
        <v>0</v>
      </c>
      <c r="BJ290" s="21" t="s">
        <v>24</v>
      </c>
      <c r="BK290" s="104">
        <f>ROUND(L290*K290,2)</f>
        <v>0</v>
      </c>
      <c r="BL290" s="21" t="s">
        <v>160</v>
      </c>
      <c r="BM290" s="21" t="s">
        <v>377</v>
      </c>
    </row>
    <row r="291" spans="2:51" s="10" customFormat="1" ht="22.5" customHeight="1">
      <c r="B291" s="165"/>
      <c r="C291" s="166"/>
      <c r="D291" s="166"/>
      <c r="E291" s="167" t="s">
        <v>5</v>
      </c>
      <c r="F291" s="348" t="s">
        <v>179</v>
      </c>
      <c r="G291" s="349"/>
      <c r="H291" s="349"/>
      <c r="I291" s="349"/>
      <c r="J291" s="166"/>
      <c r="K291" s="168" t="s">
        <v>5</v>
      </c>
      <c r="L291" s="166"/>
      <c r="M291" s="166"/>
      <c r="N291" s="166"/>
      <c r="O291" s="166"/>
      <c r="P291" s="166"/>
      <c r="Q291" s="166"/>
      <c r="R291" s="169"/>
      <c r="T291" s="170"/>
      <c r="U291" s="166"/>
      <c r="V291" s="166"/>
      <c r="W291" s="166"/>
      <c r="X291" s="166"/>
      <c r="Y291" s="166"/>
      <c r="Z291" s="166"/>
      <c r="AA291" s="171"/>
      <c r="AT291" s="172" t="s">
        <v>171</v>
      </c>
      <c r="AU291" s="172" t="s">
        <v>102</v>
      </c>
      <c r="AV291" s="10" t="s">
        <v>24</v>
      </c>
      <c r="AW291" s="10" t="s">
        <v>38</v>
      </c>
      <c r="AX291" s="10" t="s">
        <v>82</v>
      </c>
      <c r="AY291" s="172" t="s">
        <v>155</v>
      </c>
    </row>
    <row r="292" spans="2:51" s="11" customFormat="1" ht="22.5" customHeight="1">
      <c r="B292" s="173"/>
      <c r="C292" s="174"/>
      <c r="D292" s="174"/>
      <c r="E292" s="175" t="s">
        <v>5</v>
      </c>
      <c r="F292" s="350" t="s">
        <v>378</v>
      </c>
      <c r="G292" s="351"/>
      <c r="H292" s="351"/>
      <c r="I292" s="351"/>
      <c r="J292" s="174"/>
      <c r="K292" s="176">
        <v>18.72</v>
      </c>
      <c r="L292" s="174"/>
      <c r="M292" s="174"/>
      <c r="N292" s="174"/>
      <c r="O292" s="174"/>
      <c r="P292" s="174"/>
      <c r="Q292" s="174"/>
      <c r="R292" s="177"/>
      <c r="T292" s="178"/>
      <c r="U292" s="174"/>
      <c r="V292" s="174"/>
      <c r="W292" s="174"/>
      <c r="X292" s="174"/>
      <c r="Y292" s="174"/>
      <c r="Z292" s="174"/>
      <c r="AA292" s="179"/>
      <c r="AT292" s="180" t="s">
        <v>171</v>
      </c>
      <c r="AU292" s="180" t="s">
        <v>102</v>
      </c>
      <c r="AV292" s="11" t="s">
        <v>102</v>
      </c>
      <c r="AW292" s="11" t="s">
        <v>38</v>
      </c>
      <c r="AX292" s="11" t="s">
        <v>82</v>
      </c>
      <c r="AY292" s="180" t="s">
        <v>155</v>
      </c>
    </row>
    <row r="293" spans="2:51" s="11" customFormat="1" ht="22.5" customHeight="1">
      <c r="B293" s="173"/>
      <c r="C293" s="174"/>
      <c r="D293" s="174"/>
      <c r="E293" s="175" t="s">
        <v>5</v>
      </c>
      <c r="F293" s="350" t="s">
        <v>379</v>
      </c>
      <c r="G293" s="351"/>
      <c r="H293" s="351"/>
      <c r="I293" s="351"/>
      <c r="J293" s="174"/>
      <c r="K293" s="176">
        <v>16.6</v>
      </c>
      <c r="L293" s="174"/>
      <c r="M293" s="174"/>
      <c r="N293" s="174"/>
      <c r="O293" s="174"/>
      <c r="P293" s="174"/>
      <c r="Q293" s="174"/>
      <c r="R293" s="177"/>
      <c r="T293" s="178"/>
      <c r="U293" s="174"/>
      <c r="V293" s="174"/>
      <c r="W293" s="174"/>
      <c r="X293" s="174"/>
      <c r="Y293" s="174"/>
      <c r="Z293" s="174"/>
      <c r="AA293" s="179"/>
      <c r="AT293" s="180" t="s">
        <v>171</v>
      </c>
      <c r="AU293" s="180" t="s">
        <v>102</v>
      </c>
      <c r="AV293" s="11" t="s">
        <v>102</v>
      </c>
      <c r="AW293" s="11" t="s">
        <v>38</v>
      </c>
      <c r="AX293" s="11" t="s">
        <v>82</v>
      </c>
      <c r="AY293" s="180" t="s">
        <v>155</v>
      </c>
    </row>
    <row r="294" spans="2:51" s="11" customFormat="1" ht="22.5" customHeight="1">
      <c r="B294" s="173"/>
      <c r="C294" s="174"/>
      <c r="D294" s="174"/>
      <c r="E294" s="175" t="s">
        <v>5</v>
      </c>
      <c r="F294" s="350" t="s">
        <v>380</v>
      </c>
      <c r="G294" s="351"/>
      <c r="H294" s="351"/>
      <c r="I294" s="351"/>
      <c r="J294" s="174"/>
      <c r="K294" s="176">
        <v>5.08</v>
      </c>
      <c r="L294" s="174"/>
      <c r="M294" s="174"/>
      <c r="N294" s="174"/>
      <c r="O294" s="174"/>
      <c r="P294" s="174"/>
      <c r="Q294" s="174"/>
      <c r="R294" s="177"/>
      <c r="T294" s="178"/>
      <c r="U294" s="174"/>
      <c r="V294" s="174"/>
      <c r="W294" s="174"/>
      <c r="X294" s="174"/>
      <c r="Y294" s="174"/>
      <c r="Z294" s="174"/>
      <c r="AA294" s="179"/>
      <c r="AT294" s="180" t="s">
        <v>171</v>
      </c>
      <c r="AU294" s="180" t="s">
        <v>102</v>
      </c>
      <c r="AV294" s="11" t="s">
        <v>102</v>
      </c>
      <c r="AW294" s="11" t="s">
        <v>38</v>
      </c>
      <c r="AX294" s="11" t="s">
        <v>82</v>
      </c>
      <c r="AY294" s="180" t="s">
        <v>155</v>
      </c>
    </row>
    <row r="295" spans="2:51" s="11" customFormat="1" ht="22.5" customHeight="1">
      <c r="B295" s="173"/>
      <c r="C295" s="174"/>
      <c r="D295" s="174"/>
      <c r="E295" s="175" t="s">
        <v>5</v>
      </c>
      <c r="F295" s="350" t="s">
        <v>381</v>
      </c>
      <c r="G295" s="351"/>
      <c r="H295" s="351"/>
      <c r="I295" s="351"/>
      <c r="J295" s="174"/>
      <c r="K295" s="176">
        <v>9</v>
      </c>
      <c r="L295" s="174"/>
      <c r="M295" s="174"/>
      <c r="N295" s="174"/>
      <c r="O295" s="174"/>
      <c r="P295" s="174"/>
      <c r="Q295" s="174"/>
      <c r="R295" s="177"/>
      <c r="T295" s="178"/>
      <c r="U295" s="174"/>
      <c r="V295" s="174"/>
      <c r="W295" s="174"/>
      <c r="X295" s="174"/>
      <c r="Y295" s="174"/>
      <c r="Z295" s="174"/>
      <c r="AA295" s="179"/>
      <c r="AT295" s="180" t="s">
        <v>171</v>
      </c>
      <c r="AU295" s="180" t="s">
        <v>102</v>
      </c>
      <c r="AV295" s="11" t="s">
        <v>102</v>
      </c>
      <c r="AW295" s="11" t="s">
        <v>38</v>
      </c>
      <c r="AX295" s="11" t="s">
        <v>82</v>
      </c>
      <c r="AY295" s="180" t="s">
        <v>155</v>
      </c>
    </row>
    <row r="296" spans="2:51" s="13" customFormat="1" ht="22.5" customHeight="1">
      <c r="B296" s="189"/>
      <c r="C296" s="190"/>
      <c r="D296" s="190"/>
      <c r="E296" s="191" t="s">
        <v>5</v>
      </c>
      <c r="F296" s="358" t="s">
        <v>252</v>
      </c>
      <c r="G296" s="359"/>
      <c r="H296" s="359"/>
      <c r="I296" s="359"/>
      <c r="J296" s="190"/>
      <c r="K296" s="192">
        <v>49.4</v>
      </c>
      <c r="L296" s="190"/>
      <c r="M296" s="190"/>
      <c r="N296" s="190"/>
      <c r="O296" s="190"/>
      <c r="P296" s="190"/>
      <c r="Q296" s="190"/>
      <c r="R296" s="193"/>
      <c r="T296" s="194"/>
      <c r="U296" s="190"/>
      <c r="V296" s="190"/>
      <c r="W296" s="190"/>
      <c r="X296" s="190"/>
      <c r="Y296" s="190"/>
      <c r="Z296" s="190"/>
      <c r="AA296" s="195"/>
      <c r="AT296" s="196" t="s">
        <v>171</v>
      </c>
      <c r="AU296" s="196" t="s">
        <v>102</v>
      </c>
      <c r="AV296" s="13" t="s">
        <v>165</v>
      </c>
      <c r="AW296" s="13" t="s">
        <v>38</v>
      </c>
      <c r="AX296" s="13" t="s">
        <v>82</v>
      </c>
      <c r="AY296" s="196" t="s">
        <v>155</v>
      </c>
    </row>
    <row r="297" spans="2:51" s="10" customFormat="1" ht="22.5" customHeight="1">
      <c r="B297" s="165"/>
      <c r="C297" s="166"/>
      <c r="D297" s="166"/>
      <c r="E297" s="167" t="s">
        <v>5</v>
      </c>
      <c r="F297" s="352" t="s">
        <v>170</v>
      </c>
      <c r="G297" s="353"/>
      <c r="H297" s="353"/>
      <c r="I297" s="353"/>
      <c r="J297" s="166"/>
      <c r="K297" s="168" t="s">
        <v>5</v>
      </c>
      <c r="L297" s="166"/>
      <c r="M297" s="166"/>
      <c r="N297" s="166"/>
      <c r="O297" s="166"/>
      <c r="P297" s="166"/>
      <c r="Q297" s="166"/>
      <c r="R297" s="169"/>
      <c r="T297" s="170"/>
      <c r="U297" s="166"/>
      <c r="V297" s="166"/>
      <c r="W297" s="166"/>
      <c r="X297" s="166"/>
      <c r="Y297" s="166"/>
      <c r="Z297" s="166"/>
      <c r="AA297" s="171"/>
      <c r="AT297" s="172" t="s">
        <v>171</v>
      </c>
      <c r="AU297" s="172" t="s">
        <v>102</v>
      </c>
      <c r="AV297" s="10" t="s">
        <v>24</v>
      </c>
      <c r="AW297" s="10" t="s">
        <v>38</v>
      </c>
      <c r="AX297" s="10" t="s">
        <v>82</v>
      </c>
      <c r="AY297" s="172" t="s">
        <v>155</v>
      </c>
    </row>
    <row r="298" spans="2:51" s="11" customFormat="1" ht="22.5" customHeight="1">
      <c r="B298" s="173"/>
      <c r="C298" s="174"/>
      <c r="D298" s="174"/>
      <c r="E298" s="175" t="s">
        <v>5</v>
      </c>
      <c r="F298" s="350" t="s">
        <v>382</v>
      </c>
      <c r="G298" s="351"/>
      <c r="H298" s="351"/>
      <c r="I298" s="351"/>
      <c r="J298" s="174"/>
      <c r="K298" s="176">
        <v>4.86</v>
      </c>
      <c r="L298" s="174"/>
      <c r="M298" s="174"/>
      <c r="N298" s="174"/>
      <c r="O298" s="174"/>
      <c r="P298" s="174"/>
      <c r="Q298" s="174"/>
      <c r="R298" s="177"/>
      <c r="T298" s="178"/>
      <c r="U298" s="174"/>
      <c r="V298" s="174"/>
      <c r="W298" s="174"/>
      <c r="X298" s="174"/>
      <c r="Y298" s="174"/>
      <c r="Z298" s="174"/>
      <c r="AA298" s="179"/>
      <c r="AT298" s="180" t="s">
        <v>171</v>
      </c>
      <c r="AU298" s="180" t="s">
        <v>102</v>
      </c>
      <c r="AV298" s="11" t="s">
        <v>102</v>
      </c>
      <c r="AW298" s="11" t="s">
        <v>38</v>
      </c>
      <c r="AX298" s="11" t="s">
        <v>82</v>
      </c>
      <c r="AY298" s="180" t="s">
        <v>155</v>
      </c>
    </row>
    <row r="299" spans="2:51" s="11" customFormat="1" ht="22.5" customHeight="1">
      <c r="B299" s="173"/>
      <c r="C299" s="174"/>
      <c r="D299" s="174"/>
      <c r="E299" s="175" t="s">
        <v>5</v>
      </c>
      <c r="F299" s="350" t="s">
        <v>383</v>
      </c>
      <c r="G299" s="351"/>
      <c r="H299" s="351"/>
      <c r="I299" s="351"/>
      <c r="J299" s="174"/>
      <c r="K299" s="176">
        <v>6.8</v>
      </c>
      <c r="L299" s="174"/>
      <c r="M299" s="174"/>
      <c r="N299" s="174"/>
      <c r="O299" s="174"/>
      <c r="P299" s="174"/>
      <c r="Q299" s="174"/>
      <c r="R299" s="177"/>
      <c r="T299" s="178"/>
      <c r="U299" s="174"/>
      <c r="V299" s="174"/>
      <c r="W299" s="174"/>
      <c r="X299" s="174"/>
      <c r="Y299" s="174"/>
      <c r="Z299" s="174"/>
      <c r="AA299" s="179"/>
      <c r="AT299" s="180" t="s">
        <v>171</v>
      </c>
      <c r="AU299" s="180" t="s">
        <v>102</v>
      </c>
      <c r="AV299" s="11" t="s">
        <v>102</v>
      </c>
      <c r="AW299" s="11" t="s">
        <v>38</v>
      </c>
      <c r="AX299" s="11" t="s">
        <v>82</v>
      </c>
      <c r="AY299" s="180" t="s">
        <v>155</v>
      </c>
    </row>
    <row r="300" spans="2:51" s="13" customFormat="1" ht="22.5" customHeight="1">
      <c r="B300" s="189"/>
      <c r="C300" s="190"/>
      <c r="D300" s="190"/>
      <c r="E300" s="191" t="s">
        <v>5</v>
      </c>
      <c r="F300" s="358" t="s">
        <v>252</v>
      </c>
      <c r="G300" s="359"/>
      <c r="H300" s="359"/>
      <c r="I300" s="359"/>
      <c r="J300" s="190"/>
      <c r="K300" s="192">
        <v>11.66</v>
      </c>
      <c r="L300" s="190"/>
      <c r="M300" s="190"/>
      <c r="N300" s="190"/>
      <c r="O300" s="190"/>
      <c r="P300" s="190"/>
      <c r="Q300" s="190"/>
      <c r="R300" s="193"/>
      <c r="T300" s="194"/>
      <c r="U300" s="190"/>
      <c r="V300" s="190"/>
      <c r="W300" s="190"/>
      <c r="X300" s="190"/>
      <c r="Y300" s="190"/>
      <c r="Z300" s="190"/>
      <c r="AA300" s="195"/>
      <c r="AT300" s="196" t="s">
        <v>171</v>
      </c>
      <c r="AU300" s="196" t="s">
        <v>102</v>
      </c>
      <c r="AV300" s="13" t="s">
        <v>165</v>
      </c>
      <c r="AW300" s="13" t="s">
        <v>38</v>
      </c>
      <c r="AX300" s="13" t="s">
        <v>82</v>
      </c>
      <c r="AY300" s="196" t="s">
        <v>155</v>
      </c>
    </row>
    <row r="301" spans="2:51" s="10" customFormat="1" ht="22.5" customHeight="1">
      <c r="B301" s="165"/>
      <c r="C301" s="166"/>
      <c r="D301" s="166"/>
      <c r="E301" s="167" t="s">
        <v>5</v>
      </c>
      <c r="F301" s="352" t="s">
        <v>309</v>
      </c>
      <c r="G301" s="353"/>
      <c r="H301" s="353"/>
      <c r="I301" s="353"/>
      <c r="J301" s="166"/>
      <c r="K301" s="168" t="s">
        <v>5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171</v>
      </c>
      <c r="AU301" s="172" t="s">
        <v>102</v>
      </c>
      <c r="AV301" s="10" t="s">
        <v>24</v>
      </c>
      <c r="AW301" s="10" t="s">
        <v>38</v>
      </c>
      <c r="AX301" s="10" t="s">
        <v>82</v>
      </c>
      <c r="AY301" s="172" t="s">
        <v>155</v>
      </c>
    </row>
    <row r="302" spans="2:51" s="11" customFormat="1" ht="22.5" customHeight="1">
      <c r="B302" s="173"/>
      <c r="C302" s="174"/>
      <c r="D302" s="174"/>
      <c r="E302" s="175" t="s">
        <v>5</v>
      </c>
      <c r="F302" s="350" t="s">
        <v>384</v>
      </c>
      <c r="G302" s="351"/>
      <c r="H302" s="351"/>
      <c r="I302" s="351"/>
      <c r="J302" s="174"/>
      <c r="K302" s="176">
        <v>5.55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171</v>
      </c>
      <c r="AU302" s="180" t="s">
        <v>102</v>
      </c>
      <c r="AV302" s="11" t="s">
        <v>102</v>
      </c>
      <c r="AW302" s="11" t="s">
        <v>38</v>
      </c>
      <c r="AX302" s="11" t="s">
        <v>82</v>
      </c>
      <c r="AY302" s="180" t="s">
        <v>155</v>
      </c>
    </row>
    <row r="303" spans="2:51" s="11" customFormat="1" ht="22.5" customHeight="1">
      <c r="B303" s="173"/>
      <c r="C303" s="174"/>
      <c r="D303" s="174"/>
      <c r="E303" s="175" t="s">
        <v>5</v>
      </c>
      <c r="F303" s="350" t="s">
        <v>385</v>
      </c>
      <c r="G303" s="351"/>
      <c r="H303" s="351"/>
      <c r="I303" s="351"/>
      <c r="J303" s="174"/>
      <c r="K303" s="176">
        <v>6.6</v>
      </c>
      <c r="L303" s="174"/>
      <c r="M303" s="174"/>
      <c r="N303" s="174"/>
      <c r="O303" s="174"/>
      <c r="P303" s="174"/>
      <c r="Q303" s="174"/>
      <c r="R303" s="177"/>
      <c r="T303" s="178"/>
      <c r="U303" s="174"/>
      <c r="V303" s="174"/>
      <c r="W303" s="174"/>
      <c r="X303" s="174"/>
      <c r="Y303" s="174"/>
      <c r="Z303" s="174"/>
      <c r="AA303" s="179"/>
      <c r="AT303" s="180" t="s">
        <v>171</v>
      </c>
      <c r="AU303" s="180" t="s">
        <v>102</v>
      </c>
      <c r="AV303" s="11" t="s">
        <v>102</v>
      </c>
      <c r="AW303" s="11" t="s">
        <v>38</v>
      </c>
      <c r="AX303" s="11" t="s">
        <v>82</v>
      </c>
      <c r="AY303" s="180" t="s">
        <v>155</v>
      </c>
    </row>
    <row r="304" spans="2:51" s="11" customFormat="1" ht="22.5" customHeight="1">
      <c r="B304" s="173"/>
      <c r="C304" s="174"/>
      <c r="D304" s="174"/>
      <c r="E304" s="175" t="s">
        <v>5</v>
      </c>
      <c r="F304" s="350" t="s">
        <v>386</v>
      </c>
      <c r="G304" s="351"/>
      <c r="H304" s="351"/>
      <c r="I304" s="351"/>
      <c r="J304" s="174"/>
      <c r="K304" s="176">
        <v>7</v>
      </c>
      <c r="L304" s="174"/>
      <c r="M304" s="174"/>
      <c r="N304" s="174"/>
      <c r="O304" s="174"/>
      <c r="P304" s="174"/>
      <c r="Q304" s="174"/>
      <c r="R304" s="177"/>
      <c r="T304" s="178"/>
      <c r="U304" s="174"/>
      <c r="V304" s="174"/>
      <c r="W304" s="174"/>
      <c r="X304" s="174"/>
      <c r="Y304" s="174"/>
      <c r="Z304" s="174"/>
      <c r="AA304" s="179"/>
      <c r="AT304" s="180" t="s">
        <v>171</v>
      </c>
      <c r="AU304" s="180" t="s">
        <v>102</v>
      </c>
      <c r="AV304" s="11" t="s">
        <v>102</v>
      </c>
      <c r="AW304" s="11" t="s">
        <v>38</v>
      </c>
      <c r="AX304" s="11" t="s">
        <v>82</v>
      </c>
      <c r="AY304" s="180" t="s">
        <v>155</v>
      </c>
    </row>
    <row r="305" spans="2:51" s="13" customFormat="1" ht="22.5" customHeight="1">
      <c r="B305" s="189"/>
      <c r="C305" s="190"/>
      <c r="D305" s="190"/>
      <c r="E305" s="191" t="s">
        <v>5</v>
      </c>
      <c r="F305" s="358" t="s">
        <v>252</v>
      </c>
      <c r="G305" s="359"/>
      <c r="H305" s="359"/>
      <c r="I305" s="359"/>
      <c r="J305" s="190"/>
      <c r="K305" s="192">
        <v>19.15</v>
      </c>
      <c r="L305" s="190"/>
      <c r="M305" s="190"/>
      <c r="N305" s="190"/>
      <c r="O305" s="190"/>
      <c r="P305" s="190"/>
      <c r="Q305" s="190"/>
      <c r="R305" s="193"/>
      <c r="T305" s="194"/>
      <c r="U305" s="190"/>
      <c r="V305" s="190"/>
      <c r="W305" s="190"/>
      <c r="X305" s="190"/>
      <c r="Y305" s="190"/>
      <c r="Z305" s="190"/>
      <c r="AA305" s="195"/>
      <c r="AT305" s="196" t="s">
        <v>171</v>
      </c>
      <c r="AU305" s="196" t="s">
        <v>102</v>
      </c>
      <c r="AV305" s="13" t="s">
        <v>165</v>
      </c>
      <c r="AW305" s="13" t="s">
        <v>38</v>
      </c>
      <c r="AX305" s="13" t="s">
        <v>82</v>
      </c>
      <c r="AY305" s="196" t="s">
        <v>155</v>
      </c>
    </row>
    <row r="306" spans="2:51" s="12" customFormat="1" ht="22.5" customHeight="1">
      <c r="B306" s="181"/>
      <c r="C306" s="182"/>
      <c r="D306" s="182"/>
      <c r="E306" s="183" t="s">
        <v>5</v>
      </c>
      <c r="F306" s="354" t="s">
        <v>175</v>
      </c>
      <c r="G306" s="355"/>
      <c r="H306" s="355"/>
      <c r="I306" s="355"/>
      <c r="J306" s="182"/>
      <c r="K306" s="184">
        <v>80.21</v>
      </c>
      <c r="L306" s="182"/>
      <c r="M306" s="182"/>
      <c r="N306" s="182"/>
      <c r="O306" s="182"/>
      <c r="P306" s="182"/>
      <c r="Q306" s="182"/>
      <c r="R306" s="185"/>
      <c r="T306" s="186"/>
      <c r="U306" s="182"/>
      <c r="V306" s="182"/>
      <c r="W306" s="182"/>
      <c r="X306" s="182"/>
      <c r="Y306" s="182"/>
      <c r="Z306" s="182"/>
      <c r="AA306" s="187"/>
      <c r="AT306" s="188" t="s">
        <v>171</v>
      </c>
      <c r="AU306" s="188" t="s">
        <v>102</v>
      </c>
      <c r="AV306" s="12" t="s">
        <v>160</v>
      </c>
      <c r="AW306" s="12" t="s">
        <v>38</v>
      </c>
      <c r="AX306" s="12" t="s">
        <v>24</v>
      </c>
      <c r="AY306" s="188" t="s">
        <v>155</v>
      </c>
    </row>
    <row r="307" spans="2:63" s="9" customFormat="1" ht="29.85" customHeight="1">
      <c r="B307" s="147"/>
      <c r="C307" s="148"/>
      <c r="D307" s="157" t="s">
        <v>114</v>
      </c>
      <c r="E307" s="157"/>
      <c r="F307" s="157"/>
      <c r="G307" s="157"/>
      <c r="H307" s="157"/>
      <c r="I307" s="157"/>
      <c r="J307" s="157"/>
      <c r="K307" s="157"/>
      <c r="L307" s="157"/>
      <c r="M307" s="157"/>
      <c r="N307" s="365">
        <f>BK307</f>
        <v>0</v>
      </c>
      <c r="O307" s="366"/>
      <c r="P307" s="366"/>
      <c r="Q307" s="366"/>
      <c r="R307" s="150"/>
      <c r="T307" s="151"/>
      <c r="U307" s="148"/>
      <c r="V307" s="148"/>
      <c r="W307" s="152">
        <f>SUM(W308:W311)</f>
        <v>0</v>
      </c>
      <c r="X307" s="148"/>
      <c r="Y307" s="152">
        <f>SUM(Y308:Y311)</f>
        <v>0</v>
      </c>
      <c r="Z307" s="148"/>
      <c r="AA307" s="153">
        <f>SUM(AA308:AA311)</f>
        <v>0</v>
      </c>
      <c r="AR307" s="154" t="s">
        <v>24</v>
      </c>
      <c r="AT307" s="155" t="s">
        <v>81</v>
      </c>
      <c r="AU307" s="155" t="s">
        <v>24</v>
      </c>
      <c r="AY307" s="154" t="s">
        <v>155</v>
      </c>
      <c r="BK307" s="156">
        <f>SUM(BK308:BK311)</f>
        <v>0</v>
      </c>
    </row>
    <row r="308" spans="2:65" s="1" customFormat="1" ht="44.25" customHeight="1">
      <c r="B308" s="130"/>
      <c r="C308" s="158" t="s">
        <v>387</v>
      </c>
      <c r="D308" s="158" t="s">
        <v>156</v>
      </c>
      <c r="E308" s="159" t="s">
        <v>388</v>
      </c>
      <c r="F308" s="345" t="s">
        <v>389</v>
      </c>
      <c r="G308" s="345"/>
      <c r="H308" s="345"/>
      <c r="I308" s="345"/>
      <c r="J308" s="160" t="s">
        <v>390</v>
      </c>
      <c r="K308" s="161">
        <v>24.012</v>
      </c>
      <c r="L308" s="346">
        <v>0</v>
      </c>
      <c r="M308" s="346"/>
      <c r="N308" s="347">
        <f>ROUND(L308*K308,2)</f>
        <v>0</v>
      </c>
      <c r="O308" s="347"/>
      <c r="P308" s="347"/>
      <c r="Q308" s="347"/>
      <c r="R308" s="132"/>
      <c r="T308" s="162" t="s">
        <v>5</v>
      </c>
      <c r="U308" s="47" t="s">
        <v>47</v>
      </c>
      <c r="V308" s="39"/>
      <c r="W308" s="163">
        <f>V308*K308</f>
        <v>0</v>
      </c>
      <c r="X308" s="163">
        <v>0</v>
      </c>
      <c r="Y308" s="163">
        <f>X308*K308</f>
        <v>0</v>
      </c>
      <c r="Z308" s="163">
        <v>0</v>
      </c>
      <c r="AA308" s="164">
        <f>Z308*K308</f>
        <v>0</v>
      </c>
      <c r="AR308" s="21" t="s">
        <v>160</v>
      </c>
      <c r="AT308" s="21" t="s">
        <v>156</v>
      </c>
      <c r="AU308" s="21" t="s">
        <v>102</v>
      </c>
      <c r="AY308" s="21" t="s">
        <v>155</v>
      </c>
      <c r="BE308" s="104">
        <f>IF(U308="základní",N308,0)</f>
        <v>0</v>
      </c>
      <c r="BF308" s="104">
        <f>IF(U308="snížená",N308,0)</f>
        <v>0</v>
      </c>
      <c r="BG308" s="104">
        <f>IF(U308="zákl. přenesená",N308,0)</f>
        <v>0</v>
      </c>
      <c r="BH308" s="104">
        <f>IF(U308="sníž. přenesená",N308,0)</f>
        <v>0</v>
      </c>
      <c r="BI308" s="104">
        <f>IF(U308="nulová",N308,0)</f>
        <v>0</v>
      </c>
      <c r="BJ308" s="21" t="s">
        <v>24</v>
      </c>
      <c r="BK308" s="104">
        <f>ROUND(L308*K308,2)</f>
        <v>0</v>
      </c>
      <c r="BL308" s="21" t="s">
        <v>160</v>
      </c>
      <c r="BM308" s="21" t="s">
        <v>391</v>
      </c>
    </row>
    <row r="309" spans="2:65" s="1" customFormat="1" ht="31.5" customHeight="1">
      <c r="B309" s="130"/>
      <c r="C309" s="158" t="s">
        <v>392</v>
      </c>
      <c r="D309" s="158" t="s">
        <v>156</v>
      </c>
      <c r="E309" s="159" t="s">
        <v>393</v>
      </c>
      <c r="F309" s="345" t="s">
        <v>394</v>
      </c>
      <c r="G309" s="345"/>
      <c r="H309" s="345"/>
      <c r="I309" s="345"/>
      <c r="J309" s="160" t="s">
        <v>390</v>
      </c>
      <c r="K309" s="161">
        <v>24.012</v>
      </c>
      <c r="L309" s="346">
        <v>0</v>
      </c>
      <c r="M309" s="346"/>
      <c r="N309" s="347">
        <f>ROUND(L309*K309,2)</f>
        <v>0</v>
      </c>
      <c r="O309" s="347"/>
      <c r="P309" s="347"/>
      <c r="Q309" s="347"/>
      <c r="R309" s="132"/>
      <c r="T309" s="162" t="s">
        <v>5</v>
      </c>
      <c r="U309" s="47" t="s">
        <v>47</v>
      </c>
      <c r="V309" s="39"/>
      <c r="W309" s="163">
        <f>V309*K309</f>
        <v>0</v>
      </c>
      <c r="X309" s="163">
        <v>0</v>
      </c>
      <c r="Y309" s="163">
        <f>X309*K309</f>
        <v>0</v>
      </c>
      <c r="Z309" s="163">
        <v>0</v>
      </c>
      <c r="AA309" s="164">
        <f>Z309*K309</f>
        <v>0</v>
      </c>
      <c r="AR309" s="21" t="s">
        <v>160</v>
      </c>
      <c r="AT309" s="21" t="s">
        <v>156</v>
      </c>
      <c r="AU309" s="21" t="s">
        <v>102</v>
      </c>
      <c r="AY309" s="21" t="s">
        <v>155</v>
      </c>
      <c r="BE309" s="104">
        <f>IF(U309="základní",N309,0)</f>
        <v>0</v>
      </c>
      <c r="BF309" s="104">
        <f>IF(U309="snížená",N309,0)</f>
        <v>0</v>
      </c>
      <c r="BG309" s="104">
        <f>IF(U309="zákl. přenesená",N309,0)</f>
        <v>0</v>
      </c>
      <c r="BH309" s="104">
        <f>IF(U309="sníž. přenesená",N309,0)</f>
        <v>0</v>
      </c>
      <c r="BI309" s="104">
        <f>IF(U309="nulová",N309,0)</f>
        <v>0</v>
      </c>
      <c r="BJ309" s="21" t="s">
        <v>24</v>
      </c>
      <c r="BK309" s="104">
        <f>ROUND(L309*K309,2)</f>
        <v>0</v>
      </c>
      <c r="BL309" s="21" t="s">
        <v>160</v>
      </c>
      <c r="BM309" s="21" t="s">
        <v>395</v>
      </c>
    </row>
    <row r="310" spans="2:65" s="1" customFormat="1" ht="31.5" customHeight="1">
      <c r="B310" s="130"/>
      <c r="C310" s="158" t="s">
        <v>396</v>
      </c>
      <c r="D310" s="158" t="s">
        <v>156</v>
      </c>
      <c r="E310" s="159" t="s">
        <v>397</v>
      </c>
      <c r="F310" s="345" t="s">
        <v>398</v>
      </c>
      <c r="G310" s="345"/>
      <c r="H310" s="345"/>
      <c r="I310" s="345"/>
      <c r="J310" s="160" t="s">
        <v>390</v>
      </c>
      <c r="K310" s="161">
        <v>336.168</v>
      </c>
      <c r="L310" s="346">
        <v>0</v>
      </c>
      <c r="M310" s="346"/>
      <c r="N310" s="347">
        <f>ROUND(L310*K310,2)</f>
        <v>0</v>
      </c>
      <c r="O310" s="347"/>
      <c r="P310" s="347"/>
      <c r="Q310" s="347"/>
      <c r="R310" s="132"/>
      <c r="T310" s="162" t="s">
        <v>5</v>
      </c>
      <c r="U310" s="47" t="s">
        <v>47</v>
      </c>
      <c r="V310" s="39"/>
      <c r="W310" s="163">
        <f>V310*K310</f>
        <v>0</v>
      </c>
      <c r="X310" s="163">
        <v>0</v>
      </c>
      <c r="Y310" s="163">
        <f>X310*K310</f>
        <v>0</v>
      </c>
      <c r="Z310" s="163">
        <v>0</v>
      </c>
      <c r="AA310" s="164">
        <f>Z310*K310</f>
        <v>0</v>
      </c>
      <c r="AR310" s="21" t="s">
        <v>160</v>
      </c>
      <c r="AT310" s="21" t="s">
        <v>156</v>
      </c>
      <c r="AU310" s="21" t="s">
        <v>102</v>
      </c>
      <c r="AY310" s="21" t="s">
        <v>155</v>
      </c>
      <c r="BE310" s="104">
        <f>IF(U310="základní",N310,0)</f>
        <v>0</v>
      </c>
      <c r="BF310" s="104">
        <f>IF(U310="snížená",N310,0)</f>
        <v>0</v>
      </c>
      <c r="BG310" s="104">
        <f>IF(U310="zákl. přenesená",N310,0)</f>
        <v>0</v>
      </c>
      <c r="BH310" s="104">
        <f>IF(U310="sníž. přenesená",N310,0)</f>
        <v>0</v>
      </c>
      <c r="BI310" s="104">
        <f>IF(U310="nulová",N310,0)</f>
        <v>0</v>
      </c>
      <c r="BJ310" s="21" t="s">
        <v>24</v>
      </c>
      <c r="BK310" s="104">
        <f>ROUND(L310*K310,2)</f>
        <v>0</v>
      </c>
      <c r="BL310" s="21" t="s">
        <v>160</v>
      </c>
      <c r="BM310" s="21" t="s">
        <v>399</v>
      </c>
    </row>
    <row r="311" spans="2:65" s="1" customFormat="1" ht="31.5" customHeight="1">
      <c r="B311" s="130"/>
      <c r="C311" s="158" t="s">
        <v>400</v>
      </c>
      <c r="D311" s="158" t="s">
        <v>156</v>
      </c>
      <c r="E311" s="159" t="s">
        <v>401</v>
      </c>
      <c r="F311" s="345" t="s">
        <v>402</v>
      </c>
      <c r="G311" s="345"/>
      <c r="H311" s="345"/>
      <c r="I311" s="345"/>
      <c r="J311" s="160" t="s">
        <v>390</v>
      </c>
      <c r="K311" s="161">
        <v>24.012</v>
      </c>
      <c r="L311" s="346">
        <v>0</v>
      </c>
      <c r="M311" s="346"/>
      <c r="N311" s="347">
        <f>ROUND(L311*K311,2)</f>
        <v>0</v>
      </c>
      <c r="O311" s="347"/>
      <c r="P311" s="347"/>
      <c r="Q311" s="347"/>
      <c r="R311" s="132"/>
      <c r="T311" s="162" t="s">
        <v>5</v>
      </c>
      <c r="U311" s="47" t="s">
        <v>47</v>
      </c>
      <c r="V311" s="39"/>
      <c r="W311" s="163">
        <f>V311*K311</f>
        <v>0</v>
      </c>
      <c r="X311" s="163">
        <v>0</v>
      </c>
      <c r="Y311" s="163">
        <f>X311*K311</f>
        <v>0</v>
      </c>
      <c r="Z311" s="163">
        <v>0</v>
      </c>
      <c r="AA311" s="164">
        <f>Z311*K311</f>
        <v>0</v>
      </c>
      <c r="AR311" s="21" t="s">
        <v>160</v>
      </c>
      <c r="AT311" s="21" t="s">
        <v>156</v>
      </c>
      <c r="AU311" s="21" t="s">
        <v>102</v>
      </c>
      <c r="AY311" s="21" t="s">
        <v>155</v>
      </c>
      <c r="BE311" s="104">
        <f>IF(U311="základní",N311,0)</f>
        <v>0</v>
      </c>
      <c r="BF311" s="104">
        <f>IF(U311="snížená",N311,0)</f>
        <v>0</v>
      </c>
      <c r="BG311" s="104">
        <f>IF(U311="zákl. přenesená",N311,0)</f>
        <v>0</v>
      </c>
      <c r="BH311" s="104">
        <f>IF(U311="sníž. přenesená",N311,0)</f>
        <v>0</v>
      </c>
      <c r="BI311" s="104">
        <f>IF(U311="nulová",N311,0)</f>
        <v>0</v>
      </c>
      <c r="BJ311" s="21" t="s">
        <v>24</v>
      </c>
      <c r="BK311" s="104">
        <f>ROUND(L311*K311,2)</f>
        <v>0</v>
      </c>
      <c r="BL311" s="21" t="s">
        <v>160</v>
      </c>
      <c r="BM311" s="21" t="s">
        <v>403</v>
      </c>
    </row>
    <row r="312" spans="2:63" s="9" customFormat="1" ht="29.85" customHeight="1">
      <c r="B312" s="147"/>
      <c r="C312" s="148"/>
      <c r="D312" s="157" t="s">
        <v>115</v>
      </c>
      <c r="E312" s="157"/>
      <c r="F312" s="157"/>
      <c r="G312" s="157"/>
      <c r="H312" s="157"/>
      <c r="I312" s="157"/>
      <c r="J312" s="157"/>
      <c r="K312" s="157"/>
      <c r="L312" s="157"/>
      <c r="M312" s="157"/>
      <c r="N312" s="363">
        <f>BK312</f>
        <v>0</v>
      </c>
      <c r="O312" s="364"/>
      <c r="P312" s="364"/>
      <c r="Q312" s="364"/>
      <c r="R312" s="150"/>
      <c r="T312" s="151"/>
      <c r="U312" s="148"/>
      <c r="V312" s="148"/>
      <c r="W312" s="152">
        <f>W313</f>
        <v>0</v>
      </c>
      <c r="X312" s="148"/>
      <c r="Y312" s="152">
        <f>Y313</f>
        <v>0</v>
      </c>
      <c r="Z312" s="148"/>
      <c r="AA312" s="153">
        <f>AA313</f>
        <v>0</v>
      </c>
      <c r="AR312" s="154" t="s">
        <v>24</v>
      </c>
      <c r="AT312" s="155" t="s">
        <v>81</v>
      </c>
      <c r="AU312" s="155" t="s">
        <v>24</v>
      </c>
      <c r="AY312" s="154" t="s">
        <v>155</v>
      </c>
      <c r="BK312" s="156">
        <f>BK313</f>
        <v>0</v>
      </c>
    </row>
    <row r="313" spans="2:65" s="1" customFormat="1" ht="31.5" customHeight="1">
      <c r="B313" s="130"/>
      <c r="C313" s="158" t="s">
        <v>404</v>
      </c>
      <c r="D313" s="158" t="s">
        <v>156</v>
      </c>
      <c r="E313" s="159" t="s">
        <v>405</v>
      </c>
      <c r="F313" s="345" t="s">
        <v>406</v>
      </c>
      <c r="G313" s="345"/>
      <c r="H313" s="345"/>
      <c r="I313" s="345"/>
      <c r="J313" s="160" t="s">
        <v>390</v>
      </c>
      <c r="K313" s="161">
        <v>14.426</v>
      </c>
      <c r="L313" s="346">
        <v>0</v>
      </c>
      <c r="M313" s="346"/>
      <c r="N313" s="347">
        <f>ROUND(L313*K313,2)</f>
        <v>0</v>
      </c>
      <c r="O313" s="347"/>
      <c r="P313" s="347"/>
      <c r="Q313" s="347"/>
      <c r="R313" s="132"/>
      <c r="T313" s="162" t="s">
        <v>5</v>
      </c>
      <c r="U313" s="47" t="s">
        <v>47</v>
      </c>
      <c r="V313" s="39"/>
      <c r="W313" s="163">
        <f>V313*K313</f>
        <v>0</v>
      </c>
      <c r="X313" s="163">
        <v>0</v>
      </c>
      <c r="Y313" s="163">
        <f>X313*K313</f>
        <v>0</v>
      </c>
      <c r="Z313" s="163">
        <v>0</v>
      </c>
      <c r="AA313" s="164">
        <f>Z313*K313</f>
        <v>0</v>
      </c>
      <c r="AR313" s="21" t="s">
        <v>160</v>
      </c>
      <c r="AT313" s="21" t="s">
        <v>156</v>
      </c>
      <c r="AU313" s="21" t="s">
        <v>102</v>
      </c>
      <c r="AY313" s="21" t="s">
        <v>155</v>
      </c>
      <c r="BE313" s="104">
        <f>IF(U313="základní",N313,0)</f>
        <v>0</v>
      </c>
      <c r="BF313" s="104">
        <f>IF(U313="snížená",N313,0)</f>
        <v>0</v>
      </c>
      <c r="BG313" s="104">
        <f>IF(U313="zákl. přenesená",N313,0)</f>
        <v>0</v>
      </c>
      <c r="BH313" s="104">
        <f>IF(U313="sníž. přenesená",N313,0)</f>
        <v>0</v>
      </c>
      <c r="BI313" s="104">
        <f>IF(U313="nulová",N313,0)</f>
        <v>0</v>
      </c>
      <c r="BJ313" s="21" t="s">
        <v>24</v>
      </c>
      <c r="BK313" s="104">
        <f>ROUND(L313*K313,2)</f>
        <v>0</v>
      </c>
      <c r="BL313" s="21" t="s">
        <v>160</v>
      </c>
      <c r="BM313" s="21" t="s">
        <v>407</v>
      </c>
    </row>
    <row r="314" spans="2:63" s="9" customFormat="1" ht="37.35" customHeight="1">
      <c r="B314" s="147"/>
      <c r="C314" s="148"/>
      <c r="D314" s="149" t="s">
        <v>116</v>
      </c>
      <c r="E314" s="149"/>
      <c r="F314" s="149"/>
      <c r="G314" s="149"/>
      <c r="H314" s="149"/>
      <c r="I314" s="149"/>
      <c r="J314" s="149"/>
      <c r="K314" s="149"/>
      <c r="L314" s="149"/>
      <c r="M314" s="149"/>
      <c r="N314" s="367">
        <f>BK314</f>
        <v>0</v>
      </c>
      <c r="O314" s="368"/>
      <c r="P314" s="368"/>
      <c r="Q314" s="368"/>
      <c r="R314" s="150"/>
      <c r="T314" s="151"/>
      <c r="U314" s="148"/>
      <c r="V314" s="148"/>
      <c r="W314" s="152">
        <f>W315+W333+W348+W369+W377+W382+W389+W391+W403+W409+W424+W434+W479+W505+W511</f>
        <v>0</v>
      </c>
      <c r="X314" s="148"/>
      <c r="Y314" s="152">
        <f>Y315+Y333+Y348+Y369+Y377+Y382+Y389+Y391+Y403+Y409+Y424+Y434+Y479+Y505+Y511</f>
        <v>3.39612694</v>
      </c>
      <c r="Z314" s="148"/>
      <c r="AA314" s="153">
        <f>AA315+AA333+AA348+AA369+AA377+AA382+AA389+AA391+AA403+AA409+AA424+AA434+AA479+AA505+AA511</f>
        <v>0.5962703800000001</v>
      </c>
      <c r="AR314" s="154" t="s">
        <v>102</v>
      </c>
      <c r="AT314" s="155" t="s">
        <v>81</v>
      </c>
      <c r="AU314" s="155" t="s">
        <v>82</v>
      </c>
      <c r="AY314" s="154" t="s">
        <v>155</v>
      </c>
      <c r="BK314" s="156">
        <f>BK315+BK333+BK348+BK369+BK377+BK382+BK389+BK391+BK403+BK409+BK424+BK434+BK479+BK505+BK511</f>
        <v>0</v>
      </c>
    </row>
    <row r="315" spans="2:63" s="9" customFormat="1" ht="19.9" customHeight="1">
      <c r="B315" s="147"/>
      <c r="C315" s="148"/>
      <c r="D315" s="157" t="s">
        <v>117</v>
      </c>
      <c r="E315" s="157"/>
      <c r="F315" s="157"/>
      <c r="G315" s="157"/>
      <c r="H315" s="157"/>
      <c r="I315" s="157"/>
      <c r="J315" s="157"/>
      <c r="K315" s="157"/>
      <c r="L315" s="157"/>
      <c r="M315" s="157"/>
      <c r="N315" s="365">
        <f>BK315</f>
        <v>0</v>
      </c>
      <c r="O315" s="366"/>
      <c r="P315" s="366"/>
      <c r="Q315" s="366"/>
      <c r="R315" s="150"/>
      <c r="T315" s="151"/>
      <c r="U315" s="148"/>
      <c r="V315" s="148"/>
      <c r="W315" s="152">
        <f>SUM(W316:W332)</f>
        <v>0</v>
      </c>
      <c r="X315" s="148"/>
      <c r="Y315" s="152">
        <f>SUM(Y316:Y332)</f>
        <v>0</v>
      </c>
      <c r="Z315" s="148"/>
      <c r="AA315" s="153">
        <f>SUM(AA316:AA332)</f>
        <v>0</v>
      </c>
      <c r="AR315" s="154" t="s">
        <v>102</v>
      </c>
      <c r="AT315" s="155" t="s">
        <v>81</v>
      </c>
      <c r="AU315" s="155" t="s">
        <v>24</v>
      </c>
      <c r="AY315" s="154" t="s">
        <v>155</v>
      </c>
      <c r="BK315" s="156">
        <f>SUM(BK316:BK332)</f>
        <v>0</v>
      </c>
    </row>
    <row r="316" spans="2:65" s="1" customFormat="1" ht="22.5" customHeight="1">
      <c r="B316" s="130"/>
      <c r="C316" s="158" t="s">
        <v>408</v>
      </c>
      <c r="D316" s="158" t="s">
        <v>156</v>
      </c>
      <c r="E316" s="159" t="s">
        <v>409</v>
      </c>
      <c r="F316" s="345" t="s">
        <v>410</v>
      </c>
      <c r="G316" s="345"/>
      <c r="H316" s="345"/>
      <c r="I316" s="345"/>
      <c r="J316" s="160" t="s">
        <v>159</v>
      </c>
      <c r="K316" s="161">
        <v>3</v>
      </c>
      <c r="L316" s="346">
        <v>0</v>
      </c>
      <c r="M316" s="346"/>
      <c r="N316" s="347">
        <f aca="true" t="shared" si="15" ref="N316:N332">ROUND(L316*K316,2)</f>
        <v>0</v>
      </c>
      <c r="O316" s="347"/>
      <c r="P316" s="347"/>
      <c r="Q316" s="347"/>
      <c r="R316" s="132"/>
      <c r="T316" s="162" t="s">
        <v>5</v>
      </c>
      <c r="U316" s="47" t="s">
        <v>47</v>
      </c>
      <c r="V316" s="39"/>
      <c r="W316" s="163">
        <f aca="true" t="shared" si="16" ref="W316:W332">V316*K316</f>
        <v>0</v>
      </c>
      <c r="X316" s="163">
        <v>0</v>
      </c>
      <c r="Y316" s="163">
        <f aca="true" t="shared" si="17" ref="Y316:Y332">X316*K316</f>
        <v>0</v>
      </c>
      <c r="Z316" s="163">
        <v>0</v>
      </c>
      <c r="AA316" s="164">
        <f aca="true" t="shared" si="18" ref="AA316:AA332">Z316*K316</f>
        <v>0</v>
      </c>
      <c r="AR316" s="21" t="s">
        <v>246</v>
      </c>
      <c r="AT316" s="21" t="s">
        <v>156</v>
      </c>
      <c r="AU316" s="21" t="s">
        <v>102</v>
      </c>
      <c r="AY316" s="21" t="s">
        <v>155</v>
      </c>
      <c r="BE316" s="104">
        <f aca="true" t="shared" si="19" ref="BE316:BE332">IF(U316="základní",N316,0)</f>
        <v>0</v>
      </c>
      <c r="BF316" s="104">
        <f aca="true" t="shared" si="20" ref="BF316:BF332">IF(U316="snížená",N316,0)</f>
        <v>0</v>
      </c>
      <c r="BG316" s="104">
        <f aca="true" t="shared" si="21" ref="BG316:BG332">IF(U316="zákl. přenesená",N316,0)</f>
        <v>0</v>
      </c>
      <c r="BH316" s="104">
        <f aca="true" t="shared" si="22" ref="BH316:BH332">IF(U316="sníž. přenesená",N316,0)</f>
        <v>0</v>
      </c>
      <c r="BI316" s="104">
        <f aca="true" t="shared" si="23" ref="BI316:BI332">IF(U316="nulová",N316,0)</f>
        <v>0</v>
      </c>
      <c r="BJ316" s="21" t="s">
        <v>24</v>
      </c>
      <c r="BK316" s="104">
        <f aca="true" t="shared" si="24" ref="BK316:BK332">ROUND(L316*K316,2)</f>
        <v>0</v>
      </c>
      <c r="BL316" s="21" t="s">
        <v>246</v>
      </c>
      <c r="BM316" s="21" t="s">
        <v>411</v>
      </c>
    </row>
    <row r="317" spans="2:65" s="1" customFormat="1" ht="22.5" customHeight="1">
      <c r="B317" s="130"/>
      <c r="C317" s="158" t="s">
        <v>412</v>
      </c>
      <c r="D317" s="158" t="s">
        <v>156</v>
      </c>
      <c r="E317" s="159" t="s">
        <v>413</v>
      </c>
      <c r="F317" s="345" t="s">
        <v>414</v>
      </c>
      <c r="G317" s="345"/>
      <c r="H317" s="345"/>
      <c r="I317" s="345"/>
      <c r="J317" s="160" t="s">
        <v>193</v>
      </c>
      <c r="K317" s="161">
        <v>10</v>
      </c>
      <c r="L317" s="346">
        <v>0</v>
      </c>
      <c r="M317" s="346"/>
      <c r="N317" s="347">
        <f t="shared" si="15"/>
        <v>0</v>
      </c>
      <c r="O317" s="347"/>
      <c r="P317" s="347"/>
      <c r="Q317" s="347"/>
      <c r="R317" s="132"/>
      <c r="T317" s="162" t="s">
        <v>5</v>
      </c>
      <c r="U317" s="47" t="s">
        <v>47</v>
      </c>
      <c r="V317" s="39"/>
      <c r="W317" s="163">
        <f t="shared" si="16"/>
        <v>0</v>
      </c>
      <c r="X317" s="163">
        <v>0</v>
      </c>
      <c r="Y317" s="163">
        <f t="shared" si="17"/>
        <v>0</v>
      </c>
      <c r="Z317" s="163">
        <v>0</v>
      </c>
      <c r="AA317" s="164">
        <f t="shared" si="18"/>
        <v>0</v>
      </c>
      <c r="AR317" s="21" t="s">
        <v>246</v>
      </c>
      <c r="AT317" s="21" t="s">
        <v>156</v>
      </c>
      <c r="AU317" s="21" t="s">
        <v>102</v>
      </c>
      <c r="AY317" s="21" t="s">
        <v>155</v>
      </c>
      <c r="BE317" s="104">
        <f t="shared" si="19"/>
        <v>0</v>
      </c>
      <c r="BF317" s="104">
        <f t="shared" si="20"/>
        <v>0</v>
      </c>
      <c r="BG317" s="104">
        <f t="shared" si="21"/>
        <v>0</v>
      </c>
      <c r="BH317" s="104">
        <f t="shared" si="22"/>
        <v>0</v>
      </c>
      <c r="BI317" s="104">
        <f t="shared" si="23"/>
        <v>0</v>
      </c>
      <c r="BJ317" s="21" t="s">
        <v>24</v>
      </c>
      <c r="BK317" s="104">
        <f t="shared" si="24"/>
        <v>0</v>
      </c>
      <c r="BL317" s="21" t="s">
        <v>246</v>
      </c>
      <c r="BM317" s="21" t="s">
        <v>415</v>
      </c>
    </row>
    <row r="318" spans="2:65" s="1" customFormat="1" ht="22.5" customHeight="1">
      <c r="B318" s="130"/>
      <c r="C318" s="158" t="s">
        <v>416</v>
      </c>
      <c r="D318" s="158" t="s">
        <v>156</v>
      </c>
      <c r="E318" s="159" t="s">
        <v>417</v>
      </c>
      <c r="F318" s="345" t="s">
        <v>418</v>
      </c>
      <c r="G318" s="345"/>
      <c r="H318" s="345"/>
      <c r="I318" s="345"/>
      <c r="J318" s="160" t="s">
        <v>193</v>
      </c>
      <c r="K318" s="161">
        <v>10</v>
      </c>
      <c r="L318" s="346">
        <v>0</v>
      </c>
      <c r="M318" s="346"/>
      <c r="N318" s="347">
        <f t="shared" si="15"/>
        <v>0</v>
      </c>
      <c r="O318" s="347"/>
      <c r="P318" s="347"/>
      <c r="Q318" s="347"/>
      <c r="R318" s="132"/>
      <c r="T318" s="162" t="s">
        <v>5</v>
      </c>
      <c r="U318" s="47" t="s">
        <v>47</v>
      </c>
      <c r="V318" s="39"/>
      <c r="W318" s="163">
        <f t="shared" si="16"/>
        <v>0</v>
      </c>
      <c r="X318" s="163">
        <v>0</v>
      </c>
      <c r="Y318" s="163">
        <f t="shared" si="17"/>
        <v>0</v>
      </c>
      <c r="Z318" s="163">
        <v>0</v>
      </c>
      <c r="AA318" s="164">
        <f t="shared" si="18"/>
        <v>0</v>
      </c>
      <c r="AR318" s="21" t="s">
        <v>246</v>
      </c>
      <c r="AT318" s="21" t="s">
        <v>156</v>
      </c>
      <c r="AU318" s="21" t="s">
        <v>102</v>
      </c>
      <c r="AY318" s="21" t="s">
        <v>155</v>
      </c>
      <c r="BE318" s="104">
        <f t="shared" si="19"/>
        <v>0</v>
      </c>
      <c r="BF318" s="104">
        <f t="shared" si="20"/>
        <v>0</v>
      </c>
      <c r="BG318" s="104">
        <f t="shared" si="21"/>
        <v>0</v>
      </c>
      <c r="BH318" s="104">
        <f t="shared" si="22"/>
        <v>0</v>
      </c>
      <c r="BI318" s="104">
        <f t="shared" si="23"/>
        <v>0</v>
      </c>
      <c r="BJ318" s="21" t="s">
        <v>24</v>
      </c>
      <c r="BK318" s="104">
        <f t="shared" si="24"/>
        <v>0</v>
      </c>
      <c r="BL318" s="21" t="s">
        <v>246</v>
      </c>
      <c r="BM318" s="21" t="s">
        <v>419</v>
      </c>
    </row>
    <row r="319" spans="2:65" s="1" customFormat="1" ht="22.5" customHeight="1">
      <c r="B319" s="130"/>
      <c r="C319" s="158" t="s">
        <v>420</v>
      </c>
      <c r="D319" s="158" t="s">
        <v>156</v>
      </c>
      <c r="E319" s="159" t="s">
        <v>421</v>
      </c>
      <c r="F319" s="345" t="s">
        <v>422</v>
      </c>
      <c r="G319" s="345"/>
      <c r="H319" s="345"/>
      <c r="I319" s="345"/>
      <c r="J319" s="160" t="s">
        <v>159</v>
      </c>
      <c r="K319" s="161">
        <v>3</v>
      </c>
      <c r="L319" s="346">
        <v>0</v>
      </c>
      <c r="M319" s="346"/>
      <c r="N319" s="347">
        <f t="shared" si="15"/>
        <v>0</v>
      </c>
      <c r="O319" s="347"/>
      <c r="P319" s="347"/>
      <c r="Q319" s="347"/>
      <c r="R319" s="132"/>
      <c r="T319" s="162" t="s">
        <v>5</v>
      </c>
      <c r="U319" s="47" t="s">
        <v>47</v>
      </c>
      <c r="V319" s="39"/>
      <c r="W319" s="163">
        <f t="shared" si="16"/>
        <v>0</v>
      </c>
      <c r="X319" s="163">
        <v>0</v>
      </c>
      <c r="Y319" s="163">
        <f t="shared" si="17"/>
        <v>0</v>
      </c>
      <c r="Z319" s="163">
        <v>0</v>
      </c>
      <c r="AA319" s="164">
        <f t="shared" si="18"/>
        <v>0</v>
      </c>
      <c r="AR319" s="21" t="s">
        <v>246</v>
      </c>
      <c r="AT319" s="21" t="s">
        <v>156</v>
      </c>
      <c r="AU319" s="21" t="s">
        <v>102</v>
      </c>
      <c r="AY319" s="21" t="s">
        <v>155</v>
      </c>
      <c r="BE319" s="104">
        <f t="shared" si="19"/>
        <v>0</v>
      </c>
      <c r="BF319" s="104">
        <f t="shared" si="20"/>
        <v>0</v>
      </c>
      <c r="BG319" s="104">
        <f t="shared" si="21"/>
        <v>0</v>
      </c>
      <c r="BH319" s="104">
        <f t="shared" si="22"/>
        <v>0</v>
      </c>
      <c r="BI319" s="104">
        <f t="shared" si="23"/>
        <v>0</v>
      </c>
      <c r="BJ319" s="21" t="s">
        <v>24</v>
      </c>
      <c r="BK319" s="104">
        <f t="shared" si="24"/>
        <v>0</v>
      </c>
      <c r="BL319" s="21" t="s">
        <v>246</v>
      </c>
      <c r="BM319" s="21" t="s">
        <v>423</v>
      </c>
    </row>
    <row r="320" spans="2:65" s="1" customFormat="1" ht="22.5" customHeight="1">
      <c r="B320" s="130"/>
      <c r="C320" s="158" t="s">
        <v>424</v>
      </c>
      <c r="D320" s="158" t="s">
        <v>156</v>
      </c>
      <c r="E320" s="159" t="s">
        <v>425</v>
      </c>
      <c r="F320" s="345" t="s">
        <v>426</v>
      </c>
      <c r="G320" s="345"/>
      <c r="H320" s="345"/>
      <c r="I320" s="345"/>
      <c r="J320" s="160" t="s">
        <v>159</v>
      </c>
      <c r="K320" s="161">
        <v>3</v>
      </c>
      <c r="L320" s="346">
        <v>0</v>
      </c>
      <c r="M320" s="346"/>
      <c r="N320" s="347">
        <f t="shared" si="15"/>
        <v>0</v>
      </c>
      <c r="O320" s="347"/>
      <c r="P320" s="347"/>
      <c r="Q320" s="347"/>
      <c r="R320" s="132"/>
      <c r="T320" s="162" t="s">
        <v>5</v>
      </c>
      <c r="U320" s="47" t="s">
        <v>47</v>
      </c>
      <c r="V320" s="39"/>
      <c r="W320" s="163">
        <f t="shared" si="16"/>
        <v>0</v>
      </c>
      <c r="X320" s="163">
        <v>0</v>
      </c>
      <c r="Y320" s="163">
        <f t="shared" si="17"/>
        <v>0</v>
      </c>
      <c r="Z320" s="163">
        <v>0</v>
      </c>
      <c r="AA320" s="164">
        <f t="shared" si="18"/>
        <v>0</v>
      </c>
      <c r="AR320" s="21" t="s">
        <v>246</v>
      </c>
      <c r="AT320" s="21" t="s">
        <v>156</v>
      </c>
      <c r="AU320" s="21" t="s">
        <v>102</v>
      </c>
      <c r="AY320" s="21" t="s">
        <v>155</v>
      </c>
      <c r="BE320" s="104">
        <f t="shared" si="19"/>
        <v>0</v>
      </c>
      <c r="BF320" s="104">
        <f t="shared" si="20"/>
        <v>0</v>
      </c>
      <c r="BG320" s="104">
        <f t="shared" si="21"/>
        <v>0</v>
      </c>
      <c r="BH320" s="104">
        <f t="shared" si="22"/>
        <v>0</v>
      </c>
      <c r="BI320" s="104">
        <f t="shared" si="23"/>
        <v>0</v>
      </c>
      <c r="BJ320" s="21" t="s">
        <v>24</v>
      </c>
      <c r="BK320" s="104">
        <f t="shared" si="24"/>
        <v>0</v>
      </c>
      <c r="BL320" s="21" t="s">
        <v>246</v>
      </c>
      <c r="BM320" s="21" t="s">
        <v>427</v>
      </c>
    </row>
    <row r="321" spans="2:65" s="1" customFormat="1" ht="31.5" customHeight="1">
      <c r="B321" s="130"/>
      <c r="C321" s="158" t="s">
        <v>428</v>
      </c>
      <c r="D321" s="158" t="s">
        <v>156</v>
      </c>
      <c r="E321" s="159" t="s">
        <v>429</v>
      </c>
      <c r="F321" s="345" t="s">
        <v>430</v>
      </c>
      <c r="G321" s="345"/>
      <c r="H321" s="345"/>
      <c r="I321" s="345"/>
      <c r="J321" s="160" t="s">
        <v>193</v>
      </c>
      <c r="K321" s="161">
        <v>5</v>
      </c>
      <c r="L321" s="346">
        <v>0</v>
      </c>
      <c r="M321" s="346"/>
      <c r="N321" s="347">
        <f t="shared" si="15"/>
        <v>0</v>
      </c>
      <c r="O321" s="347"/>
      <c r="P321" s="347"/>
      <c r="Q321" s="347"/>
      <c r="R321" s="132"/>
      <c r="T321" s="162" t="s">
        <v>5</v>
      </c>
      <c r="U321" s="47" t="s">
        <v>47</v>
      </c>
      <c r="V321" s="39"/>
      <c r="W321" s="163">
        <f t="shared" si="16"/>
        <v>0</v>
      </c>
      <c r="X321" s="163">
        <v>0</v>
      </c>
      <c r="Y321" s="163">
        <f t="shared" si="17"/>
        <v>0</v>
      </c>
      <c r="Z321" s="163">
        <v>0</v>
      </c>
      <c r="AA321" s="164">
        <f t="shared" si="18"/>
        <v>0</v>
      </c>
      <c r="AR321" s="21" t="s">
        <v>246</v>
      </c>
      <c r="AT321" s="21" t="s">
        <v>156</v>
      </c>
      <c r="AU321" s="21" t="s">
        <v>102</v>
      </c>
      <c r="AY321" s="21" t="s">
        <v>155</v>
      </c>
      <c r="BE321" s="104">
        <f t="shared" si="19"/>
        <v>0</v>
      </c>
      <c r="BF321" s="104">
        <f t="shared" si="20"/>
        <v>0</v>
      </c>
      <c r="BG321" s="104">
        <f t="shared" si="21"/>
        <v>0</v>
      </c>
      <c r="BH321" s="104">
        <f t="shared" si="22"/>
        <v>0</v>
      </c>
      <c r="BI321" s="104">
        <f t="shared" si="23"/>
        <v>0</v>
      </c>
      <c r="BJ321" s="21" t="s">
        <v>24</v>
      </c>
      <c r="BK321" s="104">
        <f t="shared" si="24"/>
        <v>0</v>
      </c>
      <c r="BL321" s="21" t="s">
        <v>246</v>
      </c>
      <c r="BM321" s="21" t="s">
        <v>431</v>
      </c>
    </row>
    <row r="322" spans="2:65" s="1" customFormat="1" ht="31.5" customHeight="1">
      <c r="B322" s="130"/>
      <c r="C322" s="158" t="s">
        <v>432</v>
      </c>
      <c r="D322" s="158" t="s">
        <v>156</v>
      </c>
      <c r="E322" s="159" t="s">
        <v>433</v>
      </c>
      <c r="F322" s="345" t="s">
        <v>434</v>
      </c>
      <c r="G322" s="345"/>
      <c r="H322" s="345"/>
      <c r="I322" s="345"/>
      <c r="J322" s="160" t="s">
        <v>193</v>
      </c>
      <c r="K322" s="161">
        <v>5</v>
      </c>
      <c r="L322" s="346">
        <v>0</v>
      </c>
      <c r="M322" s="346"/>
      <c r="N322" s="347">
        <f t="shared" si="15"/>
        <v>0</v>
      </c>
      <c r="O322" s="347"/>
      <c r="P322" s="347"/>
      <c r="Q322" s="347"/>
      <c r="R322" s="132"/>
      <c r="T322" s="162" t="s">
        <v>5</v>
      </c>
      <c r="U322" s="47" t="s">
        <v>47</v>
      </c>
      <c r="V322" s="39"/>
      <c r="W322" s="163">
        <f t="shared" si="16"/>
        <v>0</v>
      </c>
      <c r="X322" s="163">
        <v>0</v>
      </c>
      <c r="Y322" s="163">
        <f t="shared" si="17"/>
        <v>0</v>
      </c>
      <c r="Z322" s="163">
        <v>0</v>
      </c>
      <c r="AA322" s="164">
        <f t="shared" si="18"/>
        <v>0</v>
      </c>
      <c r="AR322" s="21" t="s">
        <v>246</v>
      </c>
      <c r="AT322" s="21" t="s">
        <v>156</v>
      </c>
      <c r="AU322" s="21" t="s">
        <v>102</v>
      </c>
      <c r="AY322" s="21" t="s">
        <v>155</v>
      </c>
      <c r="BE322" s="104">
        <f t="shared" si="19"/>
        <v>0</v>
      </c>
      <c r="BF322" s="104">
        <f t="shared" si="20"/>
        <v>0</v>
      </c>
      <c r="BG322" s="104">
        <f t="shared" si="21"/>
        <v>0</v>
      </c>
      <c r="BH322" s="104">
        <f t="shared" si="22"/>
        <v>0</v>
      </c>
      <c r="BI322" s="104">
        <f t="shared" si="23"/>
        <v>0</v>
      </c>
      <c r="BJ322" s="21" t="s">
        <v>24</v>
      </c>
      <c r="BK322" s="104">
        <f t="shared" si="24"/>
        <v>0</v>
      </c>
      <c r="BL322" s="21" t="s">
        <v>246</v>
      </c>
      <c r="BM322" s="21" t="s">
        <v>435</v>
      </c>
    </row>
    <row r="323" spans="2:65" s="1" customFormat="1" ht="31.5" customHeight="1">
      <c r="B323" s="130"/>
      <c r="C323" s="158" t="s">
        <v>436</v>
      </c>
      <c r="D323" s="158" t="s">
        <v>156</v>
      </c>
      <c r="E323" s="159" t="s">
        <v>437</v>
      </c>
      <c r="F323" s="345" t="s">
        <v>438</v>
      </c>
      <c r="G323" s="345"/>
      <c r="H323" s="345"/>
      <c r="I323" s="345"/>
      <c r="J323" s="160" t="s">
        <v>193</v>
      </c>
      <c r="K323" s="161">
        <v>5</v>
      </c>
      <c r="L323" s="346">
        <v>0</v>
      </c>
      <c r="M323" s="346"/>
      <c r="N323" s="347">
        <f t="shared" si="15"/>
        <v>0</v>
      </c>
      <c r="O323" s="347"/>
      <c r="P323" s="347"/>
      <c r="Q323" s="347"/>
      <c r="R323" s="132"/>
      <c r="T323" s="162" t="s">
        <v>5</v>
      </c>
      <c r="U323" s="47" t="s">
        <v>47</v>
      </c>
      <c r="V323" s="39"/>
      <c r="W323" s="163">
        <f t="shared" si="16"/>
        <v>0</v>
      </c>
      <c r="X323" s="163">
        <v>0</v>
      </c>
      <c r="Y323" s="163">
        <f t="shared" si="17"/>
        <v>0</v>
      </c>
      <c r="Z323" s="163">
        <v>0</v>
      </c>
      <c r="AA323" s="164">
        <f t="shared" si="18"/>
        <v>0</v>
      </c>
      <c r="AR323" s="21" t="s">
        <v>246</v>
      </c>
      <c r="AT323" s="21" t="s">
        <v>156</v>
      </c>
      <c r="AU323" s="21" t="s">
        <v>102</v>
      </c>
      <c r="AY323" s="21" t="s">
        <v>155</v>
      </c>
      <c r="BE323" s="104">
        <f t="shared" si="19"/>
        <v>0</v>
      </c>
      <c r="BF323" s="104">
        <f t="shared" si="20"/>
        <v>0</v>
      </c>
      <c r="BG323" s="104">
        <f t="shared" si="21"/>
        <v>0</v>
      </c>
      <c r="BH323" s="104">
        <f t="shared" si="22"/>
        <v>0</v>
      </c>
      <c r="BI323" s="104">
        <f t="shared" si="23"/>
        <v>0</v>
      </c>
      <c r="BJ323" s="21" t="s">
        <v>24</v>
      </c>
      <c r="BK323" s="104">
        <f t="shared" si="24"/>
        <v>0</v>
      </c>
      <c r="BL323" s="21" t="s">
        <v>246</v>
      </c>
      <c r="BM323" s="21" t="s">
        <v>439</v>
      </c>
    </row>
    <row r="324" spans="2:65" s="1" customFormat="1" ht="31.5" customHeight="1">
      <c r="B324" s="130"/>
      <c r="C324" s="158" t="s">
        <v>440</v>
      </c>
      <c r="D324" s="158" t="s">
        <v>156</v>
      </c>
      <c r="E324" s="159" t="s">
        <v>441</v>
      </c>
      <c r="F324" s="345" t="s">
        <v>442</v>
      </c>
      <c r="G324" s="345"/>
      <c r="H324" s="345"/>
      <c r="I324" s="345"/>
      <c r="J324" s="160" t="s">
        <v>193</v>
      </c>
      <c r="K324" s="161">
        <v>5</v>
      </c>
      <c r="L324" s="346">
        <v>0</v>
      </c>
      <c r="M324" s="346"/>
      <c r="N324" s="347">
        <f t="shared" si="15"/>
        <v>0</v>
      </c>
      <c r="O324" s="347"/>
      <c r="P324" s="347"/>
      <c r="Q324" s="347"/>
      <c r="R324" s="132"/>
      <c r="T324" s="162" t="s">
        <v>5</v>
      </c>
      <c r="U324" s="47" t="s">
        <v>47</v>
      </c>
      <c r="V324" s="39"/>
      <c r="W324" s="163">
        <f t="shared" si="16"/>
        <v>0</v>
      </c>
      <c r="X324" s="163">
        <v>0</v>
      </c>
      <c r="Y324" s="163">
        <f t="shared" si="17"/>
        <v>0</v>
      </c>
      <c r="Z324" s="163">
        <v>0</v>
      </c>
      <c r="AA324" s="164">
        <f t="shared" si="18"/>
        <v>0</v>
      </c>
      <c r="AR324" s="21" t="s">
        <v>246</v>
      </c>
      <c r="AT324" s="21" t="s">
        <v>156</v>
      </c>
      <c r="AU324" s="21" t="s">
        <v>102</v>
      </c>
      <c r="AY324" s="21" t="s">
        <v>155</v>
      </c>
      <c r="BE324" s="104">
        <f t="shared" si="19"/>
        <v>0</v>
      </c>
      <c r="BF324" s="104">
        <f t="shared" si="20"/>
        <v>0</v>
      </c>
      <c r="BG324" s="104">
        <f t="shared" si="21"/>
        <v>0</v>
      </c>
      <c r="BH324" s="104">
        <f t="shared" si="22"/>
        <v>0</v>
      </c>
      <c r="BI324" s="104">
        <f t="shared" si="23"/>
        <v>0</v>
      </c>
      <c r="BJ324" s="21" t="s">
        <v>24</v>
      </c>
      <c r="BK324" s="104">
        <f t="shared" si="24"/>
        <v>0</v>
      </c>
      <c r="BL324" s="21" t="s">
        <v>246</v>
      </c>
      <c r="BM324" s="21" t="s">
        <v>443</v>
      </c>
    </row>
    <row r="325" spans="2:65" s="1" customFormat="1" ht="22.5" customHeight="1">
      <c r="B325" s="130"/>
      <c r="C325" s="158" t="s">
        <v>444</v>
      </c>
      <c r="D325" s="158" t="s">
        <v>156</v>
      </c>
      <c r="E325" s="159" t="s">
        <v>445</v>
      </c>
      <c r="F325" s="345" t="s">
        <v>446</v>
      </c>
      <c r="G325" s="345"/>
      <c r="H325" s="345"/>
      <c r="I325" s="345"/>
      <c r="J325" s="160" t="s">
        <v>159</v>
      </c>
      <c r="K325" s="161">
        <v>4</v>
      </c>
      <c r="L325" s="346">
        <v>0</v>
      </c>
      <c r="M325" s="346"/>
      <c r="N325" s="347">
        <f t="shared" si="15"/>
        <v>0</v>
      </c>
      <c r="O325" s="347"/>
      <c r="P325" s="347"/>
      <c r="Q325" s="347"/>
      <c r="R325" s="132"/>
      <c r="T325" s="162" t="s">
        <v>5</v>
      </c>
      <c r="U325" s="47" t="s">
        <v>47</v>
      </c>
      <c r="V325" s="39"/>
      <c r="W325" s="163">
        <f t="shared" si="16"/>
        <v>0</v>
      </c>
      <c r="X325" s="163">
        <v>0</v>
      </c>
      <c r="Y325" s="163">
        <f t="shared" si="17"/>
        <v>0</v>
      </c>
      <c r="Z325" s="163">
        <v>0</v>
      </c>
      <c r="AA325" s="164">
        <f t="shared" si="18"/>
        <v>0</v>
      </c>
      <c r="AR325" s="21" t="s">
        <v>246</v>
      </c>
      <c r="AT325" s="21" t="s">
        <v>156</v>
      </c>
      <c r="AU325" s="21" t="s">
        <v>102</v>
      </c>
      <c r="AY325" s="21" t="s">
        <v>155</v>
      </c>
      <c r="BE325" s="104">
        <f t="shared" si="19"/>
        <v>0</v>
      </c>
      <c r="BF325" s="104">
        <f t="shared" si="20"/>
        <v>0</v>
      </c>
      <c r="BG325" s="104">
        <f t="shared" si="21"/>
        <v>0</v>
      </c>
      <c r="BH325" s="104">
        <f t="shared" si="22"/>
        <v>0</v>
      </c>
      <c r="BI325" s="104">
        <f t="shared" si="23"/>
        <v>0</v>
      </c>
      <c r="BJ325" s="21" t="s">
        <v>24</v>
      </c>
      <c r="BK325" s="104">
        <f t="shared" si="24"/>
        <v>0</v>
      </c>
      <c r="BL325" s="21" t="s">
        <v>246</v>
      </c>
      <c r="BM325" s="21" t="s">
        <v>447</v>
      </c>
    </row>
    <row r="326" spans="2:65" s="1" customFormat="1" ht="22.5" customHeight="1">
      <c r="B326" s="130"/>
      <c r="C326" s="158" t="s">
        <v>448</v>
      </c>
      <c r="D326" s="158" t="s">
        <v>156</v>
      </c>
      <c r="E326" s="159" t="s">
        <v>449</v>
      </c>
      <c r="F326" s="345" t="s">
        <v>450</v>
      </c>
      <c r="G326" s="345"/>
      <c r="H326" s="345"/>
      <c r="I326" s="345"/>
      <c r="J326" s="160" t="s">
        <v>159</v>
      </c>
      <c r="K326" s="161">
        <v>1</v>
      </c>
      <c r="L326" s="346">
        <v>0</v>
      </c>
      <c r="M326" s="346"/>
      <c r="N326" s="347">
        <f t="shared" si="15"/>
        <v>0</v>
      </c>
      <c r="O326" s="347"/>
      <c r="P326" s="347"/>
      <c r="Q326" s="347"/>
      <c r="R326" s="132"/>
      <c r="T326" s="162" t="s">
        <v>5</v>
      </c>
      <c r="U326" s="47" t="s">
        <v>47</v>
      </c>
      <c r="V326" s="39"/>
      <c r="W326" s="163">
        <f t="shared" si="16"/>
        <v>0</v>
      </c>
      <c r="X326" s="163">
        <v>0</v>
      </c>
      <c r="Y326" s="163">
        <f t="shared" si="17"/>
        <v>0</v>
      </c>
      <c r="Z326" s="163">
        <v>0</v>
      </c>
      <c r="AA326" s="164">
        <f t="shared" si="18"/>
        <v>0</v>
      </c>
      <c r="AR326" s="21" t="s">
        <v>246</v>
      </c>
      <c r="AT326" s="21" t="s">
        <v>156</v>
      </c>
      <c r="AU326" s="21" t="s">
        <v>102</v>
      </c>
      <c r="AY326" s="21" t="s">
        <v>155</v>
      </c>
      <c r="BE326" s="104">
        <f t="shared" si="19"/>
        <v>0</v>
      </c>
      <c r="BF326" s="104">
        <f t="shared" si="20"/>
        <v>0</v>
      </c>
      <c r="BG326" s="104">
        <f t="shared" si="21"/>
        <v>0</v>
      </c>
      <c r="BH326" s="104">
        <f t="shared" si="22"/>
        <v>0</v>
      </c>
      <c r="BI326" s="104">
        <f t="shared" si="23"/>
        <v>0</v>
      </c>
      <c r="BJ326" s="21" t="s">
        <v>24</v>
      </c>
      <c r="BK326" s="104">
        <f t="shared" si="24"/>
        <v>0</v>
      </c>
      <c r="BL326" s="21" t="s">
        <v>246</v>
      </c>
      <c r="BM326" s="21" t="s">
        <v>451</v>
      </c>
    </row>
    <row r="327" spans="2:65" s="1" customFormat="1" ht="22.5" customHeight="1">
      <c r="B327" s="130"/>
      <c r="C327" s="158" t="s">
        <v>452</v>
      </c>
      <c r="D327" s="158" t="s">
        <v>156</v>
      </c>
      <c r="E327" s="159" t="s">
        <v>453</v>
      </c>
      <c r="F327" s="345" t="s">
        <v>454</v>
      </c>
      <c r="G327" s="345"/>
      <c r="H327" s="345"/>
      <c r="I327" s="345"/>
      <c r="J327" s="160" t="s">
        <v>159</v>
      </c>
      <c r="K327" s="161">
        <v>4</v>
      </c>
      <c r="L327" s="346">
        <v>0</v>
      </c>
      <c r="M327" s="346"/>
      <c r="N327" s="347">
        <f t="shared" si="15"/>
        <v>0</v>
      </c>
      <c r="O327" s="347"/>
      <c r="P327" s="347"/>
      <c r="Q327" s="347"/>
      <c r="R327" s="132"/>
      <c r="T327" s="162" t="s">
        <v>5</v>
      </c>
      <c r="U327" s="47" t="s">
        <v>47</v>
      </c>
      <c r="V327" s="39"/>
      <c r="W327" s="163">
        <f t="shared" si="16"/>
        <v>0</v>
      </c>
      <c r="X327" s="163">
        <v>0</v>
      </c>
      <c r="Y327" s="163">
        <f t="shared" si="17"/>
        <v>0</v>
      </c>
      <c r="Z327" s="163">
        <v>0</v>
      </c>
      <c r="AA327" s="164">
        <f t="shared" si="18"/>
        <v>0</v>
      </c>
      <c r="AR327" s="21" t="s">
        <v>246</v>
      </c>
      <c r="AT327" s="21" t="s">
        <v>156</v>
      </c>
      <c r="AU327" s="21" t="s">
        <v>102</v>
      </c>
      <c r="AY327" s="21" t="s">
        <v>155</v>
      </c>
      <c r="BE327" s="104">
        <f t="shared" si="19"/>
        <v>0</v>
      </c>
      <c r="BF327" s="104">
        <f t="shared" si="20"/>
        <v>0</v>
      </c>
      <c r="BG327" s="104">
        <f t="shared" si="21"/>
        <v>0</v>
      </c>
      <c r="BH327" s="104">
        <f t="shared" si="22"/>
        <v>0</v>
      </c>
      <c r="BI327" s="104">
        <f t="shared" si="23"/>
        <v>0</v>
      </c>
      <c r="BJ327" s="21" t="s">
        <v>24</v>
      </c>
      <c r="BK327" s="104">
        <f t="shared" si="24"/>
        <v>0</v>
      </c>
      <c r="BL327" s="21" t="s">
        <v>246</v>
      </c>
      <c r="BM327" s="21" t="s">
        <v>455</v>
      </c>
    </row>
    <row r="328" spans="2:65" s="1" customFormat="1" ht="31.5" customHeight="1">
      <c r="B328" s="130"/>
      <c r="C328" s="158" t="s">
        <v>456</v>
      </c>
      <c r="D328" s="158" t="s">
        <v>156</v>
      </c>
      <c r="E328" s="159" t="s">
        <v>457</v>
      </c>
      <c r="F328" s="345" t="s">
        <v>458</v>
      </c>
      <c r="G328" s="345"/>
      <c r="H328" s="345"/>
      <c r="I328" s="345"/>
      <c r="J328" s="160" t="s">
        <v>159</v>
      </c>
      <c r="K328" s="161">
        <v>1</v>
      </c>
      <c r="L328" s="346">
        <v>0</v>
      </c>
      <c r="M328" s="346"/>
      <c r="N328" s="347">
        <f t="shared" si="15"/>
        <v>0</v>
      </c>
      <c r="O328" s="347"/>
      <c r="P328" s="347"/>
      <c r="Q328" s="347"/>
      <c r="R328" s="132"/>
      <c r="T328" s="162" t="s">
        <v>5</v>
      </c>
      <c r="U328" s="47" t="s">
        <v>47</v>
      </c>
      <c r="V328" s="39"/>
      <c r="W328" s="163">
        <f t="shared" si="16"/>
        <v>0</v>
      </c>
      <c r="X328" s="163">
        <v>0</v>
      </c>
      <c r="Y328" s="163">
        <f t="shared" si="17"/>
        <v>0</v>
      </c>
      <c r="Z328" s="163">
        <v>0</v>
      </c>
      <c r="AA328" s="164">
        <f t="shared" si="18"/>
        <v>0</v>
      </c>
      <c r="AR328" s="21" t="s">
        <v>246</v>
      </c>
      <c r="AT328" s="21" t="s">
        <v>156</v>
      </c>
      <c r="AU328" s="21" t="s">
        <v>102</v>
      </c>
      <c r="AY328" s="21" t="s">
        <v>155</v>
      </c>
      <c r="BE328" s="104">
        <f t="shared" si="19"/>
        <v>0</v>
      </c>
      <c r="BF328" s="104">
        <f t="shared" si="20"/>
        <v>0</v>
      </c>
      <c r="BG328" s="104">
        <f t="shared" si="21"/>
        <v>0</v>
      </c>
      <c r="BH328" s="104">
        <f t="shared" si="22"/>
        <v>0</v>
      </c>
      <c r="BI328" s="104">
        <f t="shared" si="23"/>
        <v>0</v>
      </c>
      <c r="BJ328" s="21" t="s">
        <v>24</v>
      </c>
      <c r="BK328" s="104">
        <f t="shared" si="24"/>
        <v>0</v>
      </c>
      <c r="BL328" s="21" t="s">
        <v>246</v>
      </c>
      <c r="BM328" s="21" t="s">
        <v>459</v>
      </c>
    </row>
    <row r="329" spans="2:65" s="1" customFormat="1" ht="31.5" customHeight="1">
      <c r="B329" s="130"/>
      <c r="C329" s="158" t="s">
        <v>460</v>
      </c>
      <c r="D329" s="158" t="s">
        <v>156</v>
      </c>
      <c r="E329" s="159" t="s">
        <v>461</v>
      </c>
      <c r="F329" s="345" t="s">
        <v>462</v>
      </c>
      <c r="G329" s="345"/>
      <c r="H329" s="345"/>
      <c r="I329" s="345"/>
      <c r="J329" s="160" t="s">
        <v>193</v>
      </c>
      <c r="K329" s="161">
        <v>10</v>
      </c>
      <c r="L329" s="346">
        <v>0</v>
      </c>
      <c r="M329" s="346"/>
      <c r="N329" s="347">
        <f t="shared" si="15"/>
        <v>0</v>
      </c>
      <c r="O329" s="347"/>
      <c r="P329" s="347"/>
      <c r="Q329" s="347"/>
      <c r="R329" s="132"/>
      <c r="T329" s="162" t="s">
        <v>5</v>
      </c>
      <c r="U329" s="47" t="s">
        <v>47</v>
      </c>
      <c r="V329" s="39"/>
      <c r="W329" s="163">
        <f t="shared" si="16"/>
        <v>0</v>
      </c>
      <c r="X329" s="163">
        <v>0</v>
      </c>
      <c r="Y329" s="163">
        <f t="shared" si="17"/>
        <v>0</v>
      </c>
      <c r="Z329" s="163">
        <v>0</v>
      </c>
      <c r="AA329" s="164">
        <f t="shared" si="18"/>
        <v>0</v>
      </c>
      <c r="AR329" s="21" t="s">
        <v>246</v>
      </c>
      <c r="AT329" s="21" t="s">
        <v>156</v>
      </c>
      <c r="AU329" s="21" t="s">
        <v>102</v>
      </c>
      <c r="AY329" s="21" t="s">
        <v>155</v>
      </c>
      <c r="BE329" s="104">
        <f t="shared" si="19"/>
        <v>0</v>
      </c>
      <c r="BF329" s="104">
        <f t="shared" si="20"/>
        <v>0</v>
      </c>
      <c r="BG329" s="104">
        <f t="shared" si="21"/>
        <v>0</v>
      </c>
      <c r="BH329" s="104">
        <f t="shared" si="22"/>
        <v>0</v>
      </c>
      <c r="BI329" s="104">
        <f t="shared" si="23"/>
        <v>0</v>
      </c>
      <c r="BJ329" s="21" t="s">
        <v>24</v>
      </c>
      <c r="BK329" s="104">
        <f t="shared" si="24"/>
        <v>0</v>
      </c>
      <c r="BL329" s="21" t="s">
        <v>246</v>
      </c>
      <c r="BM329" s="21" t="s">
        <v>463</v>
      </c>
    </row>
    <row r="330" spans="2:65" s="1" customFormat="1" ht="31.5" customHeight="1">
      <c r="B330" s="130"/>
      <c r="C330" s="158" t="s">
        <v>464</v>
      </c>
      <c r="D330" s="158" t="s">
        <v>156</v>
      </c>
      <c r="E330" s="159" t="s">
        <v>465</v>
      </c>
      <c r="F330" s="345" t="s">
        <v>466</v>
      </c>
      <c r="G330" s="345"/>
      <c r="H330" s="345"/>
      <c r="I330" s="345"/>
      <c r="J330" s="160" t="s">
        <v>159</v>
      </c>
      <c r="K330" s="161">
        <v>3</v>
      </c>
      <c r="L330" s="346">
        <v>0</v>
      </c>
      <c r="M330" s="346"/>
      <c r="N330" s="347">
        <f t="shared" si="15"/>
        <v>0</v>
      </c>
      <c r="O330" s="347"/>
      <c r="P330" s="347"/>
      <c r="Q330" s="347"/>
      <c r="R330" s="132"/>
      <c r="T330" s="162" t="s">
        <v>5</v>
      </c>
      <c r="U330" s="47" t="s">
        <v>47</v>
      </c>
      <c r="V330" s="39"/>
      <c r="W330" s="163">
        <f t="shared" si="16"/>
        <v>0</v>
      </c>
      <c r="X330" s="163">
        <v>0</v>
      </c>
      <c r="Y330" s="163">
        <f t="shared" si="17"/>
        <v>0</v>
      </c>
      <c r="Z330" s="163">
        <v>0</v>
      </c>
      <c r="AA330" s="164">
        <f t="shared" si="18"/>
        <v>0</v>
      </c>
      <c r="AR330" s="21" t="s">
        <v>246</v>
      </c>
      <c r="AT330" s="21" t="s">
        <v>156</v>
      </c>
      <c r="AU330" s="21" t="s">
        <v>102</v>
      </c>
      <c r="AY330" s="21" t="s">
        <v>155</v>
      </c>
      <c r="BE330" s="104">
        <f t="shared" si="19"/>
        <v>0</v>
      </c>
      <c r="BF330" s="104">
        <f t="shared" si="20"/>
        <v>0</v>
      </c>
      <c r="BG330" s="104">
        <f t="shared" si="21"/>
        <v>0</v>
      </c>
      <c r="BH330" s="104">
        <f t="shared" si="22"/>
        <v>0</v>
      </c>
      <c r="BI330" s="104">
        <f t="shared" si="23"/>
        <v>0</v>
      </c>
      <c r="BJ330" s="21" t="s">
        <v>24</v>
      </c>
      <c r="BK330" s="104">
        <f t="shared" si="24"/>
        <v>0</v>
      </c>
      <c r="BL330" s="21" t="s">
        <v>246</v>
      </c>
      <c r="BM330" s="21" t="s">
        <v>467</v>
      </c>
    </row>
    <row r="331" spans="2:65" s="1" customFormat="1" ht="22.5" customHeight="1">
      <c r="B331" s="130"/>
      <c r="C331" s="158" t="s">
        <v>468</v>
      </c>
      <c r="D331" s="158" t="s">
        <v>156</v>
      </c>
      <c r="E331" s="159" t="s">
        <v>469</v>
      </c>
      <c r="F331" s="345" t="s">
        <v>470</v>
      </c>
      <c r="G331" s="345"/>
      <c r="H331" s="345"/>
      <c r="I331" s="345"/>
      <c r="J331" s="160" t="s">
        <v>159</v>
      </c>
      <c r="K331" s="161">
        <v>4</v>
      </c>
      <c r="L331" s="346">
        <v>0</v>
      </c>
      <c r="M331" s="346"/>
      <c r="N331" s="347">
        <f t="shared" si="15"/>
        <v>0</v>
      </c>
      <c r="O331" s="347"/>
      <c r="P331" s="347"/>
      <c r="Q331" s="347"/>
      <c r="R331" s="132"/>
      <c r="T331" s="162" t="s">
        <v>5</v>
      </c>
      <c r="U331" s="47" t="s">
        <v>47</v>
      </c>
      <c r="V331" s="39"/>
      <c r="W331" s="163">
        <f t="shared" si="16"/>
        <v>0</v>
      </c>
      <c r="X331" s="163">
        <v>0</v>
      </c>
      <c r="Y331" s="163">
        <f t="shared" si="17"/>
        <v>0</v>
      </c>
      <c r="Z331" s="163">
        <v>0</v>
      </c>
      <c r="AA331" s="164">
        <f t="shared" si="18"/>
        <v>0</v>
      </c>
      <c r="AR331" s="21" t="s">
        <v>246</v>
      </c>
      <c r="AT331" s="21" t="s">
        <v>156</v>
      </c>
      <c r="AU331" s="21" t="s">
        <v>102</v>
      </c>
      <c r="AY331" s="21" t="s">
        <v>155</v>
      </c>
      <c r="BE331" s="104">
        <f t="shared" si="19"/>
        <v>0</v>
      </c>
      <c r="BF331" s="104">
        <f t="shared" si="20"/>
        <v>0</v>
      </c>
      <c r="BG331" s="104">
        <f t="shared" si="21"/>
        <v>0</v>
      </c>
      <c r="BH331" s="104">
        <f t="shared" si="22"/>
        <v>0</v>
      </c>
      <c r="BI331" s="104">
        <f t="shared" si="23"/>
        <v>0</v>
      </c>
      <c r="BJ331" s="21" t="s">
        <v>24</v>
      </c>
      <c r="BK331" s="104">
        <f t="shared" si="24"/>
        <v>0</v>
      </c>
      <c r="BL331" s="21" t="s">
        <v>246</v>
      </c>
      <c r="BM331" s="21" t="s">
        <v>471</v>
      </c>
    </row>
    <row r="332" spans="2:65" s="1" customFormat="1" ht="31.5" customHeight="1">
      <c r="B332" s="130"/>
      <c r="C332" s="158" t="s">
        <v>472</v>
      </c>
      <c r="D332" s="158" t="s">
        <v>156</v>
      </c>
      <c r="E332" s="159" t="s">
        <v>473</v>
      </c>
      <c r="F332" s="345" t="s">
        <v>474</v>
      </c>
      <c r="G332" s="345"/>
      <c r="H332" s="345"/>
      <c r="I332" s="345"/>
      <c r="J332" s="160" t="s">
        <v>390</v>
      </c>
      <c r="K332" s="161">
        <v>0.025</v>
      </c>
      <c r="L332" s="346">
        <v>0</v>
      </c>
      <c r="M332" s="346"/>
      <c r="N332" s="347">
        <f t="shared" si="15"/>
        <v>0</v>
      </c>
      <c r="O332" s="347"/>
      <c r="P332" s="347"/>
      <c r="Q332" s="347"/>
      <c r="R332" s="132"/>
      <c r="T332" s="162" t="s">
        <v>5</v>
      </c>
      <c r="U332" s="47" t="s">
        <v>47</v>
      </c>
      <c r="V332" s="39"/>
      <c r="W332" s="163">
        <f t="shared" si="16"/>
        <v>0</v>
      </c>
      <c r="X332" s="163">
        <v>0</v>
      </c>
      <c r="Y332" s="163">
        <f t="shared" si="17"/>
        <v>0</v>
      </c>
      <c r="Z332" s="163">
        <v>0</v>
      </c>
      <c r="AA332" s="164">
        <f t="shared" si="18"/>
        <v>0</v>
      </c>
      <c r="AR332" s="21" t="s">
        <v>246</v>
      </c>
      <c r="AT332" s="21" t="s">
        <v>156</v>
      </c>
      <c r="AU332" s="21" t="s">
        <v>102</v>
      </c>
      <c r="AY332" s="21" t="s">
        <v>155</v>
      </c>
      <c r="BE332" s="104">
        <f t="shared" si="19"/>
        <v>0</v>
      </c>
      <c r="BF332" s="104">
        <f t="shared" si="20"/>
        <v>0</v>
      </c>
      <c r="BG332" s="104">
        <f t="shared" si="21"/>
        <v>0</v>
      </c>
      <c r="BH332" s="104">
        <f t="shared" si="22"/>
        <v>0</v>
      </c>
      <c r="BI332" s="104">
        <f t="shared" si="23"/>
        <v>0</v>
      </c>
      <c r="BJ332" s="21" t="s">
        <v>24</v>
      </c>
      <c r="BK332" s="104">
        <f t="shared" si="24"/>
        <v>0</v>
      </c>
      <c r="BL332" s="21" t="s">
        <v>246</v>
      </c>
      <c r="BM332" s="21" t="s">
        <v>475</v>
      </c>
    </row>
    <row r="333" spans="2:63" s="9" customFormat="1" ht="29.85" customHeight="1">
      <c r="B333" s="147"/>
      <c r="C333" s="148"/>
      <c r="D333" s="157" t="s">
        <v>118</v>
      </c>
      <c r="E333" s="157"/>
      <c r="F333" s="157"/>
      <c r="G333" s="157"/>
      <c r="H333" s="157"/>
      <c r="I333" s="157"/>
      <c r="J333" s="157"/>
      <c r="K333" s="157"/>
      <c r="L333" s="157"/>
      <c r="M333" s="157"/>
      <c r="N333" s="363">
        <f>BK333</f>
        <v>0</v>
      </c>
      <c r="O333" s="364"/>
      <c r="P333" s="364"/>
      <c r="Q333" s="364"/>
      <c r="R333" s="150"/>
      <c r="T333" s="151"/>
      <c r="U333" s="148"/>
      <c r="V333" s="148"/>
      <c r="W333" s="152">
        <f>SUM(W334:W347)</f>
        <v>0</v>
      </c>
      <c r="X333" s="148"/>
      <c r="Y333" s="152">
        <f>SUM(Y334:Y347)</f>
        <v>0</v>
      </c>
      <c r="Z333" s="148"/>
      <c r="AA333" s="153">
        <f>SUM(AA334:AA347)</f>
        <v>0</v>
      </c>
      <c r="AR333" s="154" t="s">
        <v>102</v>
      </c>
      <c r="AT333" s="155" t="s">
        <v>81</v>
      </c>
      <c r="AU333" s="155" t="s">
        <v>24</v>
      </c>
      <c r="AY333" s="154" t="s">
        <v>155</v>
      </c>
      <c r="BK333" s="156">
        <f>SUM(BK334:BK347)</f>
        <v>0</v>
      </c>
    </row>
    <row r="334" spans="2:65" s="1" customFormat="1" ht="22.5" customHeight="1">
      <c r="B334" s="130"/>
      <c r="C334" s="158" t="s">
        <v>476</v>
      </c>
      <c r="D334" s="158" t="s">
        <v>156</v>
      </c>
      <c r="E334" s="159" t="s">
        <v>477</v>
      </c>
      <c r="F334" s="345" t="s">
        <v>478</v>
      </c>
      <c r="G334" s="345"/>
      <c r="H334" s="345"/>
      <c r="I334" s="345"/>
      <c r="J334" s="160" t="s">
        <v>193</v>
      </c>
      <c r="K334" s="161">
        <v>20</v>
      </c>
      <c r="L334" s="346">
        <v>0</v>
      </c>
      <c r="M334" s="346"/>
      <c r="N334" s="347">
        <f aca="true" t="shared" si="25" ref="N334:N347">ROUND(L334*K334,2)</f>
        <v>0</v>
      </c>
      <c r="O334" s="347"/>
      <c r="P334" s="347"/>
      <c r="Q334" s="347"/>
      <c r="R334" s="132"/>
      <c r="T334" s="162" t="s">
        <v>5</v>
      </c>
      <c r="U334" s="47" t="s">
        <v>47</v>
      </c>
      <c r="V334" s="39"/>
      <c r="W334" s="163">
        <f aca="true" t="shared" si="26" ref="W334:W347">V334*K334</f>
        <v>0</v>
      </c>
      <c r="X334" s="163">
        <v>0</v>
      </c>
      <c r="Y334" s="163">
        <f aca="true" t="shared" si="27" ref="Y334:Y347">X334*K334</f>
        <v>0</v>
      </c>
      <c r="Z334" s="163">
        <v>0</v>
      </c>
      <c r="AA334" s="164">
        <f aca="true" t="shared" si="28" ref="AA334:AA347">Z334*K334</f>
        <v>0</v>
      </c>
      <c r="AR334" s="21" t="s">
        <v>246</v>
      </c>
      <c r="AT334" s="21" t="s">
        <v>156</v>
      </c>
      <c r="AU334" s="21" t="s">
        <v>102</v>
      </c>
      <c r="AY334" s="21" t="s">
        <v>155</v>
      </c>
      <c r="BE334" s="104">
        <f aca="true" t="shared" si="29" ref="BE334:BE347">IF(U334="základní",N334,0)</f>
        <v>0</v>
      </c>
      <c r="BF334" s="104">
        <f aca="true" t="shared" si="30" ref="BF334:BF347">IF(U334="snížená",N334,0)</f>
        <v>0</v>
      </c>
      <c r="BG334" s="104">
        <f aca="true" t="shared" si="31" ref="BG334:BG347">IF(U334="zákl. přenesená",N334,0)</f>
        <v>0</v>
      </c>
      <c r="BH334" s="104">
        <f aca="true" t="shared" si="32" ref="BH334:BH347">IF(U334="sníž. přenesená",N334,0)</f>
        <v>0</v>
      </c>
      <c r="BI334" s="104">
        <f aca="true" t="shared" si="33" ref="BI334:BI347">IF(U334="nulová",N334,0)</f>
        <v>0</v>
      </c>
      <c r="BJ334" s="21" t="s">
        <v>24</v>
      </c>
      <c r="BK334" s="104">
        <f aca="true" t="shared" si="34" ref="BK334:BK347">ROUND(L334*K334,2)</f>
        <v>0</v>
      </c>
      <c r="BL334" s="21" t="s">
        <v>246</v>
      </c>
      <c r="BM334" s="21" t="s">
        <v>479</v>
      </c>
    </row>
    <row r="335" spans="2:65" s="1" customFormat="1" ht="22.5" customHeight="1">
      <c r="B335" s="130"/>
      <c r="C335" s="158" t="s">
        <v>480</v>
      </c>
      <c r="D335" s="158" t="s">
        <v>156</v>
      </c>
      <c r="E335" s="159" t="s">
        <v>481</v>
      </c>
      <c r="F335" s="345" t="s">
        <v>482</v>
      </c>
      <c r="G335" s="345"/>
      <c r="H335" s="345"/>
      <c r="I335" s="345"/>
      <c r="J335" s="160" t="s">
        <v>159</v>
      </c>
      <c r="K335" s="161">
        <v>6</v>
      </c>
      <c r="L335" s="346">
        <v>0</v>
      </c>
      <c r="M335" s="346"/>
      <c r="N335" s="347">
        <f t="shared" si="25"/>
        <v>0</v>
      </c>
      <c r="O335" s="347"/>
      <c r="P335" s="347"/>
      <c r="Q335" s="347"/>
      <c r="R335" s="132"/>
      <c r="T335" s="162" t="s">
        <v>5</v>
      </c>
      <c r="U335" s="47" t="s">
        <v>47</v>
      </c>
      <c r="V335" s="39"/>
      <c r="W335" s="163">
        <f t="shared" si="26"/>
        <v>0</v>
      </c>
      <c r="X335" s="163">
        <v>0</v>
      </c>
      <c r="Y335" s="163">
        <f t="shared" si="27"/>
        <v>0</v>
      </c>
      <c r="Z335" s="163">
        <v>0</v>
      </c>
      <c r="AA335" s="164">
        <f t="shared" si="28"/>
        <v>0</v>
      </c>
      <c r="AR335" s="21" t="s">
        <v>246</v>
      </c>
      <c r="AT335" s="21" t="s">
        <v>156</v>
      </c>
      <c r="AU335" s="21" t="s">
        <v>102</v>
      </c>
      <c r="AY335" s="21" t="s">
        <v>155</v>
      </c>
      <c r="BE335" s="104">
        <f t="shared" si="29"/>
        <v>0</v>
      </c>
      <c r="BF335" s="104">
        <f t="shared" si="30"/>
        <v>0</v>
      </c>
      <c r="BG335" s="104">
        <f t="shared" si="31"/>
        <v>0</v>
      </c>
      <c r="BH335" s="104">
        <f t="shared" si="32"/>
        <v>0</v>
      </c>
      <c r="BI335" s="104">
        <f t="shared" si="33"/>
        <v>0</v>
      </c>
      <c r="BJ335" s="21" t="s">
        <v>24</v>
      </c>
      <c r="BK335" s="104">
        <f t="shared" si="34"/>
        <v>0</v>
      </c>
      <c r="BL335" s="21" t="s">
        <v>246</v>
      </c>
      <c r="BM335" s="21" t="s">
        <v>483</v>
      </c>
    </row>
    <row r="336" spans="2:65" s="1" customFormat="1" ht="31.5" customHeight="1">
      <c r="B336" s="130"/>
      <c r="C336" s="158" t="s">
        <v>484</v>
      </c>
      <c r="D336" s="158" t="s">
        <v>156</v>
      </c>
      <c r="E336" s="159" t="s">
        <v>485</v>
      </c>
      <c r="F336" s="345" t="s">
        <v>486</v>
      </c>
      <c r="G336" s="345"/>
      <c r="H336" s="345"/>
      <c r="I336" s="345"/>
      <c r="J336" s="160" t="s">
        <v>193</v>
      </c>
      <c r="K336" s="161">
        <v>25</v>
      </c>
      <c r="L336" s="346">
        <v>0</v>
      </c>
      <c r="M336" s="346"/>
      <c r="N336" s="347">
        <f t="shared" si="25"/>
        <v>0</v>
      </c>
      <c r="O336" s="347"/>
      <c r="P336" s="347"/>
      <c r="Q336" s="347"/>
      <c r="R336" s="132"/>
      <c r="T336" s="162" t="s">
        <v>5</v>
      </c>
      <c r="U336" s="47" t="s">
        <v>47</v>
      </c>
      <c r="V336" s="39"/>
      <c r="W336" s="163">
        <f t="shared" si="26"/>
        <v>0</v>
      </c>
      <c r="X336" s="163">
        <v>0</v>
      </c>
      <c r="Y336" s="163">
        <f t="shared" si="27"/>
        <v>0</v>
      </c>
      <c r="Z336" s="163">
        <v>0</v>
      </c>
      <c r="AA336" s="164">
        <f t="shared" si="28"/>
        <v>0</v>
      </c>
      <c r="AR336" s="21" t="s">
        <v>246</v>
      </c>
      <c r="AT336" s="21" t="s">
        <v>156</v>
      </c>
      <c r="AU336" s="21" t="s">
        <v>102</v>
      </c>
      <c r="AY336" s="21" t="s">
        <v>155</v>
      </c>
      <c r="BE336" s="104">
        <f t="shared" si="29"/>
        <v>0</v>
      </c>
      <c r="BF336" s="104">
        <f t="shared" si="30"/>
        <v>0</v>
      </c>
      <c r="BG336" s="104">
        <f t="shared" si="31"/>
        <v>0</v>
      </c>
      <c r="BH336" s="104">
        <f t="shared" si="32"/>
        <v>0</v>
      </c>
      <c r="BI336" s="104">
        <f t="shared" si="33"/>
        <v>0</v>
      </c>
      <c r="BJ336" s="21" t="s">
        <v>24</v>
      </c>
      <c r="BK336" s="104">
        <f t="shared" si="34"/>
        <v>0</v>
      </c>
      <c r="BL336" s="21" t="s">
        <v>246</v>
      </c>
      <c r="BM336" s="21" t="s">
        <v>487</v>
      </c>
    </row>
    <row r="337" spans="2:65" s="1" customFormat="1" ht="31.5" customHeight="1">
      <c r="B337" s="130"/>
      <c r="C337" s="158" t="s">
        <v>488</v>
      </c>
      <c r="D337" s="158" t="s">
        <v>156</v>
      </c>
      <c r="E337" s="159" t="s">
        <v>489</v>
      </c>
      <c r="F337" s="345" t="s">
        <v>490</v>
      </c>
      <c r="G337" s="345"/>
      <c r="H337" s="345"/>
      <c r="I337" s="345"/>
      <c r="J337" s="160" t="s">
        <v>193</v>
      </c>
      <c r="K337" s="161">
        <v>30</v>
      </c>
      <c r="L337" s="346">
        <v>0</v>
      </c>
      <c r="M337" s="346"/>
      <c r="N337" s="347">
        <f t="shared" si="25"/>
        <v>0</v>
      </c>
      <c r="O337" s="347"/>
      <c r="P337" s="347"/>
      <c r="Q337" s="347"/>
      <c r="R337" s="132"/>
      <c r="T337" s="162" t="s">
        <v>5</v>
      </c>
      <c r="U337" s="47" t="s">
        <v>47</v>
      </c>
      <c r="V337" s="39"/>
      <c r="W337" s="163">
        <f t="shared" si="26"/>
        <v>0</v>
      </c>
      <c r="X337" s="163">
        <v>0</v>
      </c>
      <c r="Y337" s="163">
        <f t="shared" si="27"/>
        <v>0</v>
      </c>
      <c r="Z337" s="163">
        <v>0</v>
      </c>
      <c r="AA337" s="164">
        <f t="shared" si="28"/>
        <v>0</v>
      </c>
      <c r="AR337" s="21" t="s">
        <v>246</v>
      </c>
      <c r="AT337" s="21" t="s">
        <v>156</v>
      </c>
      <c r="AU337" s="21" t="s">
        <v>102</v>
      </c>
      <c r="AY337" s="21" t="s">
        <v>155</v>
      </c>
      <c r="BE337" s="104">
        <f t="shared" si="29"/>
        <v>0</v>
      </c>
      <c r="BF337" s="104">
        <f t="shared" si="30"/>
        <v>0</v>
      </c>
      <c r="BG337" s="104">
        <f t="shared" si="31"/>
        <v>0</v>
      </c>
      <c r="BH337" s="104">
        <f t="shared" si="32"/>
        <v>0</v>
      </c>
      <c r="BI337" s="104">
        <f t="shared" si="33"/>
        <v>0</v>
      </c>
      <c r="BJ337" s="21" t="s">
        <v>24</v>
      </c>
      <c r="BK337" s="104">
        <f t="shared" si="34"/>
        <v>0</v>
      </c>
      <c r="BL337" s="21" t="s">
        <v>246</v>
      </c>
      <c r="BM337" s="21" t="s">
        <v>491</v>
      </c>
    </row>
    <row r="338" spans="2:65" s="1" customFormat="1" ht="31.5" customHeight="1">
      <c r="B338" s="130"/>
      <c r="C338" s="158" t="s">
        <v>492</v>
      </c>
      <c r="D338" s="158" t="s">
        <v>156</v>
      </c>
      <c r="E338" s="159" t="s">
        <v>493</v>
      </c>
      <c r="F338" s="345" t="s">
        <v>494</v>
      </c>
      <c r="G338" s="345"/>
      <c r="H338" s="345"/>
      <c r="I338" s="345"/>
      <c r="J338" s="160" t="s">
        <v>495</v>
      </c>
      <c r="K338" s="161">
        <v>3</v>
      </c>
      <c r="L338" s="346">
        <v>0</v>
      </c>
      <c r="M338" s="346"/>
      <c r="N338" s="347">
        <f t="shared" si="25"/>
        <v>0</v>
      </c>
      <c r="O338" s="347"/>
      <c r="P338" s="347"/>
      <c r="Q338" s="347"/>
      <c r="R338" s="132"/>
      <c r="T338" s="162" t="s">
        <v>5</v>
      </c>
      <c r="U338" s="47" t="s">
        <v>47</v>
      </c>
      <c r="V338" s="39"/>
      <c r="W338" s="163">
        <f t="shared" si="26"/>
        <v>0</v>
      </c>
      <c r="X338" s="163">
        <v>0</v>
      </c>
      <c r="Y338" s="163">
        <f t="shared" si="27"/>
        <v>0</v>
      </c>
      <c r="Z338" s="163">
        <v>0</v>
      </c>
      <c r="AA338" s="164">
        <f t="shared" si="28"/>
        <v>0</v>
      </c>
      <c r="AR338" s="21" t="s">
        <v>246</v>
      </c>
      <c r="AT338" s="21" t="s">
        <v>156</v>
      </c>
      <c r="AU338" s="21" t="s">
        <v>102</v>
      </c>
      <c r="AY338" s="21" t="s">
        <v>155</v>
      </c>
      <c r="BE338" s="104">
        <f t="shared" si="29"/>
        <v>0</v>
      </c>
      <c r="BF338" s="104">
        <f t="shared" si="30"/>
        <v>0</v>
      </c>
      <c r="BG338" s="104">
        <f t="shared" si="31"/>
        <v>0</v>
      </c>
      <c r="BH338" s="104">
        <f t="shared" si="32"/>
        <v>0</v>
      </c>
      <c r="BI338" s="104">
        <f t="shared" si="33"/>
        <v>0</v>
      </c>
      <c r="BJ338" s="21" t="s">
        <v>24</v>
      </c>
      <c r="BK338" s="104">
        <f t="shared" si="34"/>
        <v>0</v>
      </c>
      <c r="BL338" s="21" t="s">
        <v>246</v>
      </c>
      <c r="BM338" s="21" t="s">
        <v>496</v>
      </c>
    </row>
    <row r="339" spans="2:65" s="1" customFormat="1" ht="44.25" customHeight="1">
      <c r="B339" s="130"/>
      <c r="C339" s="158" t="s">
        <v>497</v>
      </c>
      <c r="D339" s="158" t="s">
        <v>156</v>
      </c>
      <c r="E339" s="159" t="s">
        <v>498</v>
      </c>
      <c r="F339" s="345" t="s">
        <v>499</v>
      </c>
      <c r="G339" s="345"/>
      <c r="H339" s="345"/>
      <c r="I339" s="345"/>
      <c r="J339" s="160" t="s">
        <v>193</v>
      </c>
      <c r="K339" s="161">
        <v>30</v>
      </c>
      <c r="L339" s="346">
        <v>0</v>
      </c>
      <c r="M339" s="346"/>
      <c r="N339" s="347">
        <f t="shared" si="25"/>
        <v>0</v>
      </c>
      <c r="O339" s="347"/>
      <c r="P339" s="347"/>
      <c r="Q339" s="347"/>
      <c r="R339" s="132"/>
      <c r="T339" s="162" t="s">
        <v>5</v>
      </c>
      <c r="U339" s="47" t="s">
        <v>47</v>
      </c>
      <c r="V339" s="39"/>
      <c r="W339" s="163">
        <f t="shared" si="26"/>
        <v>0</v>
      </c>
      <c r="X339" s="163">
        <v>0</v>
      </c>
      <c r="Y339" s="163">
        <f t="shared" si="27"/>
        <v>0</v>
      </c>
      <c r="Z339" s="163">
        <v>0</v>
      </c>
      <c r="AA339" s="164">
        <f t="shared" si="28"/>
        <v>0</v>
      </c>
      <c r="AR339" s="21" t="s">
        <v>246</v>
      </c>
      <c r="AT339" s="21" t="s">
        <v>156</v>
      </c>
      <c r="AU339" s="21" t="s">
        <v>102</v>
      </c>
      <c r="AY339" s="21" t="s">
        <v>155</v>
      </c>
      <c r="BE339" s="104">
        <f t="shared" si="29"/>
        <v>0</v>
      </c>
      <c r="BF339" s="104">
        <f t="shared" si="30"/>
        <v>0</v>
      </c>
      <c r="BG339" s="104">
        <f t="shared" si="31"/>
        <v>0</v>
      </c>
      <c r="BH339" s="104">
        <f t="shared" si="32"/>
        <v>0</v>
      </c>
      <c r="BI339" s="104">
        <f t="shared" si="33"/>
        <v>0</v>
      </c>
      <c r="BJ339" s="21" t="s">
        <v>24</v>
      </c>
      <c r="BK339" s="104">
        <f t="shared" si="34"/>
        <v>0</v>
      </c>
      <c r="BL339" s="21" t="s">
        <v>246</v>
      </c>
      <c r="BM339" s="21" t="s">
        <v>500</v>
      </c>
    </row>
    <row r="340" spans="2:65" s="1" customFormat="1" ht="44.25" customHeight="1">
      <c r="B340" s="130"/>
      <c r="C340" s="158" t="s">
        <v>501</v>
      </c>
      <c r="D340" s="158" t="s">
        <v>156</v>
      </c>
      <c r="E340" s="159" t="s">
        <v>502</v>
      </c>
      <c r="F340" s="345" t="s">
        <v>503</v>
      </c>
      <c r="G340" s="345"/>
      <c r="H340" s="345"/>
      <c r="I340" s="345"/>
      <c r="J340" s="160" t="s">
        <v>193</v>
      </c>
      <c r="K340" s="161">
        <v>25</v>
      </c>
      <c r="L340" s="346">
        <v>0</v>
      </c>
      <c r="M340" s="346"/>
      <c r="N340" s="347">
        <f t="shared" si="25"/>
        <v>0</v>
      </c>
      <c r="O340" s="347"/>
      <c r="P340" s="347"/>
      <c r="Q340" s="347"/>
      <c r="R340" s="132"/>
      <c r="T340" s="162" t="s">
        <v>5</v>
      </c>
      <c r="U340" s="47" t="s">
        <v>47</v>
      </c>
      <c r="V340" s="39"/>
      <c r="W340" s="163">
        <f t="shared" si="26"/>
        <v>0</v>
      </c>
      <c r="X340" s="163">
        <v>0</v>
      </c>
      <c r="Y340" s="163">
        <f t="shared" si="27"/>
        <v>0</v>
      </c>
      <c r="Z340" s="163">
        <v>0</v>
      </c>
      <c r="AA340" s="164">
        <f t="shared" si="28"/>
        <v>0</v>
      </c>
      <c r="AR340" s="21" t="s">
        <v>246</v>
      </c>
      <c r="AT340" s="21" t="s">
        <v>156</v>
      </c>
      <c r="AU340" s="21" t="s">
        <v>102</v>
      </c>
      <c r="AY340" s="21" t="s">
        <v>155</v>
      </c>
      <c r="BE340" s="104">
        <f t="shared" si="29"/>
        <v>0</v>
      </c>
      <c r="BF340" s="104">
        <f t="shared" si="30"/>
        <v>0</v>
      </c>
      <c r="BG340" s="104">
        <f t="shared" si="31"/>
        <v>0</v>
      </c>
      <c r="BH340" s="104">
        <f t="shared" si="32"/>
        <v>0</v>
      </c>
      <c r="BI340" s="104">
        <f t="shared" si="33"/>
        <v>0</v>
      </c>
      <c r="BJ340" s="21" t="s">
        <v>24</v>
      </c>
      <c r="BK340" s="104">
        <f t="shared" si="34"/>
        <v>0</v>
      </c>
      <c r="BL340" s="21" t="s">
        <v>246</v>
      </c>
      <c r="BM340" s="21" t="s">
        <v>504</v>
      </c>
    </row>
    <row r="341" spans="2:65" s="1" customFormat="1" ht="22.5" customHeight="1">
      <c r="B341" s="130"/>
      <c r="C341" s="158" t="s">
        <v>505</v>
      </c>
      <c r="D341" s="158" t="s">
        <v>156</v>
      </c>
      <c r="E341" s="159" t="s">
        <v>506</v>
      </c>
      <c r="F341" s="345" t="s">
        <v>507</v>
      </c>
      <c r="G341" s="345"/>
      <c r="H341" s="345"/>
      <c r="I341" s="345"/>
      <c r="J341" s="160" t="s">
        <v>159</v>
      </c>
      <c r="K341" s="161">
        <v>15</v>
      </c>
      <c r="L341" s="346">
        <v>0</v>
      </c>
      <c r="M341" s="346"/>
      <c r="N341" s="347">
        <f t="shared" si="25"/>
        <v>0</v>
      </c>
      <c r="O341" s="347"/>
      <c r="P341" s="347"/>
      <c r="Q341" s="347"/>
      <c r="R341" s="132"/>
      <c r="T341" s="162" t="s">
        <v>5</v>
      </c>
      <c r="U341" s="47" t="s">
        <v>47</v>
      </c>
      <c r="V341" s="39"/>
      <c r="W341" s="163">
        <f t="shared" si="26"/>
        <v>0</v>
      </c>
      <c r="X341" s="163">
        <v>0</v>
      </c>
      <c r="Y341" s="163">
        <f t="shared" si="27"/>
        <v>0</v>
      </c>
      <c r="Z341" s="163">
        <v>0</v>
      </c>
      <c r="AA341" s="164">
        <f t="shared" si="28"/>
        <v>0</v>
      </c>
      <c r="AR341" s="21" t="s">
        <v>246</v>
      </c>
      <c r="AT341" s="21" t="s">
        <v>156</v>
      </c>
      <c r="AU341" s="21" t="s">
        <v>102</v>
      </c>
      <c r="AY341" s="21" t="s">
        <v>155</v>
      </c>
      <c r="BE341" s="104">
        <f t="shared" si="29"/>
        <v>0</v>
      </c>
      <c r="BF341" s="104">
        <f t="shared" si="30"/>
        <v>0</v>
      </c>
      <c r="BG341" s="104">
        <f t="shared" si="31"/>
        <v>0</v>
      </c>
      <c r="BH341" s="104">
        <f t="shared" si="32"/>
        <v>0</v>
      </c>
      <c r="BI341" s="104">
        <f t="shared" si="33"/>
        <v>0</v>
      </c>
      <c r="BJ341" s="21" t="s">
        <v>24</v>
      </c>
      <c r="BK341" s="104">
        <f t="shared" si="34"/>
        <v>0</v>
      </c>
      <c r="BL341" s="21" t="s">
        <v>246</v>
      </c>
      <c r="BM341" s="21" t="s">
        <v>508</v>
      </c>
    </row>
    <row r="342" spans="2:65" s="1" customFormat="1" ht="31.5" customHeight="1">
      <c r="B342" s="130"/>
      <c r="C342" s="158" t="s">
        <v>509</v>
      </c>
      <c r="D342" s="158" t="s">
        <v>156</v>
      </c>
      <c r="E342" s="159" t="s">
        <v>510</v>
      </c>
      <c r="F342" s="345" t="s">
        <v>511</v>
      </c>
      <c r="G342" s="345"/>
      <c r="H342" s="345"/>
      <c r="I342" s="345"/>
      <c r="J342" s="160" t="s">
        <v>159</v>
      </c>
      <c r="K342" s="161">
        <v>6</v>
      </c>
      <c r="L342" s="346">
        <v>0</v>
      </c>
      <c r="M342" s="346"/>
      <c r="N342" s="347">
        <f t="shared" si="25"/>
        <v>0</v>
      </c>
      <c r="O342" s="347"/>
      <c r="P342" s="347"/>
      <c r="Q342" s="347"/>
      <c r="R342" s="132"/>
      <c r="T342" s="162" t="s">
        <v>5</v>
      </c>
      <c r="U342" s="47" t="s">
        <v>47</v>
      </c>
      <c r="V342" s="39"/>
      <c r="W342" s="163">
        <f t="shared" si="26"/>
        <v>0</v>
      </c>
      <c r="X342" s="163">
        <v>0</v>
      </c>
      <c r="Y342" s="163">
        <f t="shared" si="27"/>
        <v>0</v>
      </c>
      <c r="Z342" s="163">
        <v>0</v>
      </c>
      <c r="AA342" s="164">
        <f t="shared" si="28"/>
        <v>0</v>
      </c>
      <c r="AR342" s="21" t="s">
        <v>246</v>
      </c>
      <c r="AT342" s="21" t="s">
        <v>156</v>
      </c>
      <c r="AU342" s="21" t="s">
        <v>102</v>
      </c>
      <c r="AY342" s="21" t="s">
        <v>155</v>
      </c>
      <c r="BE342" s="104">
        <f t="shared" si="29"/>
        <v>0</v>
      </c>
      <c r="BF342" s="104">
        <f t="shared" si="30"/>
        <v>0</v>
      </c>
      <c r="BG342" s="104">
        <f t="shared" si="31"/>
        <v>0</v>
      </c>
      <c r="BH342" s="104">
        <f t="shared" si="32"/>
        <v>0</v>
      </c>
      <c r="BI342" s="104">
        <f t="shared" si="33"/>
        <v>0</v>
      </c>
      <c r="BJ342" s="21" t="s">
        <v>24</v>
      </c>
      <c r="BK342" s="104">
        <f t="shared" si="34"/>
        <v>0</v>
      </c>
      <c r="BL342" s="21" t="s">
        <v>246</v>
      </c>
      <c r="BM342" s="21" t="s">
        <v>512</v>
      </c>
    </row>
    <row r="343" spans="2:65" s="1" customFormat="1" ht="31.5" customHeight="1">
      <c r="B343" s="130"/>
      <c r="C343" s="158" t="s">
        <v>513</v>
      </c>
      <c r="D343" s="158" t="s">
        <v>156</v>
      </c>
      <c r="E343" s="159" t="s">
        <v>514</v>
      </c>
      <c r="F343" s="345" t="s">
        <v>515</v>
      </c>
      <c r="G343" s="345"/>
      <c r="H343" s="345"/>
      <c r="I343" s="345"/>
      <c r="J343" s="160" t="s">
        <v>159</v>
      </c>
      <c r="K343" s="161">
        <v>30</v>
      </c>
      <c r="L343" s="346">
        <v>0</v>
      </c>
      <c r="M343" s="346"/>
      <c r="N343" s="347">
        <f t="shared" si="25"/>
        <v>0</v>
      </c>
      <c r="O343" s="347"/>
      <c r="P343" s="347"/>
      <c r="Q343" s="347"/>
      <c r="R343" s="132"/>
      <c r="T343" s="162" t="s">
        <v>5</v>
      </c>
      <c r="U343" s="47" t="s">
        <v>47</v>
      </c>
      <c r="V343" s="39"/>
      <c r="W343" s="163">
        <f t="shared" si="26"/>
        <v>0</v>
      </c>
      <c r="X343" s="163">
        <v>0</v>
      </c>
      <c r="Y343" s="163">
        <f t="shared" si="27"/>
        <v>0</v>
      </c>
      <c r="Z343" s="163">
        <v>0</v>
      </c>
      <c r="AA343" s="164">
        <f t="shared" si="28"/>
        <v>0</v>
      </c>
      <c r="AR343" s="21" t="s">
        <v>246</v>
      </c>
      <c r="AT343" s="21" t="s">
        <v>156</v>
      </c>
      <c r="AU343" s="21" t="s">
        <v>102</v>
      </c>
      <c r="AY343" s="21" t="s">
        <v>155</v>
      </c>
      <c r="BE343" s="104">
        <f t="shared" si="29"/>
        <v>0</v>
      </c>
      <c r="BF343" s="104">
        <f t="shared" si="30"/>
        <v>0</v>
      </c>
      <c r="BG343" s="104">
        <f t="shared" si="31"/>
        <v>0</v>
      </c>
      <c r="BH343" s="104">
        <f t="shared" si="32"/>
        <v>0</v>
      </c>
      <c r="BI343" s="104">
        <f t="shared" si="33"/>
        <v>0</v>
      </c>
      <c r="BJ343" s="21" t="s">
        <v>24</v>
      </c>
      <c r="BK343" s="104">
        <f t="shared" si="34"/>
        <v>0</v>
      </c>
      <c r="BL343" s="21" t="s">
        <v>246</v>
      </c>
      <c r="BM343" s="21" t="s">
        <v>516</v>
      </c>
    </row>
    <row r="344" spans="2:65" s="1" customFormat="1" ht="22.5" customHeight="1">
      <c r="B344" s="130"/>
      <c r="C344" s="158" t="s">
        <v>517</v>
      </c>
      <c r="D344" s="158" t="s">
        <v>156</v>
      </c>
      <c r="E344" s="159" t="s">
        <v>518</v>
      </c>
      <c r="F344" s="345" t="s">
        <v>519</v>
      </c>
      <c r="G344" s="345"/>
      <c r="H344" s="345"/>
      <c r="I344" s="345"/>
      <c r="J344" s="160" t="s">
        <v>159</v>
      </c>
      <c r="K344" s="161">
        <v>4</v>
      </c>
      <c r="L344" s="346">
        <v>0</v>
      </c>
      <c r="M344" s="346"/>
      <c r="N344" s="347">
        <f t="shared" si="25"/>
        <v>0</v>
      </c>
      <c r="O344" s="347"/>
      <c r="P344" s="347"/>
      <c r="Q344" s="347"/>
      <c r="R344" s="132"/>
      <c r="T344" s="162" t="s">
        <v>5</v>
      </c>
      <c r="U344" s="47" t="s">
        <v>47</v>
      </c>
      <c r="V344" s="39"/>
      <c r="W344" s="163">
        <f t="shared" si="26"/>
        <v>0</v>
      </c>
      <c r="X344" s="163">
        <v>0</v>
      </c>
      <c r="Y344" s="163">
        <f t="shared" si="27"/>
        <v>0</v>
      </c>
      <c r="Z344" s="163">
        <v>0</v>
      </c>
      <c r="AA344" s="164">
        <f t="shared" si="28"/>
        <v>0</v>
      </c>
      <c r="AR344" s="21" t="s">
        <v>246</v>
      </c>
      <c r="AT344" s="21" t="s">
        <v>156</v>
      </c>
      <c r="AU344" s="21" t="s">
        <v>102</v>
      </c>
      <c r="AY344" s="21" t="s">
        <v>155</v>
      </c>
      <c r="BE344" s="104">
        <f t="shared" si="29"/>
        <v>0</v>
      </c>
      <c r="BF344" s="104">
        <f t="shared" si="30"/>
        <v>0</v>
      </c>
      <c r="BG344" s="104">
        <f t="shared" si="31"/>
        <v>0</v>
      </c>
      <c r="BH344" s="104">
        <f t="shared" si="32"/>
        <v>0</v>
      </c>
      <c r="BI344" s="104">
        <f t="shared" si="33"/>
        <v>0</v>
      </c>
      <c r="BJ344" s="21" t="s">
        <v>24</v>
      </c>
      <c r="BK344" s="104">
        <f t="shared" si="34"/>
        <v>0</v>
      </c>
      <c r="BL344" s="21" t="s">
        <v>246</v>
      </c>
      <c r="BM344" s="21" t="s">
        <v>520</v>
      </c>
    </row>
    <row r="345" spans="2:65" s="1" customFormat="1" ht="31.5" customHeight="1">
      <c r="B345" s="130"/>
      <c r="C345" s="158" t="s">
        <v>521</v>
      </c>
      <c r="D345" s="158" t="s">
        <v>156</v>
      </c>
      <c r="E345" s="159" t="s">
        <v>522</v>
      </c>
      <c r="F345" s="345" t="s">
        <v>523</v>
      </c>
      <c r="G345" s="345"/>
      <c r="H345" s="345"/>
      <c r="I345" s="345"/>
      <c r="J345" s="160" t="s">
        <v>193</v>
      </c>
      <c r="K345" s="161">
        <v>55</v>
      </c>
      <c r="L345" s="346">
        <v>0</v>
      </c>
      <c r="M345" s="346"/>
      <c r="N345" s="347">
        <f t="shared" si="25"/>
        <v>0</v>
      </c>
      <c r="O345" s="347"/>
      <c r="P345" s="347"/>
      <c r="Q345" s="347"/>
      <c r="R345" s="132"/>
      <c r="T345" s="162" t="s">
        <v>5</v>
      </c>
      <c r="U345" s="47" t="s">
        <v>47</v>
      </c>
      <c r="V345" s="39"/>
      <c r="W345" s="163">
        <f t="shared" si="26"/>
        <v>0</v>
      </c>
      <c r="X345" s="163">
        <v>0</v>
      </c>
      <c r="Y345" s="163">
        <f t="shared" si="27"/>
        <v>0</v>
      </c>
      <c r="Z345" s="163">
        <v>0</v>
      </c>
      <c r="AA345" s="164">
        <f t="shared" si="28"/>
        <v>0</v>
      </c>
      <c r="AR345" s="21" t="s">
        <v>246</v>
      </c>
      <c r="AT345" s="21" t="s">
        <v>156</v>
      </c>
      <c r="AU345" s="21" t="s">
        <v>102</v>
      </c>
      <c r="AY345" s="21" t="s">
        <v>155</v>
      </c>
      <c r="BE345" s="104">
        <f t="shared" si="29"/>
        <v>0</v>
      </c>
      <c r="BF345" s="104">
        <f t="shared" si="30"/>
        <v>0</v>
      </c>
      <c r="BG345" s="104">
        <f t="shared" si="31"/>
        <v>0</v>
      </c>
      <c r="BH345" s="104">
        <f t="shared" si="32"/>
        <v>0</v>
      </c>
      <c r="BI345" s="104">
        <f t="shared" si="33"/>
        <v>0</v>
      </c>
      <c r="BJ345" s="21" t="s">
        <v>24</v>
      </c>
      <c r="BK345" s="104">
        <f t="shared" si="34"/>
        <v>0</v>
      </c>
      <c r="BL345" s="21" t="s">
        <v>246</v>
      </c>
      <c r="BM345" s="21" t="s">
        <v>524</v>
      </c>
    </row>
    <row r="346" spans="2:65" s="1" customFormat="1" ht="31.5" customHeight="1">
      <c r="B346" s="130"/>
      <c r="C346" s="158" t="s">
        <v>525</v>
      </c>
      <c r="D346" s="158" t="s">
        <v>156</v>
      </c>
      <c r="E346" s="159" t="s">
        <v>526</v>
      </c>
      <c r="F346" s="345" t="s">
        <v>527</v>
      </c>
      <c r="G346" s="345"/>
      <c r="H346" s="345"/>
      <c r="I346" s="345"/>
      <c r="J346" s="160" t="s">
        <v>193</v>
      </c>
      <c r="K346" s="161">
        <v>55</v>
      </c>
      <c r="L346" s="346">
        <v>0</v>
      </c>
      <c r="M346" s="346"/>
      <c r="N346" s="347">
        <f t="shared" si="25"/>
        <v>0</v>
      </c>
      <c r="O346" s="347"/>
      <c r="P346" s="347"/>
      <c r="Q346" s="347"/>
      <c r="R346" s="132"/>
      <c r="T346" s="162" t="s">
        <v>5</v>
      </c>
      <c r="U346" s="47" t="s">
        <v>47</v>
      </c>
      <c r="V346" s="39"/>
      <c r="W346" s="163">
        <f t="shared" si="26"/>
        <v>0</v>
      </c>
      <c r="X346" s="163">
        <v>0</v>
      </c>
      <c r="Y346" s="163">
        <f t="shared" si="27"/>
        <v>0</v>
      </c>
      <c r="Z346" s="163">
        <v>0</v>
      </c>
      <c r="AA346" s="164">
        <f t="shared" si="28"/>
        <v>0</v>
      </c>
      <c r="AR346" s="21" t="s">
        <v>246</v>
      </c>
      <c r="AT346" s="21" t="s">
        <v>156</v>
      </c>
      <c r="AU346" s="21" t="s">
        <v>102</v>
      </c>
      <c r="AY346" s="21" t="s">
        <v>155</v>
      </c>
      <c r="BE346" s="104">
        <f t="shared" si="29"/>
        <v>0</v>
      </c>
      <c r="BF346" s="104">
        <f t="shared" si="30"/>
        <v>0</v>
      </c>
      <c r="BG346" s="104">
        <f t="shared" si="31"/>
        <v>0</v>
      </c>
      <c r="BH346" s="104">
        <f t="shared" si="32"/>
        <v>0</v>
      </c>
      <c r="BI346" s="104">
        <f t="shared" si="33"/>
        <v>0</v>
      </c>
      <c r="BJ346" s="21" t="s">
        <v>24</v>
      </c>
      <c r="BK346" s="104">
        <f t="shared" si="34"/>
        <v>0</v>
      </c>
      <c r="BL346" s="21" t="s">
        <v>246</v>
      </c>
      <c r="BM346" s="21" t="s">
        <v>528</v>
      </c>
    </row>
    <row r="347" spans="2:65" s="1" customFormat="1" ht="31.5" customHeight="1">
      <c r="B347" s="130"/>
      <c r="C347" s="158" t="s">
        <v>529</v>
      </c>
      <c r="D347" s="158" t="s">
        <v>156</v>
      </c>
      <c r="E347" s="159" t="s">
        <v>530</v>
      </c>
      <c r="F347" s="345" t="s">
        <v>531</v>
      </c>
      <c r="G347" s="345"/>
      <c r="H347" s="345"/>
      <c r="I347" s="345"/>
      <c r="J347" s="160" t="s">
        <v>390</v>
      </c>
      <c r="K347" s="161">
        <v>0.072</v>
      </c>
      <c r="L347" s="346">
        <v>0</v>
      </c>
      <c r="M347" s="346"/>
      <c r="N347" s="347">
        <f t="shared" si="25"/>
        <v>0</v>
      </c>
      <c r="O347" s="347"/>
      <c r="P347" s="347"/>
      <c r="Q347" s="347"/>
      <c r="R347" s="132"/>
      <c r="T347" s="162" t="s">
        <v>5</v>
      </c>
      <c r="U347" s="47" t="s">
        <v>47</v>
      </c>
      <c r="V347" s="39"/>
      <c r="W347" s="163">
        <f t="shared" si="26"/>
        <v>0</v>
      </c>
      <c r="X347" s="163">
        <v>0</v>
      </c>
      <c r="Y347" s="163">
        <f t="shared" si="27"/>
        <v>0</v>
      </c>
      <c r="Z347" s="163">
        <v>0</v>
      </c>
      <c r="AA347" s="164">
        <f t="shared" si="28"/>
        <v>0</v>
      </c>
      <c r="AR347" s="21" t="s">
        <v>246</v>
      </c>
      <c r="AT347" s="21" t="s">
        <v>156</v>
      </c>
      <c r="AU347" s="21" t="s">
        <v>102</v>
      </c>
      <c r="AY347" s="21" t="s">
        <v>155</v>
      </c>
      <c r="BE347" s="104">
        <f t="shared" si="29"/>
        <v>0</v>
      </c>
      <c r="BF347" s="104">
        <f t="shared" si="30"/>
        <v>0</v>
      </c>
      <c r="BG347" s="104">
        <f t="shared" si="31"/>
        <v>0</v>
      </c>
      <c r="BH347" s="104">
        <f t="shared" si="32"/>
        <v>0</v>
      </c>
      <c r="BI347" s="104">
        <f t="shared" si="33"/>
        <v>0</v>
      </c>
      <c r="BJ347" s="21" t="s">
        <v>24</v>
      </c>
      <c r="BK347" s="104">
        <f t="shared" si="34"/>
        <v>0</v>
      </c>
      <c r="BL347" s="21" t="s">
        <v>246</v>
      </c>
      <c r="BM347" s="21" t="s">
        <v>532</v>
      </c>
    </row>
    <row r="348" spans="2:63" s="9" customFormat="1" ht="29.85" customHeight="1">
      <c r="B348" s="147"/>
      <c r="C348" s="148"/>
      <c r="D348" s="157" t="s">
        <v>119</v>
      </c>
      <c r="E348" s="157"/>
      <c r="F348" s="157"/>
      <c r="G348" s="157"/>
      <c r="H348" s="157"/>
      <c r="I348" s="157"/>
      <c r="J348" s="157"/>
      <c r="K348" s="157"/>
      <c r="L348" s="157"/>
      <c r="M348" s="157"/>
      <c r="N348" s="363">
        <f>BK348</f>
        <v>0</v>
      </c>
      <c r="O348" s="364"/>
      <c r="P348" s="364"/>
      <c r="Q348" s="364"/>
      <c r="R348" s="150"/>
      <c r="T348" s="151"/>
      <c r="U348" s="148"/>
      <c r="V348" s="148"/>
      <c r="W348" s="152">
        <f>SUM(W349:W368)</f>
        <v>0</v>
      </c>
      <c r="X348" s="148"/>
      <c r="Y348" s="152">
        <f>SUM(Y349:Y368)</f>
        <v>0</v>
      </c>
      <c r="Z348" s="148"/>
      <c r="AA348" s="153">
        <f>SUM(AA349:AA368)</f>
        <v>0</v>
      </c>
      <c r="AR348" s="154" t="s">
        <v>102</v>
      </c>
      <c r="AT348" s="155" t="s">
        <v>81</v>
      </c>
      <c r="AU348" s="155" t="s">
        <v>24</v>
      </c>
      <c r="AY348" s="154" t="s">
        <v>155</v>
      </c>
      <c r="BK348" s="156">
        <f>SUM(BK349:BK368)</f>
        <v>0</v>
      </c>
    </row>
    <row r="349" spans="2:65" s="1" customFormat="1" ht="22.5" customHeight="1">
      <c r="B349" s="130"/>
      <c r="C349" s="158" t="s">
        <v>533</v>
      </c>
      <c r="D349" s="158" t="s">
        <v>156</v>
      </c>
      <c r="E349" s="159" t="s">
        <v>534</v>
      </c>
      <c r="F349" s="345" t="s">
        <v>535</v>
      </c>
      <c r="G349" s="345"/>
      <c r="H349" s="345"/>
      <c r="I349" s="345"/>
      <c r="J349" s="160" t="s">
        <v>495</v>
      </c>
      <c r="K349" s="161">
        <v>4</v>
      </c>
      <c r="L349" s="346">
        <v>0</v>
      </c>
      <c r="M349" s="346"/>
      <c r="N349" s="347">
        <f aca="true" t="shared" si="35" ref="N349:N368">ROUND(L349*K349,2)</f>
        <v>0</v>
      </c>
      <c r="O349" s="347"/>
      <c r="P349" s="347"/>
      <c r="Q349" s="347"/>
      <c r="R349" s="132"/>
      <c r="T349" s="162" t="s">
        <v>5</v>
      </c>
      <c r="U349" s="47" t="s">
        <v>47</v>
      </c>
      <c r="V349" s="39"/>
      <c r="W349" s="163">
        <f aca="true" t="shared" si="36" ref="W349:W368">V349*K349</f>
        <v>0</v>
      </c>
      <c r="X349" s="163">
        <v>0</v>
      </c>
      <c r="Y349" s="163">
        <f aca="true" t="shared" si="37" ref="Y349:Y368">X349*K349</f>
        <v>0</v>
      </c>
      <c r="Z349" s="163">
        <v>0</v>
      </c>
      <c r="AA349" s="164">
        <f aca="true" t="shared" si="38" ref="AA349:AA368">Z349*K349</f>
        <v>0</v>
      </c>
      <c r="AR349" s="21" t="s">
        <v>246</v>
      </c>
      <c r="AT349" s="21" t="s">
        <v>156</v>
      </c>
      <c r="AU349" s="21" t="s">
        <v>102</v>
      </c>
      <c r="AY349" s="21" t="s">
        <v>155</v>
      </c>
      <c r="BE349" s="104">
        <f aca="true" t="shared" si="39" ref="BE349:BE368">IF(U349="základní",N349,0)</f>
        <v>0</v>
      </c>
      <c r="BF349" s="104">
        <f aca="true" t="shared" si="40" ref="BF349:BF368">IF(U349="snížená",N349,0)</f>
        <v>0</v>
      </c>
      <c r="BG349" s="104">
        <f aca="true" t="shared" si="41" ref="BG349:BG368">IF(U349="zákl. přenesená",N349,0)</f>
        <v>0</v>
      </c>
      <c r="BH349" s="104">
        <f aca="true" t="shared" si="42" ref="BH349:BH368">IF(U349="sníž. přenesená",N349,0)</f>
        <v>0</v>
      </c>
      <c r="BI349" s="104">
        <f aca="true" t="shared" si="43" ref="BI349:BI368">IF(U349="nulová",N349,0)</f>
        <v>0</v>
      </c>
      <c r="BJ349" s="21" t="s">
        <v>24</v>
      </c>
      <c r="BK349" s="104">
        <f aca="true" t="shared" si="44" ref="BK349:BK368">ROUND(L349*K349,2)</f>
        <v>0</v>
      </c>
      <c r="BL349" s="21" t="s">
        <v>246</v>
      </c>
      <c r="BM349" s="21" t="s">
        <v>536</v>
      </c>
    </row>
    <row r="350" spans="2:65" s="1" customFormat="1" ht="31.5" customHeight="1">
      <c r="B350" s="130"/>
      <c r="C350" s="158" t="s">
        <v>537</v>
      </c>
      <c r="D350" s="158" t="s">
        <v>156</v>
      </c>
      <c r="E350" s="159" t="s">
        <v>538</v>
      </c>
      <c r="F350" s="345" t="s">
        <v>539</v>
      </c>
      <c r="G350" s="345"/>
      <c r="H350" s="345"/>
      <c r="I350" s="345"/>
      <c r="J350" s="160" t="s">
        <v>495</v>
      </c>
      <c r="K350" s="161">
        <v>3</v>
      </c>
      <c r="L350" s="346">
        <v>0</v>
      </c>
      <c r="M350" s="346"/>
      <c r="N350" s="347">
        <f t="shared" si="35"/>
        <v>0</v>
      </c>
      <c r="O350" s="347"/>
      <c r="P350" s="347"/>
      <c r="Q350" s="347"/>
      <c r="R350" s="132"/>
      <c r="T350" s="162" t="s">
        <v>5</v>
      </c>
      <c r="U350" s="47" t="s">
        <v>47</v>
      </c>
      <c r="V350" s="39"/>
      <c r="W350" s="163">
        <f t="shared" si="36"/>
        <v>0</v>
      </c>
      <c r="X350" s="163">
        <v>0</v>
      </c>
      <c r="Y350" s="163">
        <f t="shared" si="37"/>
        <v>0</v>
      </c>
      <c r="Z350" s="163">
        <v>0</v>
      </c>
      <c r="AA350" s="164">
        <f t="shared" si="38"/>
        <v>0</v>
      </c>
      <c r="AR350" s="21" t="s">
        <v>246</v>
      </c>
      <c r="AT350" s="21" t="s">
        <v>156</v>
      </c>
      <c r="AU350" s="21" t="s">
        <v>102</v>
      </c>
      <c r="AY350" s="21" t="s">
        <v>155</v>
      </c>
      <c r="BE350" s="104">
        <f t="shared" si="39"/>
        <v>0</v>
      </c>
      <c r="BF350" s="104">
        <f t="shared" si="40"/>
        <v>0</v>
      </c>
      <c r="BG350" s="104">
        <f t="shared" si="41"/>
        <v>0</v>
      </c>
      <c r="BH350" s="104">
        <f t="shared" si="42"/>
        <v>0</v>
      </c>
      <c r="BI350" s="104">
        <f t="shared" si="43"/>
        <v>0</v>
      </c>
      <c r="BJ350" s="21" t="s">
        <v>24</v>
      </c>
      <c r="BK350" s="104">
        <f t="shared" si="44"/>
        <v>0</v>
      </c>
      <c r="BL350" s="21" t="s">
        <v>246</v>
      </c>
      <c r="BM350" s="21" t="s">
        <v>540</v>
      </c>
    </row>
    <row r="351" spans="2:65" s="1" customFormat="1" ht="22.5" customHeight="1">
      <c r="B351" s="130"/>
      <c r="C351" s="158" t="s">
        <v>541</v>
      </c>
      <c r="D351" s="158" t="s">
        <v>156</v>
      </c>
      <c r="E351" s="159" t="s">
        <v>542</v>
      </c>
      <c r="F351" s="345" t="s">
        <v>543</v>
      </c>
      <c r="G351" s="345"/>
      <c r="H351" s="345"/>
      <c r="I351" s="345"/>
      <c r="J351" s="160" t="s">
        <v>495</v>
      </c>
      <c r="K351" s="161">
        <v>3</v>
      </c>
      <c r="L351" s="346">
        <v>0</v>
      </c>
      <c r="M351" s="346"/>
      <c r="N351" s="347">
        <f t="shared" si="35"/>
        <v>0</v>
      </c>
      <c r="O351" s="347"/>
      <c r="P351" s="347"/>
      <c r="Q351" s="347"/>
      <c r="R351" s="132"/>
      <c r="T351" s="162" t="s">
        <v>5</v>
      </c>
      <c r="U351" s="47" t="s">
        <v>47</v>
      </c>
      <c r="V351" s="39"/>
      <c r="W351" s="163">
        <f t="shared" si="36"/>
        <v>0</v>
      </c>
      <c r="X351" s="163">
        <v>0</v>
      </c>
      <c r="Y351" s="163">
        <f t="shared" si="37"/>
        <v>0</v>
      </c>
      <c r="Z351" s="163">
        <v>0</v>
      </c>
      <c r="AA351" s="164">
        <f t="shared" si="38"/>
        <v>0</v>
      </c>
      <c r="AR351" s="21" t="s">
        <v>246</v>
      </c>
      <c r="AT351" s="21" t="s">
        <v>156</v>
      </c>
      <c r="AU351" s="21" t="s">
        <v>102</v>
      </c>
      <c r="AY351" s="21" t="s">
        <v>155</v>
      </c>
      <c r="BE351" s="104">
        <f t="shared" si="39"/>
        <v>0</v>
      </c>
      <c r="BF351" s="104">
        <f t="shared" si="40"/>
        <v>0</v>
      </c>
      <c r="BG351" s="104">
        <f t="shared" si="41"/>
        <v>0</v>
      </c>
      <c r="BH351" s="104">
        <f t="shared" si="42"/>
        <v>0</v>
      </c>
      <c r="BI351" s="104">
        <f t="shared" si="43"/>
        <v>0</v>
      </c>
      <c r="BJ351" s="21" t="s">
        <v>24</v>
      </c>
      <c r="BK351" s="104">
        <f t="shared" si="44"/>
        <v>0</v>
      </c>
      <c r="BL351" s="21" t="s">
        <v>246</v>
      </c>
      <c r="BM351" s="21" t="s">
        <v>544</v>
      </c>
    </row>
    <row r="352" spans="2:65" s="1" customFormat="1" ht="31.5" customHeight="1">
      <c r="B352" s="130"/>
      <c r="C352" s="158" t="s">
        <v>545</v>
      </c>
      <c r="D352" s="158" t="s">
        <v>156</v>
      </c>
      <c r="E352" s="159" t="s">
        <v>546</v>
      </c>
      <c r="F352" s="345" t="s">
        <v>547</v>
      </c>
      <c r="G352" s="345"/>
      <c r="H352" s="345"/>
      <c r="I352" s="345"/>
      <c r="J352" s="160" t="s">
        <v>495</v>
      </c>
      <c r="K352" s="161">
        <v>1</v>
      </c>
      <c r="L352" s="346">
        <v>0</v>
      </c>
      <c r="M352" s="346"/>
      <c r="N352" s="347">
        <f t="shared" si="35"/>
        <v>0</v>
      </c>
      <c r="O352" s="347"/>
      <c r="P352" s="347"/>
      <c r="Q352" s="347"/>
      <c r="R352" s="132"/>
      <c r="T352" s="162" t="s">
        <v>5</v>
      </c>
      <c r="U352" s="47" t="s">
        <v>47</v>
      </c>
      <c r="V352" s="39"/>
      <c r="W352" s="163">
        <f t="shared" si="36"/>
        <v>0</v>
      </c>
      <c r="X352" s="163">
        <v>0</v>
      </c>
      <c r="Y352" s="163">
        <f t="shared" si="37"/>
        <v>0</v>
      </c>
      <c r="Z352" s="163">
        <v>0</v>
      </c>
      <c r="AA352" s="164">
        <f t="shared" si="38"/>
        <v>0</v>
      </c>
      <c r="AR352" s="21" t="s">
        <v>246</v>
      </c>
      <c r="AT352" s="21" t="s">
        <v>156</v>
      </c>
      <c r="AU352" s="21" t="s">
        <v>102</v>
      </c>
      <c r="AY352" s="21" t="s">
        <v>155</v>
      </c>
      <c r="BE352" s="104">
        <f t="shared" si="39"/>
        <v>0</v>
      </c>
      <c r="BF352" s="104">
        <f t="shared" si="40"/>
        <v>0</v>
      </c>
      <c r="BG352" s="104">
        <f t="shared" si="41"/>
        <v>0</v>
      </c>
      <c r="BH352" s="104">
        <f t="shared" si="42"/>
        <v>0</v>
      </c>
      <c r="BI352" s="104">
        <f t="shared" si="43"/>
        <v>0</v>
      </c>
      <c r="BJ352" s="21" t="s">
        <v>24</v>
      </c>
      <c r="BK352" s="104">
        <f t="shared" si="44"/>
        <v>0</v>
      </c>
      <c r="BL352" s="21" t="s">
        <v>246</v>
      </c>
      <c r="BM352" s="21" t="s">
        <v>548</v>
      </c>
    </row>
    <row r="353" spans="2:65" s="1" customFormat="1" ht="31.5" customHeight="1">
      <c r="B353" s="130"/>
      <c r="C353" s="158" t="s">
        <v>549</v>
      </c>
      <c r="D353" s="158" t="s">
        <v>156</v>
      </c>
      <c r="E353" s="159" t="s">
        <v>550</v>
      </c>
      <c r="F353" s="345" t="s">
        <v>551</v>
      </c>
      <c r="G353" s="345"/>
      <c r="H353" s="345"/>
      <c r="I353" s="345"/>
      <c r="J353" s="160" t="s">
        <v>495</v>
      </c>
      <c r="K353" s="161">
        <v>3</v>
      </c>
      <c r="L353" s="346">
        <v>0</v>
      </c>
      <c r="M353" s="346"/>
      <c r="N353" s="347">
        <f t="shared" si="35"/>
        <v>0</v>
      </c>
      <c r="O353" s="347"/>
      <c r="P353" s="347"/>
      <c r="Q353" s="347"/>
      <c r="R353" s="132"/>
      <c r="T353" s="162" t="s">
        <v>5</v>
      </c>
      <c r="U353" s="47" t="s">
        <v>47</v>
      </c>
      <c r="V353" s="39"/>
      <c r="W353" s="163">
        <f t="shared" si="36"/>
        <v>0</v>
      </c>
      <c r="X353" s="163">
        <v>0</v>
      </c>
      <c r="Y353" s="163">
        <f t="shared" si="37"/>
        <v>0</v>
      </c>
      <c r="Z353" s="163">
        <v>0</v>
      </c>
      <c r="AA353" s="164">
        <f t="shared" si="38"/>
        <v>0</v>
      </c>
      <c r="AR353" s="21" t="s">
        <v>246</v>
      </c>
      <c r="AT353" s="21" t="s">
        <v>156</v>
      </c>
      <c r="AU353" s="21" t="s">
        <v>102</v>
      </c>
      <c r="AY353" s="21" t="s">
        <v>155</v>
      </c>
      <c r="BE353" s="104">
        <f t="shared" si="39"/>
        <v>0</v>
      </c>
      <c r="BF353" s="104">
        <f t="shared" si="40"/>
        <v>0</v>
      </c>
      <c r="BG353" s="104">
        <f t="shared" si="41"/>
        <v>0</v>
      </c>
      <c r="BH353" s="104">
        <f t="shared" si="42"/>
        <v>0</v>
      </c>
      <c r="BI353" s="104">
        <f t="shared" si="43"/>
        <v>0</v>
      </c>
      <c r="BJ353" s="21" t="s">
        <v>24</v>
      </c>
      <c r="BK353" s="104">
        <f t="shared" si="44"/>
        <v>0</v>
      </c>
      <c r="BL353" s="21" t="s">
        <v>246</v>
      </c>
      <c r="BM353" s="21" t="s">
        <v>552</v>
      </c>
    </row>
    <row r="354" spans="2:65" s="1" customFormat="1" ht="31.5" customHeight="1">
      <c r="B354" s="130"/>
      <c r="C354" s="158" t="s">
        <v>553</v>
      </c>
      <c r="D354" s="158" t="s">
        <v>156</v>
      </c>
      <c r="E354" s="159" t="s">
        <v>554</v>
      </c>
      <c r="F354" s="345" t="s">
        <v>555</v>
      </c>
      <c r="G354" s="345"/>
      <c r="H354" s="345"/>
      <c r="I354" s="345"/>
      <c r="J354" s="160" t="s">
        <v>495</v>
      </c>
      <c r="K354" s="161">
        <v>3</v>
      </c>
      <c r="L354" s="346">
        <v>0</v>
      </c>
      <c r="M354" s="346"/>
      <c r="N354" s="347">
        <f t="shared" si="35"/>
        <v>0</v>
      </c>
      <c r="O354" s="347"/>
      <c r="P354" s="347"/>
      <c r="Q354" s="347"/>
      <c r="R354" s="132"/>
      <c r="T354" s="162" t="s">
        <v>5</v>
      </c>
      <c r="U354" s="47" t="s">
        <v>47</v>
      </c>
      <c r="V354" s="39"/>
      <c r="W354" s="163">
        <f t="shared" si="36"/>
        <v>0</v>
      </c>
      <c r="X354" s="163">
        <v>0</v>
      </c>
      <c r="Y354" s="163">
        <f t="shared" si="37"/>
        <v>0</v>
      </c>
      <c r="Z354" s="163">
        <v>0</v>
      </c>
      <c r="AA354" s="164">
        <f t="shared" si="38"/>
        <v>0</v>
      </c>
      <c r="AR354" s="21" t="s">
        <v>246</v>
      </c>
      <c r="AT354" s="21" t="s">
        <v>156</v>
      </c>
      <c r="AU354" s="21" t="s">
        <v>102</v>
      </c>
      <c r="AY354" s="21" t="s">
        <v>155</v>
      </c>
      <c r="BE354" s="104">
        <f t="shared" si="39"/>
        <v>0</v>
      </c>
      <c r="BF354" s="104">
        <f t="shared" si="40"/>
        <v>0</v>
      </c>
      <c r="BG354" s="104">
        <f t="shared" si="41"/>
        <v>0</v>
      </c>
      <c r="BH354" s="104">
        <f t="shared" si="42"/>
        <v>0</v>
      </c>
      <c r="BI354" s="104">
        <f t="shared" si="43"/>
        <v>0</v>
      </c>
      <c r="BJ354" s="21" t="s">
        <v>24</v>
      </c>
      <c r="BK354" s="104">
        <f t="shared" si="44"/>
        <v>0</v>
      </c>
      <c r="BL354" s="21" t="s">
        <v>246</v>
      </c>
      <c r="BM354" s="21" t="s">
        <v>556</v>
      </c>
    </row>
    <row r="355" spans="2:65" s="1" customFormat="1" ht="31.5" customHeight="1">
      <c r="B355" s="130"/>
      <c r="C355" s="158" t="s">
        <v>557</v>
      </c>
      <c r="D355" s="158" t="s">
        <v>156</v>
      </c>
      <c r="E355" s="159" t="s">
        <v>558</v>
      </c>
      <c r="F355" s="345" t="s">
        <v>559</v>
      </c>
      <c r="G355" s="345"/>
      <c r="H355" s="345"/>
      <c r="I355" s="345"/>
      <c r="J355" s="160" t="s">
        <v>495</v>
      </c>
      <c r="K355" s="161">
        <v>3</v>
      </c>
      <c r="L355" s="346">
        <v>0</v>
      </c>
      <c r="M355" s="346"/>
      <c r="N355" s="347">
        <f t="shared" si="35"/>
        <v>0</v>
      </c>
      <c r="O355" s="347"/>
      <c r="P355" s="347"/>
      <c r="Q355" s="347"/>
      <c r="R355" s="132"/>
      <c r="T355" s="162" t="s">
        <v>5</v>
      </c>
      <c r="U355" s="47" t="s">
        <v>47</v>
      </c>
      <c r="V355" s="39"/>
      <c r="W355" s="163">
        <f t="shared" si="36"/>
        <v>0</v>
      </c>
      <c r="X355" s="163">
        <v>0</v>
      </c>
      <c r="Y355" s="163">
        <f t="shared" si="37"/>
        <v>0</v>
      </c>
      <c r="Z355" s="163">
        <v>0</v>
      </c>
      <c r="AA355" s="164">
        <f t="shared" si="38"/>
        <v>0</v>
      </c>
      <c r="AR355" s="21" t="s">
        <v>246</v>
      </c>
      <c r="AT355" s="21" t="s">
        <v>156</v>
      </c>
      <c r="AU355" s="21" t="s">
        <v>102</v>
      </c>
      <c r="AY355" s="21" t="s">
        <v>155</v>
      </c>
      <c r="BE355" s="104">
        <f t="shared" si="39"/>
        <v>0</v>
      </c>
      <c r="BF355" s="104">
        <f t="shared" si="40"/>
        <v>0</v>
      </c>
      <c r="BG355" s="104">
        <f t="shared" si="41"/>
        <v>0</v>
      </c>
      <c r="BH355" s="104">
        <f t="shared" si="42"/>
        <v>0</v>
      </c>
      <c r="BI355" s="104">
        <f t="shared" si="43"/>
        <v>0</v>
      </c>
      <c r="BJ355" s="21" t="s">
        <v>24</v>
      </c>
      <c r="BK355" s="104">
        <f t="shared" si="44"/>
        <v>0</v>
      </c>
      <c r="BL355" s="21" t="s">
        <v>246</v>
      </c>
      <c r="BM355" s="21" t="s">
        <v>560</v>
      </c>
    </row>
    <row r="356" spans="2:65" s="1" customFormat="1" ht="31.5" customHeight="1">
      <c r="B356" s="130"/>
      <c r="C356" s="158" t="s">
        <v>561</v>
      </c>
      <c r="D356" s="158" t="s">
        <v>156</v>
      </c>
      <c r="E356" s="159" t="s">
        <v>562</v>
      </c>
      <c r="F356" s="345" t="s">
        <v>563</v>
      </c>
      <c r="G356" s="345"/>
      <c r="H356" s="345"/>
      <c r="I356" s="345"/>
      <c r="J356" s="160" t="s">
        <v>495</v>
      </c>
      <c r="K356" s="161">
        <v>3</v>
      </c>
      <c r="L356" s="346">
        <v>0</v>
      </c>
      <c r="M356" s="346"/>
      <c r="N356" s="347">
        <f t="shared" si="35"/>
        <v>0</v>
      </c>
      <c r="O356" s="347"/>
      <c r="P356" s="347"/>
      <c r="Q356" s="347"/>
      <c r="R356" s="132"/>
      <c r="T356" s="162" t="s">
        <v>5</v>
      </c>
      <c r="U356" s="47" t="s">
        <v>47</v>
      </c>
      <c r="V356" s="39"/>
      <c r="W356" s="163">
        <f t="shared" si="36"/>
        <v>0</v>
      </c>
      <c r="X356" s="163">
        <v>0</v>
      </c>
      <c r="Y356" s="163">
        <f t="shared" si="37"/>
        <v>0</v>
      </c>
      <c r="Z356" s="163">
        <v>0</v>
      </c>
      <c r="AA356" s="164">
        <f t="shared" si="38"/>
        <v>0</v>
      </c>
      <c r="AR356" s="21" t="s">
        <v>246</v>
      </c>
      <c r="AT356" s="21" t="s">
        <v>156</v>
      </c>
      <c r="AU356" s="21" t="s">
        <v>102</v>
      </c>
      <c r="AY356" s="21" t="s">
        <v>155</v>
      </c>
      <c r="BE356" s="104">
        <f t="shared" si="39"/>
        <v>0</v>
      </c>
      <c r="BF356" s="104">
        <f t="shared" si="40"/>
        <v>0</v>
      </c>
      <c r="BG356" s="104">
        <f t="shared" si="41"/>
        <v>0</v>
      </c>
      <c r="BH356" s="104">
        <f t="shared" si="42"/>
        <v>0</v>
      </c>
      <c r="BI356" s="104">
        <f t="shared" si="43"/>
        <v>0</v>
      </c>
      <c r="BJ356" s="21" t="s">
        <v>24</v>
      </c>
      <c r="BK356" s="104">
        <f t="shared" si="44"/>
        <v>0</v>
      </c>
      <c r="BL356" s="21" t="s">
        <v>246</v>
      </c>
      <c r="BM356" s="21" t="s">
        <v>564</v>
      </c>
    </row>
    <row r="357" spans="2:65" s="1" customFormat="1" ht="31.5" customHeight="1">
      <c r="B357" s="130"/>
      <c r="C357" s="158" t="s">
        <v>565</v>
      </c>
      <c r="D357" s="158" t="s">
        <v>156</v>
      </c>
      <c r="E357" s="159" t="s">
        <v>566</v>
      </c>
      <c r="F357" s="345" t="s">
        <v>567</v>
      </c>
      <c r="G357" s="345"/>
      <c r="H357" s="345"/>
      <c r="I357" s="345"/>
      <c r="J357" s="160" t="s">
        <v>495</v>
      </c>
      <c r="K357" s="161">
        <v>4</v>
      </c>
      <c r="L357" s="346">
        <v>0</v>
      </c>
      <c r="M357" s="346"/>
      <c r="N357" s="347">
        <f t="shared" si="35"/>
        <v>0</v>
      </c>
      <c r="O357" s="347"/>
      <c r="P357" s="347"/>
      <c r="Q357" s="347"/>
      <c r="R357" s="132"/>
      <c r="T357" s="162" t="s">
        <v>5</v>
      </c>
      <c r="U357" s="47" t="s">
        <v>47</v>
      </c>
      <c r="V357" s="39"/>
      <c r="W357" s="163">
        <f t="shared" si="36"/>
        <v>0</v>
      </c>
      <c r="X357" s="163">
        <v>0</v>
      </c>
      <c r="Y357" s="163">
        <f t="shared" si="37"/>
        <v>0</v>
      </c>
      <c r="Z357" s="163">
        <v>0</v>
      </c>
      <c r="AA357" s="164">
        <f t="shared" si="38"/>
        <v>0</v>
      </c>
      <c r="AR357" s="21" t="s">
        <v>246</v>
      </c>
      <c r="AT357" s="21" t="s">
        <v>156</v>
      </c>
      <c r="AU357" s="21" t="s">
        <v>102</v>
      </c>
      <c r="AY357" s="21" t="s">
        <v>155</v>
      </c>
      <c r="BE357" s="104">
        <f t="shared" si="39"/>
        <v>0</v>
      </c>
      <c r="BF357" s="104">
        <f t="shared" si="40"/>
        <v>0</v>
      </c>
      <c r="BG357" s="104">
        <f t="shared" si="41"/>
        <v>0</v>
      </c>
      <c r="BH357" s="104">
        <f t="shared" si="42"/>
        <v>0</v>
      </c>
      <c r="BI357" s="104">
        <f t="shared" si="43"/>
        <v>0</v>
      </c>
      <c r="BJ357" s="21" t="s">
        <v>24</v>
      </c>
      <c r="BK357" s="104">
        <f t="shared" si="44"/>
        <v>0</v>
      </c>
      <c r="BL357" s="21" t="s">
        <v>246</v>
      </c>
      <c r="BM357" s="21" t="s">
        <v>568</v>
      </c>
    </row>
    <row r="358" spans="2:65" s="1" customFormat="1" ht="31.5" customHeight="1">
      <c r="B358" s="130"/>
      <c r="C358" s="158" t="s">
        <v>569</v>
      </c>
      <c r="D358" s="158" t="s">
        <v>156</v>
      </c>
      <c r="E358" s="159" t="s">
        <v>570</v>
      </c>
      <c r="F358" s="345" t="s">
        <v>571</v>
      </c>
      <c r="G358" s="345"/>
      <c r="H358" s="345"/>
      <c r="I358" s="345"/>
      <c r="J358" s="160" t="s">
        <v>495</v>
      </c>
      <c r="K358" s="161">
        <v>4</v>
      </c>
      <c r="L358" s="346">
        <v>0</v>
      </c>
      <c r="M358" s="346"/>
      <c r="N358" s="347">
        <f t="shared" si="35"/>
        <v>0</v>
      </c>
      <c r="O358" s="347"/>
      <c r="P358" s="347"/>
      <c r="Q358" s="347"/>
      <c r="R358" s="132"/>
      <c r="T358" s="162" t="s">
        <v>5</v>
      </c>
      <c r="U358" s="47" t="s">
        <v>47</v>
      </c>
      <c r="V358" s="39"/>
      <c r="W358" s="163">
        <f t="shared" si="36"/>
        <v>0</v>
      </c>
      <c r="X358" s="163">
        <v>0</v>
      </c>
      <c r="Y358" s="163">
        <f t="shared" si="37"/>
        <v>0</v>
      </c>
      <c r="Z358" s="163">
        <v>0</v>
      </c>
      <c r="AA358" s="164">
        <f t="shared" si="38"/>
        <v>0</v>
      </c>
      <c r="AR358" s="21" t="s">
        <v>246</v>
      </c>
      <c r="AT358" s="21" t="s">
        <v>156</v>
      </c>
      <c r="AU358" s="21" t="s">
        <v>102</v>
      </c>
      <c r="AY358" s="21" t="s">
        <v>155</v>
      </c>
      <c r="BE358" s="104">
        <f t="shared" si="39"/>
        <v>0</v>
      </c>
      <c r="BF358" s="104">
        <f t="shared" si="40"/>
        <v>0</v>
      </c>
      <c r="BG358" s="104">
        <f t="shared" si="41"/>
        <v>0</v>
      </c>
      <c r="BH358" s="104">
        <f t="shared" si="42"/>
        <v>0</v>
      </c>
      <c r="BI358" s="104">
        <f t="shared" si="43"/>
        <v>0</v>
      </c>
      <c r="BJ358" s="21" t="s">
        <v>24</v>
      </c>
      <c r="BK358" s="104">
        <f t="shared" si="44"/>
        <v>0</v>
      </c>
      <c r="BL358" s="21" t="s">
        <v>246</v>
      </c>
      <c r="BM358" s="21" t="s">
        <v>572</v>
      </c>
    </row>
    <row r="359" spans="2:65" s="1" customFormat="1" ht="22.5" customHeight="1">
      <c r="B359" s="130"/>
      <c r="C359" s="158" t="s">
        <v>573</v>
      </c>
      <c r="D359" s="158" t="s">
        <v>156</v>
      </c>
      <c r="E359" s="159" t="s">
        <v>574</v>
      </c>
      <c r="F359" s="345" t="s">
        <v>575</v>
      </c>
      <c r="G359" s="345"/>
      <c r="H359" s="345"/>
      <c r="I359" s="345"/>
      <c r="J359" s="160" t="s">
        <v>495</v>
      </c>
      <c r="K359" s="161">
        <v>1</v>
      </c>
      <c r="L359" s="346">
        <v>0</v>
      </c>
      <c r="M359" s="346"/>
      <c r="N359" s="347">
        <f t="shared" si="35"/>
        <v>0</v>
      </c>
      <c r="O359" s="347"/>
      <c r="P359" s="347"/>
      <c r="Q359" s="347"/>
      <c r="R359" s="132"/>
      <c r="T359" s="162" t="s">
        <v>5</v>
      </c>
      <c r="U359" s="47" t="s">
        <v>47</v>
      </c>
      <c r="V359" s="39"/>
      <c r="W359" s="163">
        <f t="shared" si="36"/>
        <v>0</v>
      </c>
      <c r="X359" s="163">
        <v>0</v>
      </c>
      <c r="Y359" s="163">
        <f t="shared" si="37"/>
        <v>0</v>
      </c>
      <c r="Z359" s="163">
        <v>0</v>
      </c>
      <c r="AA359" s="164">
        <f t="shared" si="38"/>
        <v>0</v>
      </c>
      <c r="AR359" s="21" t="s">
        <v>246</v>
      </c>
      <c r="AT359" s="21" t="s">
        <v>156</v>
      </c>
      <c r="AU359" s="21" t="s">
        <v>102</v>
      </c>
      <c r="AY359" s="21" t="s">
        <v>155</v>
      </c>
      <c r="BE359" s="104">
        <f t="shared" si="39"/>
        <v>0</v>
      </c>
      <c r="BF359" s="104">
        <f t="shared" si="40"/>
        <v>0</v>
      </c>
      <c r="BG359" s="104">
        <f t="shared" si="41"/>
        <v>0</v>
      </c>
      <c r="BH359" s="104">
        <f t="shared" si="42"/>
        <v>0</v>
      </c>
      <c r="BI359" s="104">
        <f t="shared" si="43"/>
        <v>0</v>
      </c>
      <c r="BJ359" s="21" t="s">
        <v>24</v>
      </c>
      <c r="BK359" s="104">
        <f t="shared" si="44"/>
        <v>0</v>
      </c>
      <c r="BL359" s="21" t="s">
        <v>246</v>
      </c>
      <c r="BM359" s="21" t="s">
        <v>576</v>
      </c>
    </row>
    <row r="360" spans="2:65" s="1" customFormat="1" ht="31.5" customHeight="1">
      <c r="B360" s="130"/>
      <c r="C360" s="158" t="s">
        <v>577</v>
      </c>
      <c r="D360" s="158" t="s">
        <v>156</v>
      </c>
      <c r="E360" s="159" t="s">
        <v>578</v>
      </c>
      <c r="F360" s="345" t="s">
        <v>579</v>
      </c>
      <c r="G360" s="345"/>
      <c r="H360" s="345"/>
      <c r="I360" s="345"/>
      <c r="J360" s="160" t="s">
        <v>495</v>
      </c>
      <c r="K360" s="161">
        <v>1</v>
      </c>
      <c r="L360" s="346">
        <v>0</v>
      </c>
      <c r="M360" s="346"/>
      <c r="N360" s="347">
        <f t="shared" si="35"/>
        <v>0</v>
      </c>
      <c r="O360" s="347"/>
      <c r="P360" s="347"/>
      <c r="Q360" s="347"/>
      <c r="R360" s="132"/>
      <c r="T360" s="162" t="s">
        <v>5</v>
      </c>
      <c r="U360" s="47" t="s">
        <v>47</v>
      </c>
      <c r="V360" s="39"/>
      <c r="W360" s="163">
        <f t="shared" si="36"/>
        <v>0</v>
      </c>
      <c r="X360" s="163">
        <v>0</v>
      </c>
      <c r="Y360" s="163">
        <f t="shared" si="37"/>
        <v>0</v>
      </c>
      <c r="Z360" s="163">
        <v>0</v>
      </c>
      <c r="AA360" s="164">
        <f t="shared" si="38"/>
        <v>0</v>
      </c>
      <c r="AR360" s="21" t="s">
        <v>246</v>
      </c>
      <c r="AT360" s="21" t="s">
        <v>156</v>
      </c>
      <c r="AU360" s="21" t="s">
        <v>102</v>
      </c>
      <c r="AY360" s="21" t="s">
        <v>155</v>
      </c>
      <c r="BE360" s="104">
        <f t="shared" si="39"/>
        <v>0</v>
      </c>
      <c r="BF360" s="104">
        <f t="shared" si="40"/>
        <v>0</v>
      </c>
      <c r="BG360" s="104">
        <f t="shared" si="41"/>
        <v>0</v>
      </c>
      <c r="BH360" s="104">
        <f t="shared" si="42"/>
        <v>0</v>
      </c>
      <c r="BI360" s="104">
        <f t="shared" si="43"/>
        <v>0</v>
      </c>
      <c r="BJ360" s="21" t="s">
        <v>24</v>
      </c>
      <c r="BK360" s="104">
        <f t="shared" si="44"/>
        <v>0</v>
      </c>
      <c r="BL360" s="21" t="s">
        <v>246</v>
      </c>
      <c r="BM360" s="21" t="s">
        <v>580</v>
      </c>
    </row>
    <row r="361" spans="2:65" s="1" customFormat="1" ht="22.5" customHeight="1">
      <c r="B361" s="130"/>
      <c r="C361" s="158" t="s">
        <v>581</v>
      </c>
      <c r="D361" s="158" t="s">
        <v>156</v>
      </c>
      <c r="E361" s="159" t="s">
        <v>582</v>
      </c>
      <c r="F361" s="345" t="s">
        <v>583</v>
      </c>
      <c r="G361" s="345"/>
      <c r="H361" s="345"/>
      <c r="I361" s="345"/>
      <c r="J361" s="160" t="s">
        <v>495</v>
      </c>
      <c r="K361" s="161">
        <v>7</v>
      </c>
      <c r="L361" s="346">
        <v>0</v>
      </c>
      <c r="M361" s="346"/>
      <c r="N361" s="347">
        <f t="shared" si="35"/>
        <v>0</v>
      </c>
      <c r="O361" s="347"/>
      <c r="P361" s="347"/>
      <c r="Q361" s="347"/>
      <c r="R361" s="132"/>
      <c r="T361" s="162" t="s">
        <v>5</v>
      </c>
      <c r="U361" s="47" t="s">
        <v>47</v>
      </c>
      <c r="V361" s="39"/>
      <c r="W361" s="163">
        <f t="shared" si="36"/>
        <v>0</v>
      </c>
      <c r="X361" s="163">
        <v>0</v>
      </c>
      <c r="Y361" s="163">
        <f t="shared" si="37"/>
        <v>0</v>
      </c>
      <c r="Z361" s="163">
        <v>0</v>
      </c>
      <c r="AA361" s="164">
        <f t="shared" si="38"/>
        <v>0</v>
      </c>
      <c r="AR361" s="21" t="s">
        <v>246</v>
      </c>
      <c r="AT361" s="21" t="s">
        <v>156</v>
      </c>
      <c r="AU361" s="21" t="s">
        <v>102</v>
      </c>
      <c r="AY361" s="21" t="s">
        <v>155</v>
      </c>
      <c r="BE361" s="104">
        <f t="shared" si="39"/>
        <v>0</v>
      </c>
      <c r="BF361" s="104">
        <f t="shared" si="40"/>
        <v>0</v>
      </c>
      <c r="BG361" s="104">
        <f t="shared" si="41"/>
        <v>0</v>
      </c>
      <c r="BH361" s="104">
        <f t="shared" si="42"/>
        <v>0</v>
      </c>
      <c r="BI361" s="104">
        <f t="shared" si="43"/>
        <v>0</v>
      </c>
      <c r="BJ361" s="21" t="s">
        <v>24</v>
      </c>
      <c r="BK361" s="104">
        <f t="shared" si="44"/>
        <v>0</v>
      </c>
      <c r="BL361" s="21" t="s">
        <v>246</v>
      </c>
      <c r="BM361" s="21" t="s">
        <v>584</v>
      </c>
    </row>
    <row r="362" spans="2:65" s="1" customFormat="1" ht="31.5" customHeight="1">
      <c r="B362" s="130"/>
      <c r="C362" s="158" t="s">
        <v>585</v>
      </c>
      <c r="D362" s="158" t="s">
        <v>156</v>
      </c>
      <c r="E362" s="159" t="s">
        <v>586</v>
      </c>
      <c r="F362" s="345" t="s">
        <v>587</v>
      </c>
      <c r="G362" s="345"/>
      <c r="H362" s="345"/>
      <c r="I362" s="345"/>
      <c r="J362" s="160" t="s">
        <v>495</v>
      </c>
      <c r="K362" s="161">
        <v>1</v>
      </c>
      <c r="L362" s="346">
        <v>0</v>
      </c>
      <c r="M362" s="346"/>
      <c r="N362" s="347">
        <f t="shared" si="35"/>
        <v>0</v>
      </c>
      <c r="O362" s="347"/>
      <c r="P362" s="347"/>
      <c r="Q362" s="347"/>
      <c r="R362" s="132"/>
      <c r="T362" s="162" t="s">
        <v>5</v>
      </c>
      <c r="U362" s="47" t="s">
        <v>47</v>
      </c>
      <c r="V362" s="39"/>
      <c r="W362" s="163">
        <f t="shared" si="36"/>
        <v>0</v>
      </c>
      <c r="X362" s="163">
        <v>0</v>
      </c>
      <c r="Y362" s="163">
        <f t="shared" si="37"/>
        <v>0</v>
      </c>
      <c r="Z362" s="163">
        <v>0</v>
      </c>
      <c r="AA362" s="164">
        <f t="shared" si="38"/>
        <v>0</v>
      </c>
      <c r="AR362" s="21" t="s">
        <v>246</v>
      </c>
      <c r="AT362" s="21" t="s">
        <v>156</v>
      </c>
      <c r="AU362" s="21" t="s">
        <v>102</v>
      </c>
      <c r="AY362" s="21" t="s">
        <v>155</v>
      </c>
      <c r="BE362" s="104">
        <f t="shared" si="39"/>
        <v>0</v>
      </c>
      <c r="BF362" s="104">
        <f t="shared" si="40"/>
        <v>0</v>
      </c>
      <c r="BG362" s="104">
        <f t="shared" si="41"/>
        <v>0</v>
      </c>
      <c r="BH362" s="104">
        <f t="shared" si="42"/>
        <v>0</v>
      </c>
      <c r="BI362" s="104">
        <f t="shared" si="43"/>
        <v>0</v>
      </c>
      <c r="BJ362" s="21" t="s">
        <v>24</v>
      </c>
      <c r="BK362" s="104">
        <f t="shared" si="44"/>
        <v>0</v>
      </c>
      <c r="BL362" s="21" t="s">
        <v>246</v>
      </c>
      <c r="BM362" s="21" t="s">
        <v>588</v>
      </c>
    </row>
    <row r="363" spans="2:65" s="1" customFormat="1" ht="22.5" customHeight="1">
      <c r="B363" s="130"/>
      <c r="C363" s="158" t="s">
        <v>589</v>
      </c>
      <c r="D363" s="158" t="s">
        <v>156</v>
      </c>
      <c r="E363" s="159" t="s">
        <v>590</v>
      </c>
      <c r="F363" s="345" t="s">
        <v>591</v>
      </c>
      <c r="G363" s="345"/>
      <c r="H363" s="345"/>
      <c r="I363" s="345"/>
      <c r="J363" s="160" t="s">
        <v>495</v>
      </c>
      <c r="K363" s="161">
        <v>4</v>
      </c>
      <c r="L363" s="346">
        <v>0</v>
      </c>
      <c r="M363" s="346"/>
      <c r="N363" s="347">
        <f t="shared" si="35"/>
        <v>0</v>
      </c>
      <c r="O363" s="347"/>
      <c r="P363" s="347"/>
      <c r="Q363" s="347"/>
      <c r="R363" s="132"/>
      <c r="T363" s="162" t="s">
        <v>5</v>
      </c>
      <c r="U363" s="47" t="s">
        <v>47</v>
      </c>
      <c r="V363" s="39"/>
      <c r="W363" s="163">
        <f t="shared" si="36"/>
        <v>0</v>
      </c>
      <c r="X363" s="163">
        <v>0</v>
      </c>
      <c r="Y363" s="163">
        <f t="shared" si="37"/>
        <v>0</v>
      </c>
      <c r="Z363" s="163">
        <v>0</v>
      </c>
      <c r="AA363" s="164">
        <f t="shared" si="38"/>
        <v>0</v>
      </c>
      <c r="AR363" s="21" t="s">
        <v>246</v>
      </c>
      <c r="AT363" s="21" t="s">
        <v>156</v>
      </c>
      <c r="AU363" s="21" t="s">
        <v>102</v>
      </c>
      <c r="AY363" s="21" t="s">
        <v>155</v>
      </c>
      <c r="BE363" s="104">
        <f t="shared" si="39"/>
        <v>0</v>
      </c>
      <c r="BF363" s="104">
        <f t="shared" si="40"/>
        <v>0</v>
      </c>
      <c r="BG363" s="104">
        <f t="shared" si="41"/>
        <v>0</v>
      </c>
      <c r="BH363" s="104">
        <f t="shared" si="42"/>
        <v>0</v>
      </c>
      <c r="BI363" s="104">
        <f t="shared" si="43"/>
        <v>0</v>
      </c>
      <c r="BJ363" s="21" t="s">
        <v>24</v>
      </c>
      <c r="BK363" s="104">
        <f t="shared" si="44"/>
        <v>0</v>
      </c>
      <c r="BL363" s="21" t="s">
        <v>246</v>
      </c>
      <c r="BM363" s="21" t="s">
        <v>592</v>
      </c>
    </row>
    <row r="364" spans="2:65" s="1" customFormat="1" ht="31.5" customHeight="1">
      <c r="B364" s="130"/>
      <c r="C364" s="158" t="s">
        <v>593</v>
      </c>
      <c r="D364" s="158" t="s">
        <v>156</v>
      </c>
      <c r="E364" s="159" t="s">
        <v>594</v>
      </c>
      <c r="F364" s="345" t="s">
        <v>595</v>
      </c>
      <c r="G364" s="345"/>
      <c r="H364" s="345"/>
      <c r="I364" s="345"/>
      <c r="J364" s="160" t="s">
        <v>495</v>
      </c>
      <c r="K364" s="161">
        <v>1</v>
      </c>
      <c r="L364" s="346">
        <v>0</v>
      </c>
      <c r="M364" s="346"/>
      <c r="N364" s="347">
        <f t="shared" si="35"/>
        <v>0</v>
      </c>
      <c r="O364" s="347"/>
      <c r="P364" s="347"/>
      <c r="Q364" s="347"/>
      <c r="R364" s="132"/>
      <c r="T364" s="162" t="s">
        <v>5</v>
      </c>
      <c r="U364" s="47" t="s">
        <v>47</v>
      </c>
      <c r="V364" s="39"/>
      <c r="W364" s="163">
        <f t="shared" si="36"/>
        <v>0</v>
      </c>
      <c r="X364" s="163">
        <v>0</v>
      </c>
      <c r="Y364" s="163">
        <f t="shared" si="37"/>
        <v>0</v>
      </c>
      <c r="Z364" s="163">
        <v>0</v>
      </c>
      <c r="AA364" s="164">
        <f t="shared" si="38"/>
        <v>0</v>
      </c>
      <c r="AR364" s="21" t="s">
        <v>246</v>
      </c>
      <c r="AT364" s="21" t="s">
        <v>156</v>
      </c>
      <c r="AU364" s="21" t="s">
        <v>102</v>
      </c>
      <c r="AY364" s="21" t="s">
        <v>155</v>
      </c>
      <c r="BE364" s="104">
        <f t="shared" si="39"/>
        <v>0</v>
      </c>
      <c r="BF364" s="104">
        <f t="shared" si="40"/>
        <v>0</v>
      </c>
      <c r="BG364" s="104">
        <f t="shared" si="41"/>
        <v>0</v>
      </c>
      <c r="BH364" s="104">
        <f t="shared" si="42"/>
        <v>0</v>
      </c>
      <c r="BI364" s="104">
        <f t="shared" si="43"/>
        <v>0</v>
      </c>
      <c r="BJ364" s="21" t="s">
        <v>24</v>
      </c>
      <c r="BK364" s="104">
        <f t="shared" si="44"/>
        <v>0</v>
      </c>
      <c r="BL364" s="21" t="s">
        <v>246</v>
      </c>
      <c r="BM364" s="21" t="s">
        <v>596</v>
      </c>
    </row>
    <row r="365" spans="2:65" s="1" customFormat="1" ht="22.5" customHeight="1">
      <c r="B365" s="130"/>
      <c r="C365" s="158" t="s">
        <v>597</v>
      </c>
      <c r="D365" s="158" t="s">
        <v>156</v>
      </c>
      <c r="E365" s="159" t="s">
        <v>598</v>
      </c>
      <c r="F365" s="345" t="s">
        <v>599</v>
      </c>
      <c r="G365" s="345"/>
      <c r="H365" s="345"/>
      <c r="I365" s="345"/>
      <c r="J365" s="160" t="s">
        <v>159</v>
      </c>
      <c r="K365" s="161">
        <v>3</v>
      </c>
      <c r="L365" s="346">
        <v>0</v>
      </c>
      <c r="M365" s="346"/>
      <c r="N365" s="347">
        <f t="shared" si="35"/>
        <v>0</v>
      </c>
      <c r="O365" s="347"/>
      <c r="P365" s="347"/>
      <c r="Q365" s="347"/>
      <c r="R365" s="132"/>
      <c r="T365" s="162" t="s">
        <v>5</v>
      </c>
      <c r="U365" s="47" t="s">
        <v>47</v>
      </c>
      <c r="V365" s="39"/>
      <c r="W365" s="163">
        <f t="shared" si="36"/>
        <v>0</v>
      </c>
      <c r="X365" s="163">
        <v>0</v>
      </c>
      <c r="Y365" s="163">
        <f t="shared" si="37"/>
        <v>0</v>
      </c>
      <c r="Z365" s="163">
        <v>0</v>
      </c>
      <c r="AA365" s="164">
        <f t="shared" si="38"/>
        <v>0</v>
      </c>
      <c r="AR365" s="21" t="s">
        <v>246</v>
      </c>
      <c r="AT365" s="21" t="s">
        <v>156</v>
      </c>
      <c r="AU365" s="21" t="s">
        <v>102</v>
      </c>
      <c r="AY365" s="21" t="s">
        <v>155</v>
      </c>
      <c r="BE365" s="104">
        <f t="shared" si="39"/>
        <v>0</v>
      </c>
      <c r="BF365" s="104">
        <f t="shared" si="40"/>
        <v>0</v>
      </c>
      <c r="BG365" s="104">
        <f t="shared" si="41"/>
        <v>0</v>
      </c>
      <c r="BH365" s="104">
        <f t="shared" si="42"/>
        <v>0</v>
      </c>
      <c r="BI365" s="104">
        <f t="shared" si="43"/>
        <v>0</v>
      </c>
      <c r="BJ365" s="21" t="s">
        <v>24</v>
      </c>
      <c r="BK365" s="104">
        <f t="shared" si="44"/>
        <v>0</v>
      </c>
      <c r="BL365" s="21" t="s">
        <v>246</v>
      </c>
      <c r="BM365" s="21" t="s">
        <v>600</v>
      </c>
    </row>
    <row r="366" spans="2:65" s="1" customFormat="1" ht="22.5" customHeight="1">
      <c r="B366" s="130"/>
      <c r="C366" s="158" t="s">
        <v>601</v>
      </c>
      <c r="D366" s="158" t="s">
        <v>156</v>
      </c>
      <c r="E366" s="159" t="s">
        <v>602</v>
      </c>
      <c r="F366" s="345" t="s">
        <v>603</v>
      </c>
      <c r="G366" s="345"/>
      <c r="H366" s="345"/>
      <c r="I366" s="345"/>
      <c r="J366" s="160" t="s">
        <v>159</v>
      </c>
      <c r="K366" s="161">
        <v>4</v>
      </c>
      <c r="L366" s="346">
        <v>0</v>
      </c>
      <c r="M366" s="346"/>
      <c r="N366" s="347">
        <f t="shared" si="35"/>
        <v>0</v>
      </c>
      <c r="O366" s="347"/>
      <c r="P366" s="347"/>
      <c r="Q366" s="347"/>
      <c r="R366" s="132"/>
      <c r="T366" s="162" t="s">
        <v>5</v>
      </c>
      <c r="U366" s="47" t="s">
        <v>47</v>
      </c>
      <c r="V366" s="39"/>
      <c r="W366" s="163">
        <f t="shared" si="36"/>
        <v>0</v>
      </c>
      <c r="X366" s="163">
        <v>0</v>
      </c>
      <c r="Y366" s="163">
        <f t="shared" si="37"/>
        <v>0</v>
      </c>
      <c r="Z366" s="163">
        <v>0</v>
      </c>
      <c r="AA366" s="164">
        <f t="shared" si="38"/>
        <v>0</v>
      </c>
      <c r="AR366" s="21" t="s">
        <v>246</v>
      </c>
      <c r="AT366" s="21" t="s">
        <v>156</v>
      </c>
      <c r="AU366" s="21" t="s">
        <v>102</v>
      </c>
      <c r="AY366" s="21" t="s">
        <v>155</v>
      </c>
      <c r="BE366" s="104">
        <f t="shared" si="39"/>
        <v>0</v>
      </c>
      <c r="BF366" s="104">
        <f t="shared" si="40"/>
        <v>0</v>
      </c>
      <c r="BG366" s="104">
        <f t="shared" si="41"/>
        <v>0</v>
      </c>
      <c r="BH366" s="104">
        <f t="shared" si="42"/>
        <v>0</v>
      </c>
      <c r="BI366" s="104">
        <f t="shared" si="43"/>
        <v>0</v>
      </c>
      <c r="BJ366" s="21" t="s">
        <v>24</v>
      </c>
      <c r="BK366" s="104">
        <f t="shared" si="44"/>
        <v>0</v>
      </c>
      <c r="BL366" s="21" t="s">
        <v>246</v>
      </c>
      <c r="BM366" s="21" t="s">
        <v>604</v>
      </c>
    </row>
    <row r="367" spans="2:65" s="1" customFormat="1" ht="22.5" customHeight="1">
      <c r="B367" s="130"/>
      <c r="C367" s="158" t="s">
        <v>605</v>
      </c>
      <c r="D367" s="158" t="s">
        <v>156</v>
      </c>
      <c r="E367" s="159" t="s">
        <v>606</v>
      </c>
      <c r="F367" s="345" t="s">
        <v>607</v>
      </c>
      <c r="G367" s="345"/>
      <c r="H367" s="345"/>
      <c r="I367" s="345"/>
      <c r="J367" s="160" t="s">
        <v>159</v>
      </c>
      <c r="K367" s="161">
        <v>2</v>
      </c>
      <c r="L367" s="346">
        <v>0</v>
      </c>
      <c r="M367" s="346"/>
      <c r="N367" s="347">
        <f t="shared" si="35"/>
        <v>0</v>
      </c>
      <c r="O367" s="347"/>
      <c r="P367" s="347"/>
      <c r="Q367" s="347"/>
      <c r="R367" s="132"/>
      <c r="T367" s="162" t="s">
        <v>5</v>
      </c>
      <c r="U367" s="47" t="s">
        <v>47</v>
      </c>
      <c r="V367" s="39"/>
      <c r="W367" s="163">
        <f t="shared" si="36"/>
        <v>0</v>
      </c>
      <c r="X367" s="163">
        <v>0</v>
      </c>
      <c r="Y367" s="163">
        <f t="shared" si="37"/>
        <v>0</v>
      </c>
      <c r="Z367" s="163">
        <v>0</v>
      </c>
      <c r="AA367" s="164">
        <f t="shared" si="38"/>
        <v>0</v>
      </c>
      <c r="AR367" s="21" t="s">
        <v>246</v>
      </c>
      <c r="AT367" s="21" t="s">
        <v>156</v>
      </c>
      <c r="AU367" s="21" t="s">
        <v>102</v>
      </c>
      <c r="AY367" s="21" t="s">
        <v>155</v>
      </c>
      <c r="BE367" s="104">
        <f t="shared" si="39"/>
        <v>0</v>
      </c>
      <c r="BF367" s="104">
        <f t="shared" si="40"/>
        <v>0</v>
      </c>
      <c r="BG367" s="104">
        <f t="shared" si="41"/>
        <v>0</v>
      </c>
      <c r="BH367" s="104">
        <f t="shared" si="42"/>
        <v>0</v>
      </c>
      <c r="BI367" s="104">
        <f t="shared" si="43"/>
        <v>0</v>
      </c>
      <c r="BJ367" s="21" t="s">
        <v>24</v>
      </c>
      <c r="BK367" s="104">
        <f t="shared" si="44"/>
        <v>0</v>
      </c>
      <c r="BL367" s="21" t="s">
        <v>246</v>
      </c>
      <c r="BM367" s="21" t="s">
        <v>608</v>
      </c>
    </row>
    <row r="368" spans="2:65" s="1" customFormat="1" ht="31.5" customHeight="1">
      <c r="B368" s="130"/>
      <c r="C368" s="158" t="s">
        <v>609</v>
      </c>
      <c r="D368" s="158" t="s">
        <v>156</v>
      </c>
      <c r="E368" s="159" t="s">
        <v>610</v>
      </c>
      <c r="F368" s="345" t="s">
        <v>611</v>
      </c>
      <c r="G368" s="345"/>
      <c r="H368" s="345"/>
      <c r="I368" s="345"/>
      <c r="J368" s="160" t="s">
        <v>390</v>
      </c>
      <c r="K368" s="161">
        <v>0.188</v>
      </c>
      <c r="L368" s="346">
        <v>0</v>
      </c>
      <c r="M368" s="346"/>
      <c r="N368" s="347">
        <f t="shared" si="35"/>
        <v>0</v>
      </c>
      <c r="O368" s="347"/>
      <c r="P368" s="347"/>
      <c r="Q368" s="347"/>
      <c r="R368" s="132"/>
      <c r="T368" s="162" t="s">
        <v>5</v>
      </c>
      <c r="U368" s="47" t="s">
        <v>47</v>
      </c>
      <c r="V368" s="39"/>
      <c r="W368" s="163">
        <f t="shared" si="36"/>
        <v>0</v>
      </c>
      <c r="X368" s="163">
        <v>0</v>
      </c>
      <c r="Y368" s="163">
        <f t="shared" si="37"/>
        <v>0</v>
      </c>
      <c r="Z368" s="163">
        <v>0</v>
      </c>
      <c r="AA368" s="164">
        <f t="shared" si="38"/>
        <v>0</v>
      </c>
      <c r="AR368" s="21" t="s">
        <v>246</v>
      </c>
      <c r="AT368" s="21" t="s">
        <v>156</v>
      </c>
      <c r="AU368" s="21" t="s">
        <v>102</v>
      </c>
      <c r="AY368" s="21" t="s">
        <v>155</v>
      </c>
      <c r="BE368" s="104">
        <f t="shared" si="39"/>
        <v>0</v>
      </c>
      <c r="BF368" s="104">
        <f t="shared" si="40"/>
        <v>0</v>
      </c>
      <c r="BG368" s="104">
        <f t="shared" si="41"/>
        <v>0</v>
      </c>
      <c r="BH368" s="104">
        <f t="shared" si="42"/>
        <v>0</v>
      </c>
      <c r="BI368" s="104">
        <f t="shared" si="43"/>
        <v>0</v>
      </c>
      <c r="BJ368" s="21" t="s">
        <v>24</v>
      </c>
      <c r="BK368" s="104">
        <f t="shared" si="44"/>
        <v>0</v>
      </c>
      <c r="BL368" s="21" t="s">
        <v>246</v>
      </c>
      <c r="BM368" s="21" t="s">
        <v>612</v>
      </c>
    </row>
    <row r="369" spans="2:63" s="9" customFormat="1" ht="29.85" customHeight="1">
      <c r="B369" s="147"/>
      <c r="C369" s="148"/>
      <c r="D369" s="157" t="s">
        <v>120</v>
      </c>
      <c r="E369" s="157"/>
      <c r="F369" s="157"/>
      <c r="G369" s="157"/>
      <c r="H369" s="157"/>
      <c r="I369" s="157"/>
      <c r="J369" s="157"/>
      <c r="K369" s="157"/>
      <c r="L369" s="157"/>
      <c r="M369" s="157"/>
      <c r="N369" s="363">
        <f>BK369</f>
        <v>0</v>
      </c>
      <c r="O369" s="364"/>
      <c r="P369" s="364"/>
      <c r="Q369" s="364"/>
      <c r="R369" s="150"/>
      <c r="T369" s="151"/>
      <c r="U369" s="148"/>
      <c r="V369" s="148"/>
      <c r="W369" s="152">
        <f>SUM(W370:W376)</f>
        <v>0</v>
      </c>
      <c r="X369" s="148"/>
      <c r="Y369" s="152">
        <f>SUM(Y370:Y376)</f>
        <v>0</v>
      </c>
      <c r="Z369" s="148"/>
      <c r="AA369" s="153">
        <f>SUM(AA370:AA376)</f>
        <v>0</v>
      </c>
      <c r="AR369" s="154" t="s">
        <v>102</v>
      </c>
      <c r="AT369" s="155" t="s">
        <v>81</v>
      </c>
      <c r="AU369" s="155" t="s">
        <v>24</v>
      </c>
      <c r="AY369" s="154" t="s">
        <v>155</v>
      </c>
      <c r="BK369" s="156">
        <f>SUM(BK370:BK376)</f>
        <v>0</v>
      </c>
    </row>
    <row r="370" spans="2:65" s="1" customFormat="1" ht="31.5" customHeight="1">
      <c r="B370" s="130"/>
      <c r="C370" s="158" t="s">
        <v>613</v>
      </c>
      <c r="D370" s="158" t="s">
        <v>156</v>
      </c>
      <c r="E370" s="159" t="s">
        <v>614</v>
      </c>
      <c r="F370" s="345" t="s">
        <v>615</v>
      </c>
      <c r="G370" s="345"/>
      <c r="H370" s="345"/>
      <c r="I370" s="345"/>
      <c r="J370" s="160" t="s">
        <v>193</v>
      </c>
      <c r="K370" s="161">
        <v>10</v>
      </c>
      <c r="L370" s="346">
        <v>0</v>
      </c>
      <c r="M370" s="346"/>
      <c r="N370" s="347">
        <f aca="true" t="shared" si="45" ref="N370:N376">ROUND(L370*K370,2)</f>
        <v>0</v>
      </c>
      <c r="O370" s="347"/>
      <c r="P370" s="347"/>
      <c r="Q370" s="347"/>
      <c r="R370" s="132"/>
      <c r="T370" s="162" t="s">
        <v>5</v>
      </c>
      <c r="U370" s="47" t="s">
        <v>47</v>
      </c>
      <c r="V370" s="39"/>
      <c r="W370" s="163">
        <f aca="true" t="shared" si="46" ref="W370:W376">V370*K370</f>
        <v>0</v>
      </c>
      <c r="X370" s="163">
        <v>0</v>
      </c>
      <c r="Y370" s="163">
        <f aca="true" t="shared" si="47" ref="Y370:Y376">X370*K370</f>
        <v>0</v>
      </c>
      <c r="Z370" s="163">
        <v>0</v>
      </c>
      <c r="AA370" s="164">
        <f aca="true" t="shared" si="48" ref="AA370:AA376">Z370*K370</f>
        <v>0</v>
      </c>
      <c r="AR370" s="21" t="s">
        <v>246</v>
      </c>
      <c r="AT370" s="21" t="s">
        <v>156</v>
      </c>
      <c r="AU370" s="21" t="s">
        <v>102</v>
      </c>
      <c r="AY370" s="21" t="s">
        <v>155</v>
      </c>
      <c r="BE370" s="104">
        <f aca="true" t="shared" si="49" ref="BE370:BE376">IF(U370="základní",N370,0)</f>
        <v>0</v>
      </c>
      <c r="BF370" s="104">
        <f aca="true" t="shared" si="50" ref="BF370:BF376">IF(U370="snížená",N370,0)</f>
        <v>0</v>
      </c>
      <c r="BG370" s="104">
        <f aca="true" t="shared" si="51" ref="BG370:BG376">IF(U370="zákl. přenesená",N370,0)</f>
        <v>0</v>
      </c>
      <c r="BH370" s="104">
        <f aca="true" t="shared" si="52" ref="BH370:BH376">IF(U370="sníž. přenesená",N370,0)</f>
        <v>0</v>
      </c>
      <c r="BI370" s="104">
        <f aca="true" t="shared" si="53" ref="BI370:BI376">IF(U370="nulová",N370,0)</f>
        <v>0</v>
      </c>
      <c r="BJ370" s="21" t="s">
        <v>24</v>
      </c>
      <c r="BK370" s="104">
        <f aca="true" t="shared" si="54" ref="BK370:BK376">ROUND(L370*K370,2)</f>
        <v>0</v>
      </c>
      <c r="BL370" s="21" t="s">
        <v>246</v>
      </c>
      <c r="BM370" s="21" t="s">
        <v>616</v>
      </c>
    </row>
    <row r="371" spans="2:65" s="1" customFormat="1" ht="31.5" customHeight="1">
      <c r="B371" s="130"/>
      <c r="C371" s="158" t="s">
        <v>617</v>
      </c>
      <c r="D371" s="158" t="s">
        <v>156</v>
      </c>
      <c r="E371" s="159" t="s">
        <v>618</v>
      </c>
      <c r="F371" s="345" t="s">
        <v>619</v>
      </c>
      <c r="G371" s="345"/>
      <c r="H371" s="345"/>
      <c r="I371" s="345"/>
      <c r="J371" s="160" t="s">
        <v>159</v>
      </c>
      <c r="K371" s="161">
        <v>2</v>
      </c>
      <c r="L371" s="346">
        <v>0</v>
      </c>
      <c r="M371" s="346"/>
      <c r="N371" s="347">
        <f t="shared" si="45"/>
        <v>0</v>
      </c>
      <c r="O371" s="347"/>
      <c r="P371" s="347"/>
      <c r="Q371" s="347"/>
      <c r="R371" s="132"/>
      <c r="T371" s="162" t="s">
        <v>5</v>
      </c>
      <c r="U371" s="47" t="s">
        <v>47</v>
      </c>
      <c r="V371" s="39"/>
      <c r="W371" s="163">
        <f t="shared" si="46"/>
        <v>0</v>
      </c>
      <c r="X371" s="163">
        <v>0</v>
      </c>
      <c r="Y371" s="163">
        <f t="shared" si="47"/>
        <v>0</v>
      </c>
      <c r="Z371" s="163">
        <v>0</v>
      </c>
      <c r="AA371" s="164">
        <f t="shared" si="48"/>
        <v>0</v>
      </c>
      <c r="AR371" s="21" t="s">
        <v>246</v>
      </c>
      <c r="AT371" s="21" t="s">
        <v>156</v>
      </c>
      <c r="AU371" s="21" t="s">
        <v>102</v>
      </c>
      <c r="AY371" s="21" t="s">
        <v>155</v>
      </c>
      <c r="BE371" s="104">
        <f t="shared" si="49"/>
        <v>0</v>
      </c>
      <c r="BF371" s="104">
        <f t="shared" si="50"/>
        <v>0</v>
      </c>
      <c r="BG371" s="104">
        <f t="shared" si="51"/>
        <v>0</v>
      </c>
      <c r="BH371" s="104">
        <f t="shared" si="52"/>
        <v>0</v>
      </c>
      <c r="BI371" s="104">
        <f t="shared" si="53"/>
        <v>0</v>
      </c>
      <c r="BJ371" s="21" t="s">
        <v>24</v>
      </c>
      <c r="BK371" s="104">
        <f t="shared" si="54"/>
        <v>0</v>
      </c>
      <c r="BL371" s="21" t="s">
        <v>246</v>
      </c>
      <c r="BM371" s="21" t="s">
        <v>620</v>
      </c>
    </row>
    <row r="372" spans="2:65" s="1" customFormat="1" ht="22.5" customHeight="1">
      <c r="B372" s="130"/>
      <c r="C372" s="158" t="s">
        <v>621</v>
      </c>
      <c r="D372" s="158" t="s">
        <v>156</v>
      </c>
      <c r="E372" s="159" t="s">
        <v>622</v>
      </c>
      <c r="F372" s="345" t="s">
        <v>623</v>
      </c>
      <c r="G372" s="345"/>
      <c r="H372" s="345"/>
      <c r="I372" s="345"/>
      <c r="J372" s="160" t="s">
        <v>193</v>
      </c>
      <c r="K372" s="161">
        <v>5</v>
      </c>
      <c r="L372" s="346">
        <v>0</v>
      </c>
      <c r="M372" s="346"/>
      <c r="N372" s="347">
        <f t="shared" si="45"/>
        <v>0</v>
      </c>
      <c r="O372" s="347"/>
      <c r="P372" s="347"/>
      <c r="Q372" s="347"/>
      <c r="R372" s="132"/>
      <c r="T372" s="162" t="s">
        <v>5</v>
      </c>
      <c r="U372" s="47" t="s">
        <v>47</v>
      </c>
      <c r="V372" s="39"/>
      <c r="W372" s="163">
        <f t="shared" si="46"/>
        <v>0</v>
      </c>
      <c r="X372" s="163">
        <v>0</v>
      </c>
      <c r="Y372" s="163">
        <f t="shared" si="47"/>
        <v>0</v>
      </c>
      <c r="Z372" s="163">
        <v>0</v>
      </c>
      <c r="AA372" s="164">
        <f t="shared" si="48"/>
        <v>0</v>
      </c>
      <c r="AR372" s="21" t="s">
        <v>246</v>
      </c>
      <c r="AT372" s="21" t="s">
        <v>156</v>
      </c>
      <c r="AU372" s="21" t="s">
        <v>102</v>
      </c>
      <c r="AY372" s="21" t="s">
        <v>155</v>
      </c>
      <c r="BE372" s="104">
        <f t="shared" si="49"/>
        <v>0</v>
      </c>
      <c r="BF372" s="104">
        <f t="shared" si="50"/>
        <v>0</v>
      </c>
      <c r="BG372" s="104">
        <f t="shared" si="51"/>
        <v>0</v>
      </c>
      <c r="BH372" s="104">
        <f t="shared" si="52"/>
        <v>0</v>
      </c>
      <c r="BI372" s="104">
        <f t="shared" si="53"/>
        <v>0</v>
      </c>
      <c r="BJ372" s="21" t="s">
        <v>24</v>
      </c>
      <c r="BK372" s="104">
        <f t="shared" si="54"/>
        <v>0</v>
      </c>
      <c r="BL372" s="21" t="s">
        <v>246</v>
      </c>
      <c r="BM372" s="21" t="s">
        <v>624</v>
      </c>
    </row>
    <row r="373" spans="2:65" s="1" customFormat="1" ht="22.5" customHeight="1">
      <c r="B373" s="130"/>
      <c r="C373" s="158" t="s">
        <v>625</v>
      </c>
      <c r="D373" s="158" t="s">
        <v>156</v>
      </c>
      <c r="E373" s="159" t="s">
        <v>626</v>
      </c>
      <c r="F373" s="345" t="s">
        <v>627</v>
      </c>
      <c r="G373" s="345"/>
      <c r="H373" s="345"/>
      <c r="I373" s="345"/>
      <c r="J373" s="160" t="s">
        <v>193</v>
      </c>
      <c r="K373" s="161">
        <v>10</v>
      </c>
      <c r="L373" s="346">
        <v>0</v>
      </c>
      <c r="M373" s="346"/>
      <c r="N373" s="347">
        <f t="shared" si="45"/>
        <v>0</v>
      </c>
      <c r="O373" s="347"/>
      <c r="P373" s="347"/>
      <c r="Q373" s="347"/>
      <c r="R373" s="132"/>
      <c r="T373" s="162" t="s">
        <v>5</v>
      </c>
      <c r="U373" s="47" t="s">
        <v>47</v>
      </c>
      <c r="V373" s="39"/>
      <c r="W373" s="163">
        <f t="shared" si="46"/>
        <v>0</v>
      </c>
      <c r="X373" s="163">
        <v>0</v>
      </c>
      <c r="Y373" s="163">
        <f t="shared" si="47"/>
        <v>0</v>
      </c>
      <c r="Z373" s="163">
        <v>0</v>
      </c>
      <c r="AA373" s="164">
        <f t="shared" si="48"/>
        <v>0</v>
      </c>
      <c r="AR373" s="21" t="s">
        <v>246</v>
      </c>
      <c r="AT373" s="21" t="s">
        <v>156</v>
      </c>
      <c r="AU373" s="21" t="s">
        <v>102</v>
      </c>
      <c r="AY373" s="21" t="s">
        <v>155</v>
      </c>
      <c r="BE373" s="104">
        <f t="shared" si="49"/>
        <v>0</v>
      </c>
      <c r="BF373" s="104">
        <f t="shared" si="50"/>
        <v>0</v>
      </c>
      <c r="BG373" s="104">
        <f t="shared" si="51"/>
        <v>0</v>
      </c>
      <c r="BH373" s="104">
        <f t="shared" si="52"/>
        <v>0</v>
      </c>
      <c r="BI373" s="104">
        <f t="shared" si="53"/>
        <v>0</v>
      </c>
      <c r="BJ373" s="21" t="s">
        <v>24</v>
      </c>
      <c r="BK373" s="104">
        <f t="shared" si="54"/>
        <v>0</v>
      </c>
      <c r="BL373" s="21" t="s">
        <v>246</v>
      </c>
      <c r="BM373" s="21" t="s">
        <v>628</v>
      </c>
    </row>
    <row r="374" spans="2:65" s="1" customFormat="1" ht="22.5" customHeight="1">
      <c r="B374" s="130"/>
      <c r="C374" s="158" t="s">
        <v>629</v>
      </c>
      <c r="D374" s="158" t="s">
        <v>156</v>
      </c>
      <c r="E374" s="159" t="s">
        <v>630</v>
      </c>
      <c r="F374" s="345" t="s">
        <v>631</v>
      </c>
      <c r="G374" s="345"/>
      <c r="H374" s="345"/>
      <c r="I374" s="345"/>
      <c r="J374" s="160" t="s">
        <v>159</v>
      </c>
      <c r="K374" s="161">
        <v>2</v>
      </c>
      <c r="L374" s="346">
        <v>0</v>
      </c>
      <c r="M374" s="346"/>
      <c r="N374" s="347">
        <f t="shared" si="45"/>
        <v>0</v>
      </c>
      <c r="O374" s="347"/>
      <c r="P374" s="347"/>
      <c r="Q374" s="347"/>
      <c r="R374" s="132"/>
      <c r="T374" s="162" t="s">
        <v>5</v>
      </c>
      <c r="U374" s="47" t="s">
        <v>47</v>
      </c>
      <c r="V374" s="39"/>
      <c r="W374" s="163">
        <f t="shared" si="46"/>
        <v>0</v>
      </c>
      <c r="X374" s="163">
        <v>0</v>
      </c>
      <c r="Y374" s="163">
        <f t="shared" si="47"/>
        <v>0</v>
      </c>
      <c r="Z374" s="163">
        <v>0</v>
      </c>
      <c r="AA374" s="164">
        <f t="shared" si="48"/>
        <v>0</v>
      </c>
      <c r="AR374" s="21" t="s">
        <v>246</v>
      </c>
      <c r="AT374" s="21" t="s">
        <v>156</v>
      </c>
      <c r="AU374" s="21" t="s">
        <v>102</v>
      </c>
      <c r="AY374" s="21" t="s">
        <v>155</v>
      </c>
      <c r="BE374" s="104">
        <f t="shared" si="49"/>
        <v>0</v>
      </c>
      <c r="BF374" s="104">
        <f t="shared" si="50"/>
        <v>0</v>
      </c>
      <c r="BG374" s="104">
        <f t="shared" si="51"/>
        <v>0</v>
      </c>
      <c r="BH374" s="104">
        <f t="shared" si="52"/>
        <v>0</v>
      </c>
      <c r="BI374" s="104">
        <f t="shared" si="53"/>
        <v>0</v>
      </c>
      <c r="BJ374" s="21" t="s">
        <v>24</v>
      </c>
      <c r="BK374" s="104">
        <f t="shared" si="54"/>
        <v>0</v>
      </c>
      <c r="BL374" s="21" t="s">
        <v>246</v>
      </c>
      <c r="BM374" s="21" t="s">
        <v>632</v>
      </c>
    </row>
    <row r="375" spans="2:65" s="1" customFormat="1" ht="31.5" customHeight="1">
      <c r="B375" s="130"/>
      <c r="C375" s="158" t="s">
        <v>29</v>
      </c>
      <c r="D375" s="158" t="s">
        <v>156</v>
      </c>
      <c r="E375" s="159" t="s">
        <v>633</v>
      </c>
      <c r="F375" s="345" t="s">
        <v>634</v>
      </c>
      <c r="G375" s="345"/>
      <c r="H375" s="345"/>
      <c r="I375" s="345"/>
      <c r="J375" s="160" t="s">
        <v>159</v>
      </c>
      <c r="K375" s="161">
        <v>2</v>
      </c>
      <c r="L375" s="346">
        <v>0</v>
      </c>
      <c r="M375" s="346"/>
      <c r="N375" s="347">
        <f t="shared" si="45"/>
        <v>0</v>
      </c>
      <c r="O375" s="347"/>
      <c r="P375" s="347"/>
      <c r="Q375" s="347"/>
      <c r="R375" s="132"/>
      <c r="T375" s="162" t="s">
        <v>5</v>
      </c>
      <c r="U375" s="47" t="s">
        <v>47</v>
      </c>
      <c r="V375" s="39"/>
      <c r="W375" s="163">
        <f t="shared" si="46"/>
        <v>0</v>
      </c>
      <c r="X375" s="163">
        <v>0</v>
      </c>
      <c r="Y375" s="163">
        <f t="shared" si="47"/>
        <v>0</v>
      </c>
      <c r="Z375" s="163">
        <v>0</v>
      </c>
      <c r="AA375" s="164">
        <f t="shared" si="48"/>
        <v>0</v>
      </c>
      <c r="AR375" s="21" t="s">
        <v>246</v>
      </c>
      <c r="AT375" s="21" t="s">
        <v>156</v>
      </c>
      <c r="AU375" s="21" t="s">
        <v>102</v>
      </c>
      <c r="AY375" s="21" t="s">
        <v>155</v>
      </c>
      <c r="BE375" s="104">
        <f t="shared" si="49"/>
        <v>0</v>
      </c>
      <c r="BF375" s="104">
        <f t="shared" si="50"/>
        <v>0</v>
      </c>
      <c r="BG375" s="104">
        <f t="shared" si="51"/>
        <v>0</v>
      </c>
      <c r="BH375" s="104">
        <f t="shared" si="52"/>
        <v>0</v>
      </c>
      <c r="BI375" s="104">
        <f t="shared" si="53"/>
        <v>0</v>
      </c>
      <c r="BJ375" s="21" t="s">
        <v>24</v>
      </c>
      <c r="BK375" s="104">
        <f t="shared" si="54"/>
        <v>0</v>
      </c>
      <c r="BL375" s="21" t="s">
        <v>246</v>
      </c>
      <c r="BM375" s="21" t="s">
        <v>635</v>
      </c>
    </row>
    <row r="376" spans="2:65" s="1" customFormat="1" ht="31.5" customHeight="1">
      <c r="B376" s="130"/>
      <c r="C376" s="158" t="s">
        <v>636</v>
      </c>
      <c r="D376" s="158" t="s">
        <v>156</v>
      </c>
      <c r="E376" s="159" t="s">
        <v>637</v>
      </c>
      <c r="F376" s="345" t="s">
        <v>638</v>
      </c>
      <c r="G376" s="345"/>
      <c r="H376" s="345"/>
      <c r="I376" s="345"/>
      <c r="J376" s="160" t="s">
        <v>390</v>
      </c>
      <c r="K376" s="161">
        <v>0.005</v>
      </c>
      <c r="L376" s="346">
        <v>0</v>
      </c>
      <c r="M376" s="346"/>
      <c r="N376" s="347">
        <f t="shared" si="45"/>
        <v>0</v>
      </c>
      <c r="O376" s="347"/>
      <c r="P376" s="347"/>
      <c r="Q376" s="347"/>
      <c r="R376" s="132"/>
      <c r="T376" s="162" t="s">
        <v>5</v>
      </c>
      <c r="U376" s="47" t="s">
        <v>47</v>
      </c>
      <c r="V376" s="39"/>
      <c r="W376" s="163">
        <f t="shared" si="46"/>
        <v>0</v>
      </c>
      <c r="X376" s="163">
        <v>0</v>
      </c>
      <c r="Y376" s="163">
        <f t="shared" si="47"/>
        <v>0</v>
      </c>
      <c r="Z376" s="163">
        <v>0</v>
      </c>
      <c r="AA376" s="164">
        <f t="shared" si="48"/>
        <v>0</v>
      </c>
      <c r="AR376" s="21" t="s">
        <v>246</v>
      </c>
      <c r="AT376" s="21" t="s">
        <v>156</v>
      </c>
      <c r="AU376" s="21" t="s">
        <v>102</v>
      </c>
      <c r="AY376" s="21" t="s">
        <v>155</v>
      </c>
      <c r="BE376" s="104">
        <f t="shared" si="49"/>
        <v>0</v>
      </c>
      <c r="BF376" s="104">
        <f t="shared" si="50"/>
        <v>0</v>
      </c>
      <c r="BG376" s="104">
        <f t="shared" si="51"/>
        <v>0</v>
      </c>
      <c r="BH376" s="104">
        <f t="shared" si="52"/>
        <v>0</v>
      </c>
      <c r="BI376" s="104">
        <f t="shared" si="53"/>
        <v>0</v>
      </c>
      <c r="BJ376" s="21" t="s">
        <v>24</v>
      </c>
      <c r="BK376" s="104">
        <f t="shared" si="54"/>
        <v>0</v>
      </c>
      <c r="BL376" s="21" t="s">
        <v>246</v>
      </c>
      <c r="BM376" s="21" t="s">
        <v>639</v>
      </c>
    </row>
    <row r="377" spans="2:63" s="9" customFormat="1" ht="29.85" customHeight="1">
      <c r="B377" s="147"/>
      <c r="C377" s="148"/>
      <c r="D377" s="157" t="s">
        <v>121</v>
      </c>
      <c r="E377" s="157"/>
      <c r="F377" s="157"/>
      <c r="G377" s="157"/>
      <c r="H377" s="157"/>
      <c r="I377" s="157"/>
      <c r="J377" s="157"/>
      <c r="K377" s="157"/>
      <c r="L377" s="157"/>
      <c r="M377" s="157"/>
      <c r="N377" s="363">
        <f>BK377</f>
        <v>0</v>
      </c>
      <c r="O377" s="364"/>
      <c r="P377" s="364"/>
      <c r="Q377" s="364"/>
      <c r="R377" s="150"/>
      <c r="T377" s="151"/>
      <c r="U377" s="148"/>
      <c r="V377" s="148"/>
      <c r="W377" s="152">
        <f>SUM(W378:W381)</f>
        <v>0</v>
      </c>
      <c r="X377" s="148"/>
      <c r="Y377" s="152">
        <f>SUM(Y378:Y381)</f>
        <v>0</v>
      </c>
      <c r="Z377" s="148"/>
      <c r="AA377" s="153">
        <f>SUM(AA378:AA381)</f>
        <v>0</v>
      </c>
      <c r="AR377" s="154" t="s">
        <v>102</v>
      </c>
      <c r="AT377" s="155" t="s">
        <v>81</v>
      </c>
      <c r="AU377" s="155" t="s">
        <v>24</v>
      </c>
      <c r="AY377" s="154" t="s">
        <v>155</v>
      </c>
      <c r="BK377" s="156">
        <f>SUM(BK378:BK381)</f>
        <v>0</v>
      </c>
    </row>
    <row r="378" spans="2:65" s="1" customFormat="1" ht="31.5" customHeight="1">
      <c r="B378" s="130"/>
      <c r="C378" s="158" t="s">
        <v>640</v>
      </c>
      <c r="D378" s="158" t="s">
        <v>156</v>
      </c>
      <c r="E378" s="159" t="s">
        <v>641</v>
      </c>
      <c r="F378" s="345" t="s">
        <v>642</v>
      </c>
      <c r="G378" s="345"/>
      <c r="H378" s="345"/>
      <c r="I378" s="345"/>
      <c r="J378" s="160" t="s">
        <v>159</v>
      </c>
      <c r="K378" s="161">
        <v>4</v>
      </c>
      <c r="L378" s="346">
        <v>0</v>
      </c>
      <c r="M378" s="346"/>
      <c r="N378" s="347">
        <f>ROUND(L378*K378,2)</f>
        <v>0</v>
      </c>
      <c r="O378" s="347"/>
      <c r="P378" s="347"/>
      <c r="Q378" s="347"/>
      <c r="R378" s="132"/>
      <c r="T378" s="162" t="s">
        <v>5</v>
      </c>
      <c r="U378" s="47" t="s">
        <v>47</v>
      </c>
      <c r="V378" s="39"/>
      <c r="W378" s="163">
        <f>V378*K378</f>
        <v>0</v>
      </c>
      <c r="X378" s="163">
        <v>0</v>
      </c>
      <c r="Y378" s="163">
        <f>X378*K378</f>
        <v>0</v>
      </c>
      <c r="Z378" s="163">
        <v>0</v>
      </c>
      <c r="AA378" s="164">
        <f>Z378*K378</f>
        <v>0</v>
      </c>
      <c r="AR378" s="21" t="s">
        <v>246</v>
      </c>
      <c r="AT378" s="21" t="s">
        <v>156</v>
      </c>
      <c r="AU378" s="21" t="s">
        <v>102</v>
      </c>
      <c r="AY378" s="21" t="s">
        <v>155</v>
      </c>
      <c r="BE378" s="104">
        <f>IF(U378="základní",N378,0)</f>
        <v>0</v>
      </c>
      <c r="BF378" s="104">
        <f>IF(U378="snížená",N378,0)</f>
        <v>0</v>
      </c>
      <c r="BG378" s="104">
        <f>IF(U378="zákl. přenesená",N378,0)</f>
        <v>0</v>
      </c>
      <c r="BH378" s="104">
        <f>IF(U378="sníž. přenesená",N378,0)</f>
        <v>0</v>
      </c>
      <c r="BI378" s="104">
        <f>IF(U378="nulová",N378,0)</f>
        <v>0</v>
      </c>
      <c r="BJ378" s="21" t="s">
        <v>24</v>
      </c>
      <c r="BK378" s="104">
        <f>ROUND(L378*K378,2)</f>
        <v>0</v>
      </c>
      <c r="BL378" s="21" t="s">
        <v>246</v>
      </c>
      <c r="BM378" s="21" t="s">
        <v>643</v>
      </c>
    </row>
    <row r="379" spans="2:65" s="1" customFormat="1" ht="44.25" customHeight="1">
      <c r="B379" s="130"/>
      <c r="C379" s="158" t="s">
        <v>644</v>
      </c>
      <c r="D379" s="158" t="s">
        <v>156</v>
      </c>
      <c r="E379" s="159" t="s">
        <v>645</v>
      </c>
      <c r="F379" s="345" t="s">
        <v>646</v>
      </c>
      <c r="G379" s="345"/>
      <c r="H379" s="345"/>
      <c r="I379" s="345"/>
      <c r="J379" s="160" t="s">
        <v>159</v>
      </c>
      <c r="K379" s="161">
        <v>1</v>
      </c>
      <c r="L379" s="346">
        <v>0</v>
      </c>
      <c r="M379" s="346"/>
      <c r="N379" s="347">
        <f>ROUND(L379*K379,2)</f>
        <v>0</v>
      </c>
      <c r="O379" s="347"/>
      <c r="P379" s="347"/>
      <c r="Q379" s="347"/>
      <c r="R379" s="132"/>
      <c r="T379" s="162" t="s">
        <v>5</v>
      </c>
      <c r="U379" s="47" t="s">
        <v>47</v>
      </c>
      <c r="V379" s="39"/>
      <c r="W379" s="163">
        <f>V379*K379</f>
        <v>0</v>
      </c>
      <c r="X379" s="163">
        <v>0</v>
      </c>
      <c r="Y379" s="163">
        <f>X379*K379</f>
        <v>0</v>
      </c>
      <c r="Z379" s="163">
        <v>0</v>
      </c>
      <c r="AA379" s="164">
        <f>Z379*K379</f>
        <v>0</v>
      </c>
      <c r="AR379" s="21" t="s">
        <v>246</v>
      </c>
      <c r="AT379" s="21" t="s">
        <v>156</v>
      </c>
      <c r="AU379" s="21" t="s">
        <v>102</v>
      </c>
      <c r="AY379" s="21" t="s">
        <v>155</v>
      </c>
      <c r="BE379" s="104">
        <f>IF(U379="základní",N379,0)</f>
        <v>0</v>
      </c>
      <c r="BF379" s="104">
        <f>IF(U379="snížená",N379,0)</f>
        <v>0</v>
      </c>
      <c r="BG379" s="104">
        <f>IF(U379="zákl. přenesená",N379,0)</f>
        <v>0</v>
      </c>
      <c r="BH379" s="104">
        <f>IF(U379="sníž. přenesená",N379,0)</f>
        <v>0</v>
      </c>
      <c r="BI379" s="104">
        <f>IF(U379="nulová",N379,0)</f>
        <v>0</v>
      </c>
      <c r="BJ379" s="21" t="s">
        <v>24</v>
      </c>
      <c r="BK379" s="104">
        <f>ROUND(L379*K379,2)</f>
        <v>0</v>
      </c>
      <c r="BL379" s="21" t="s">
        <v>246</v>
      </c>
      <c r="BM379" s="21" t="s">
        <v>647</v>
      </c>
    </row>
    <row r="380" spans="2:65" s="1" customFormat="1" ht="31.5" customHeight="1">
      <c r="B380" s="130"/>
      <c r="C380" s="158" t="s">
        <v>648</v>
      </c>
      <c r="D380" s="158" t="s">
        <v>156</v>
      </c>
      <c r="E380" s="159" t="s">
        <v>649</v>
      </c>
      <c r="F380" s="345" t="s">
        <v>650</v>
      </c>
      <c r="G380" s="345"/>
      <c r="H380" s="345"/>
      <c r="I380" s="345"/>
      <c r="J380" s="160" t="s">
        <v>159</v>
      </c>
      <c r="K380" s="161">
        <v>1</v>
      </c>
      <c r="L380" s="346">
        <v>0</v>
      </c>
      <c r="M380" s="346"/>
      <c r="N380" s="347">
        <f>ROUND(L380*K380,2)</f>
        <v>0</v>
      </c>
      <c r="O380" s="347"/>
      <c r="P380" s="347"/>
      <c r="Q380" s="347"/>
      <c r="R380" s="132"/>
      <c r="T380" s="162" t="s">
        <v>5</v>
      </c>
      <c r="U380" s="47" t="s">
        <v>47</v>
      </c>
      <c r="V380" s="39"/>
      <c r="W380" s="163">
        <f>V380*K380</f>
        <v>0</v>
      </c>
      <c r="X380" s="163">
        <v>0</v>
      </c>
      <c r="Y380" s="163">
        <f>X380*K380</f>
        <v>0</v>
      </c>
      <c r="Z380" s="163">
        <v>0</v>
      </c>
      <c r="AA380" s="164">
        <f>Z380*K380</f>
        <v>0</v>
      </c>
      <c r="AR380" s="21" t="s">
        <v>246</v>
      </c>
      <c r="AT380" s="21" t="s">
        <v>156</v>
      </c>
      <c r="AU380" s="21" t="s">
        <v>102</v>
      </c>
      <c r="AY380" s="21" t="s">
        <v>155</v>
      </c>
      <c r="BE380" s="104">
        <f>IF(U380="základní",N380,0)</f>
        <v>0</v>
      </c>
      <c r="BF380" s="104">
        <f>IF(U380="snížená",N380,0)</f>
        <v>0</v>
      </c>
      <c r="BG380" s="104">
        <f>IF(U380="zákl. přenesená",N380,0)</f>
        <v>0</v>
      </c>
      <c r="BH380" s="104">
        <f>IF(U380="sníž. přenesená",N380,0)</f>
        <v>0</v>
      </c>
      <c r="BI380" s="104">
        <f>IF(U380="nulová",N380,0)</f>
        <v>0</v>
      </c>
      <c r="BJ380" s="21" t="s">
        <v>24</v>
      </c>
      <c r="BK380" s="104">
        <f>ROUND(L380*K380,2)</f>
        <v>0</v>
      </c>
      <c r="BL380" s="21" t="s">
        <v>246</v>
      </c>
      <c r="BM380" s="21" t="s">
        <v>651</v>
      </c>
    </row>
    <row r="381" spans="2:65" s="1" customFormat="1" ht="31.5" customHeight="1">
      <c r="B381" s="130"/>
      <c r="C381" s="158" t="s">
        <v>652</v>
      </c>
      <c r="D381" s="158" t="s">
        <v>156</v>
      </c>
      <c r="E381" s="159" t="s">
        <v>653</v>
      </c>
      <c r="F381" s="345" t="s">
        <v>654</v>
      </c>
      <c r="G381" s="345"/>
      <c r="H381" s="345"/>
      <c r="I381" s="345"/>
      <c r="J381" s="160" t="s">
        <v>390</v>
      </c>
      <c r="K381" s="161">
        <v>0.001</v>
      </c>
      <c r="L381" s="346">
        <v>0</v>
      </c>
      <c r="M381" s="346"/>
      <c r="N381" s="347">
        <f>ROUND(L381*K381,2)</f>
        <v>0</v>
      </c>
      <c r="O381" s="347"/>
      <c r="P381" s="347"/>
      <c r="Q381" s="347"/>
      <c r="R381" s="132"/>
      <c r="T381" s="162" t="s">
        <v>5</v>
      </c>
      <c r="U381" s="47" t="s">
        <v>47</v>
      </c>
      <c r="V381" s="39"/>
      <c r="W381" s="163">
        <f>V381*K381</f>
        <v>0</v>
      </c>
      <c r="X381" s="163">
        <v>0</v>
      </c>
      <c r="Y381" s="163">
        <f>X381*K381</f>
        <v>0</v>
      </c>
      <c r="Z381" s="163">
        <v>0</v>
      </c>
      <c r="AA381" s="164">
        <f>Z381*K381</f>
        <v>0</v>
      </c>
      <c r="AR381" s="21" t="s">
        <v>246</v>
      </c>
      <c r="AT381" s="21" t="s">
        <v>156</v>
      </c>
      <c r="AU381" s="21" t="s">
        <v>102</v>
      </c>
      <c r="AY381" s="21" t="s">
        <v>155</v>
      </c>
      <c r="BE381" s="104">
        <f>IF(U381="základní",N381,0)</f>
        <v>0</v>
      </c>
      <c r="BF381" s="104">
        <f>IF(U381="snížená",N381,0)</f>
        <v>0</v>
      </c>
      <c r="BG381" s="104">
        <f>IF(U381="zákl. přenesená",N381,0)</f>
        <v>0</v>
      </c>
      <c r="BH381" s="104">
        <f>IF(U381="sníž. přenesená",N381,0)</f>
        <v>0</v>
      </c>
      <c r="BI381" s="104">
        <f>IF(U381="nulová",N381,0)</f>
        <v>0</v>
      </c>
      <c r="BJ381" s="21" t="s">
        <v>24</v>
      </c>
      <c r="BK381" s="104">
        <f>ROUND(L381*K381,2)</f>
        <v>0</v>
      </c>
      <c r="BL381" s="21" t="s">
        <v>246</v>
      </c>
      <c r="BM381" s="21" t="s">
        <v>655</v>
      </c>
    </row>
    <row r="382" spans="2:63" s="9" customFormat="1" ht="29.85" customHeight="1">
      <c r="B382" s="147"/>
      <c r="C382" s="148"/>
      <c r="D382" s="157" t="s">
        <v>122</v>
      </c>
      <c r="E382" s="157"/>
      <c r="F382" s="157"/>
      <c r="G382" s="157"/>
      <c r="H382" s="157"/>
      <c r="I382" s="157"/>
      <c r="J382" s="157"/>
      <c r="K382" s="157"/>
      <c r="L382" s="157"/>
      <c r="M382" s="157"/>
      <c r="N382" s="363">
        <f>BK382</f>
        <v>0</v>
      </c>
      <c r="O382" s="364"/>
      <c r="P382" s="364"/>
      <c r="Q382" s="364"/>
      <c r="R382" s="150"/>
      <c r="T382" s="151"/>
      <c r="U382" s="148"/>
      <c r="V382" s="148"/>
      <c r="W382" s="152">
        <f>SUM(W383:W388)</f>
        <v>0</v>
      </c>
      <c r="X382" s="148"/>
      <c r="Y382" s="152">
        <f>SUM(Y383:Y388)</f>
        <v>0</v>
      </c>
      <c r="Z382" s="148"/>
      <c r="AA382" s="153">
        <f>SUM(AA383:AA388)</f>
        <v>0</v>
      </c>
      <c r="AR382" s="154" t="s">
        <v>102</v>
      </c>
      <c r="AT382" s="155" t="s">
        <v>81</v>
      </c>
      <c r="AU382" s="155" t="s">
        <v>24</v>
      </c>
      <c r="AY382" s="154" t="s">
        <v>155</v>
      </c>
      <c r="BK382" s="156">
        <f>SUM(BK383:BK388)</f>
        <v>0</v>
      </c>
    </row>
    <row r="383" spans="2:65" s="1" customFormat="1" ht="31.5" customHeight="1">
      <c r="B383" s="130"/>
      <c r="C383" s="158" t="s">
        <v>656</v>
      </c>
      <c r="D383" s="158" t="s">
        <v>156</v>
      </c>
      <c r="E383" s="159" t="s">
        <v>657</v>
      </c>
      <c r="F383" s="345" t="s">
        <v>658</v>
      </c>
      <c r="G383" s="345"/>
      <c r="H383" s="345"/>
      <c r="I383" s="345"/>
      <c r="J383" s="160" t="s">
        <v>159</v>
      </c>
      <c r="K383" s="161">
        <v>1</v>
      </c>
      <c r="L383" s="346">
        <v>0</v>
      </c>
      <c r="M383" s="346"/>
      <c r="N383" s="347">
        <f aca="true" t="shared" si="55" ref="N383:N388">ROUND(L383*K383,2)</f>
        <v>0</v>
      </c>
      <c r="O383" s="347"/>
      <c r="P383" s="347"/>
      <c r="Q383" s="347"/>
      <c r="R383" s="132"/>
      <c r="T383" s="162" t="s">
        <v>5</v>
      </c>
      <c r="U383" s="47" t="s">
        <v>47</v>
      </c>
      <c r="V383" s="39"/>
      <c r="W383" s="163">
        <f aca="true" t="shared" si="56" ref="W383:W388">V383*K383</f>
        <v>0</v>
      </c>
      <c r="X383" s="163">
        <v>0</v>
      </c>
      <c r="Y383" s="163">
        <f aca="true" t="shared" si="57" ref="Y383:Y388">X383*K383</f>
        <v>0</v>
      </c>
      <c r="Z383" s="163">
        <v>0</v>
      </c>
      <c r="AA383" s="164">
        <f aca="true" t="shared" si="58" ref="AA383:AA388">Z383*K383</f>
        <v>0</v>
      </c>
      <c r="AR383" s="21" t="s">
        <v>246</v>
      </c>
      <c r="AT383" s="21" t="s">
        <v>156</v>
      </c>
      <c r="AU383" s="21" t="s">
        <v>102</v>
      </c>
      <c r="AY383" s="21" t="s">
        <v>155</v>
      </c>
      <c r="BE383" s="104">
        <f aca="true" t="shared" si="59" ref="BE383:BE388">IF(U383="základní",N383,0)</f>
        <v>0</v>
      </c>
      <c r="BF383" s="104">
        <f aca="true" t="shared" si="60" ref="BF383:BF388">IF(U383="snížená",N383,0)</f>
        <v>0</v>
      </c>
      <c r="BG383" s="104">
        <f aca="true" t="shared" si="61" ref="BG383:BG388">IF(U383="zákl. přenesená",N383,0)</f>
        <v>0</v>
      </c>
      <c r="BH383" s="104">
        <f aca="true" t="shared" si="62" ref="BH383:BH388">IF(U383="sníž. přenesená",N383,0)</f>
        <v>0</v>
      </c>
      <c r="BI383" s="104">
        <f aca="true" t="shared" si="63" ref="BI383:BI388">IF(U383="nulová",N383,0)</f>
        <v>0</v>
      </c>
      <c r="BJ383" s="21" t="s">
        <v>24</v>
      </c>
      <c r="BK383" s="104">
        <f aca="true" t="shared" si="64" ref="BK383:BK388">ROUND(L383*K383,2)</f>
        <v>0</v>
      </c>
      <c r="BL383" s="21" t="s">
        <v>246</v>
      </c>
      <c r="BM383" s="21" t="s">
        <v>659</v>
      </c>
    </row>
    <row r="384" spans="2:65" s="1" customFormat="1" ht="31.5" customHeight="1">
      <c r="B384" s="130"/>
      <c r="C384" s="158" t="s">
        <v>660</v>
      </c>
      <c r="D384" s="158" t="s">
        <v>156</v>
      </c>
      <c r="E384" s="159" t="s">
        <v>661</v>
      </c>
      <c r="F384" s="345" t="s">
        <v>662</v>
      </c>
      <c r="G384" s="345"/>
      <c r="H384" s="345"/>
      <c r="I384" s="345"/>
      <c r="J384" s="160" t="s">
        <v>159</v>
      </c>
      <c r="K384" s="161">
        <v>1</v>
      </c>
      <c r="L384" s="346">
        <v>0</v>
      </c>
      <c r="M384" s="346"/>
      <c r="N384" s="347">
        <f t="shared" si="55"/>
        <v>0</v>
      </c>
      <c r="O384" s="347"/>
      <c r="P384" s="347"/>
      <c r="Q384" s="347"/>
      <c r="R384" s="132"/>
      <c r="T384" s="162" t="s">
        <v>5</v>
      </c>
      <c r="U384" s="47" t="s">
        <v>47</v>
      </c>
      <c r="V384" s="39"/>
      <c r="W384" s="163">
        <f t="shared" si="56"/>
        <v>0</v>
      </c>
      <c r="X384" s="163">
        <v>0</v>
      </c>
      <c r="Y384" s="163">
        <f t="shared" si="57"/>
        <v>0</v>
      </c>
      <c r="Z384" s="163">
        <v>0</v>
      </c>
      <c r="AA384" s="164">
        <f t="shared" si="58"/>
        <v>0</v>
      </c>
      <c r="AR384" s="21" t="s">
        <v>246</v>
      </c>
      <c r="AT384" s="21" t="s">
        <v>156</v>
      </c>
      <c r="AU384" s="21" t="s">
        <v>102</v>
      </c>
      <c r="AY384" s="21" t="s">
        <v>155</v>
      </c>
      <c r="BE384" s="104">
        <f t="shared" si="59"/>
        <v>0</v>
      </c>
      <c r="BF384" s="104">
        <f t="shared" si="60"/>
        <v>0</v>
      </c>
      <c r="BG384" s="104">
        <f t="shared" si="61"/>
        <v>0</v>
      </c>
      <c r="BH384" s="104">
        <f t="shared" si="62"/>
        <v>0</v>
      </c>
      <c r="BI384" s="104">
        <f t="shared" si="63"/>
        <v>0</v>
      </c>
      <c r="BJ384" s="21" t="s">
        <v>24</v>
      </c>
      <c r="BK384" s="104">
        <f t="shared" si="64"/>
        <v>0</v>
      </c>
      <c r="BL384" s="21" t="s">
        <v>246</v>
      </c>
      <c r="BM384" s="21" t="s">
        <v>663</v>
      </c>
    </row>
    <row r="385" spans="2:65" s="1" customFormat="1" ht="31.5" customHeight="1">
      <c r="B385" s="130"/>
      <c r="C385" s="158" t="s">
        <v>664</v>
      </c>
      <c r="D385" s="158" t="s">
        <v>156</v>
      </c>
      <c r="E385" s="159" t="s">
        <v>665</v>
      </c>
      <c r="F385" s="345" t="s">
        <v>666</v>
      </c>
      <c r="G385" s="345"/>
      <c r="H385" s="345"/>
      <c r="I385" s="345"/>
      <c r="J385" s="160" t="s">
        <v>159</v>
      </c>
      <c r="K385" s="161">
        <v>1</v>
      </c>
      <c r="L385" s="346">
        <v>0</v>
      </c>
      <c r="M385" s="346"/>
      <c r="N385" s="347">
        <f t="shared" si="55"/>
        <v>0</v>
      </c>
      <c r="O385" s="347"/>
      <c r="P385" s="347"/>
      <c r="Q385" s="347"/>
      <c r="R385" s="132"/>
      <c r="T385" s="162" t="s">
        <v>5</v>
      </c>
      <c r="U385" s="47" t="s">
        <v>47</v>
      </c>
      <c r="V385" s="39"/>
      <c r="W385" s="163">
        <f t="shared" si="56"/>
        <v>0</v>
      </c>
      <c r="X385" s="163">
        <v>0</v>
      </c>
      <c r="Y385" s="163">
        <f t="shared" si="57"/>
        <v>0</v>
      </c>
      <c r="Z385" s="163">
        <v>0</v>
      </c>
      <c r="AA385" s="164">
        <f t="shared" si="58"/>
        <v>0</v>
      </c>
      <c r="AR385" s="21" t="s">
        <v>246</v>
      </c>
      <c r="AT385" s="21" t="s">
        <v>156</v>
      </c>
      <c r="AU385" s="21" t="s">
        <v>102</v>
      </c>
      <c r="AY385" s="21" t="s">
        <v>155</v>
      </c>
      <c r="BE385" s="104">
        <f t="shared" si="59"/>
        <v>0</v>
      </c>
      <c r="BF385" s="104">
        <f t="shared" si="60"/>
        <v>0</v>
      </c>
      <c r="BG385" s="104">
        <f t="shared" si="61"/>
        <v>0</v>
      </c>
      <c r="BH385" s="104">
        <f t="shared" si="62"/>
        <v>0</v>
      </c>
      <c r="BI385" s="104">
        <f t="shared" si="63"/>
        <v>0</v>
      </c>
      <c r="BJ385" s="21" t="s">
        <v>24</v>
      </c>
      <c r="BK385" s="104">
        <f t="shared" si="64"/>
        <v>0</v>
      </c>
      <c r="BL385" s="21" t="s">
        <v>246</v>
      </c>
      <c r="BM385" s="21" t="s">
        <v>667</v>
      </c>
    </row>
    <row r="386" spans="2:65" s="1" customFormat="1" ht="31.5" customHeight="1">
      <c r="B386" s="130"/>
      <c r="C386" s="158" t="s">
        <v>668</v>
      </c>
      <c r="D386" s="158" t="s">
        <v>156</v>
      </c>
      <c r="E386" s="159" t="s">
        <v>669</v>
      </c>
      <c r="F386" s="345" t="s">
        <v>670</v>
      </c>
      <c r="G386" s="345"/>
      <c r="H386" s="345"/>
      <c r="I386" s="345"/>
      <c r="J386" s="160" t="s">
        <v>193</v>
      </c>
      <c r="K386" s="161">
        <v>5</v>
      </c>
      <c r="L386" s="346">
        <v>0</v>
      </c>
      <c r="M386" s="346"/>
      <c r="N386" s="347">
        <f t="shared" si="55"/>
        <v>0</v>
      </c>
      <c r="O386" s="347"/>
      <c r="P386" s="347"/>
      <c r="Q386" s="347"/>
      <c r="R386" s="132"/>
      <c r="T386" s="162" t="s">
        <v>5</v>
      </c>
      <c r="U386" s="47" t="s">
        <v>47</v>
      </c>
      <c r="V386" s="39"/>
      <c r="W386" s="163">
        <f t="shared" si="56"/>
        <v>0</v>
      </c>
      <c r="X386" s="163">
        <v>0</v>
      </c>
      <c r="Y386" s="163">
        <f t="shared" si="57"/>
        <v>0</v>
      </c>
      <c r="Z386" s="163">
        <v>0</v>
      </c>
      <c r="AA386" s="164">
        <f t="shared" si="58"/>
        <v>0</v>
      </c>
      <c r="AR386" s="21" t="s">
        <v>246</v>
      </c>
      <c r="AT386" s="21" t="s">
        <v>156</v>
      </c>
      <c r="AU386" s="21" t="s">
        <v>102</v>
      </c>
      <c r="AY386" s="21" t="s">
        <v>155</v>
      </c>
      <c r="BE386" s="104">
        <f t="shared" si="59"/>
        <v>0</v>
      </c>
      <c r="BF386" s="104">
        <f t="shared" si="60"/>
        <v>0</v>
      </c>
      <c r="BG386" s="104">
        <f t="shared" si="61"/>
        <v>0</v>
      </c>
      <c r="BH386" s="104">
        <f t="shared" si="62"/>
        <v>0</v>
      </c>
      <c r="BI386" s="104">
        <f t="shared" si="63"/>
        <v>0</v>
      </c>
      <c r="BJ386" s="21" t="s">
        <v>24</v>
      </c>
      <c r="BK386" s="104">
        <f t="shared" si="64"/>
        <v>0</v>
      </c>
      <c r="BL386" s="21" t="s">
        <v>246</v>
      </c>
      <c r="BM386" s="21" t="s">
        <v>671</v>
      </c>
    </row>
    <row r="387" spans="2:65" s="1" customFormat="1" ht="31.5" customHeight="1">
      <c r="B387" s="130"/>
      <c r="C387" s="158" t="s">
        <v>672</v>
      </c>
      <c r="D387" s="158" t="s">
        <v>156</v>
      </c>
      <c r="E387" s="159" t="s">
        <v>673</v>
      </c>
      <c r="F387" s="345" t="s">
        <v>674</v>
      </c>
      <c r="G387" s="345"/>
      <c r="H387" s="345"/>
      <c r="I387" s="345"/>
      <c r="J387" s="160" t="s">
        <v>159</v>
      </c>
      <c r="K387" s="161">
        <v>4</v>
      </c>
      <c r="L387" s="346">
        <v>0</v>
      </c>
      <c r="M387" s="346"/>
      <c r="N387" s="347">
        <f t="shared" si="55"/>
        <v>0</v>
      </c>
      <c r="O387" s="347"/>
      <c r="P387" s="347"/>
      <c r="Q387" s="347"/>
      <c r="R387" s="132"/>
      <c r="T387" s="162" t="s">
        <v>5</v>
      </c>
      <c r="U387" s="47" t="s">
        <v>47</v>
      </c>
      <c r="V387" s="39"/>
      <c r="W387" s="163">
        <f t="shared" si="56"/>
        <v>0</v>
      </c>
      <c r="X387" s="163">
        <v>0</v>
      </c>
      <c r="Y387" s="163">
        <f t="shared" si="57"/>
        <v>0</v>
      </c>
      <c r="Z387" s="163">
        <v>0</v>
      </c>
      <c r="AA387" s="164">
        <f t="shared" si="58"/>
        <v>0</v>
      </c>
      <c r="AR387" s="21" t="s">
        <v>246</v>
      </c>
      <c r="AT387" s="21" t="s">
        <v>156</v>
      </c>
      <c r="AU387" s="21" t="s">
        <v>102</v>
      </c>
      <c r="AY387" s="21" t="s">
        <v>155</v>
      </c>
      <c r="BE387" s="104">
        <f t="shared" si="59"/>
        <v>0</v>
      </c>
      <c r="BF387" s="104">
        <f t="shared" si="60"/>
        <v>0</v>
      </c>
      <c r="BG387" s="104">
        <f t="shared" si="61"/>
        <v>0</v>
      </c>
      <c r="BH387" s="104">
        <f t="shared" si="62"/>
        <v>0</v>
      </c>
      <c r="BI387" s="104">
        <f t="shared" si="63"/>
        <v>0</v>
      </c>
      <c r="BJ387" s="21" t="s">
        <v>24</v>
      </c>
      <c r="BK387" s="104">
        <f t="shared" si="64"/>
        <v>0</v>
      </c>
      <c r="BL387" s="21" t="s">
        <v>246</v>
      </c>
      <c r="BM387" s="21" t="s">
        <v>675</v>
      </c>
    </row>
    <row r="388" spans="2:65" s="1" customFormat="1" ht="22.5" customHeight="1">
      <c r="B388" s="130"/>
      <c r="C388" s="158" t="s">
        <v>676</v>
      </c>
      <c r="D388" s="158" t="s">
        <v>156</v>
      </c>
      <c r="E388" s="159" t="s">
        <v>677</v>
      </c>
      <c r="F388" s="345" t="s">
        <v>678</v>
      </c>
      <c r="G388" s="345"/>
      <c r="H388" s="345"/>
      <c r="I388" s="345"/>
      <c r="J388" s="160" t="s">
        <v>159</v>
      </c>
      <c r="K388" s="161">
        <v>1</v>
      </c>
      <c r="L388" s="346">
        <v>0</v>
      </c>
      <c r="M388" s="346"/>
      <c r="N388" s="347">
        <f t="shared" si="55"/>
        <v>0</v>
      </c>
      <c r="O388" s="347"/>
      <c r="P388" s="347"/>
      <c r="Q388" s="347"/>
      <c r="R388" s="132"/>
      <c r="T388" s="162" t="s">
        <v>5</v>
      </c>
      <c r="U388" s="47" t="s">
        <v>47</v>
      </c>
      <c r="V388" s="39"/>
      <c r="W388" s="163">
        <f t="shared" si="56"/>
        <v>0</v>
      </c>
      <c r="X388" s="163">
        <v>0</v>
      </c>
      <c r="Y388" s="163">
        <f t="shared" si="57"/>
        <v>0</v>
      </c>
      <c r="Z388" s="163">
        <v>0</v>
      </c>
      <c r="AA388" s="164">
        <f t="shared" si="58"/>
        <v>0</v>
      </c>
      <c r="AR388" s="21" t="s">
        <v>246</v>
      </c>
      <c r="AT388" s="21" t="s">
        <v>156</v>
      </c>
      <c r="AU388" s="21" t="s">
        <v>102</v>
      </c>
      <c r="AY388" s="21" t="s">
        <v>155</v>
      </c>
      <c r="BE388" s="104">
        <f t="shared" si="59"/>
        <v>0</v>
      </c>
      <c r="BF388" s="104">
        <f t="shared" si="60"/>
        <v>0</v>
      </c>
      <c r="BG388" s="104">
        <f t="shared" si="61"/>
        <v>0</v>
      </c>
      <c r="BH388" s="104">
        <f t="shared" si="62"/>
        <v>0</v>
      </c>
      <c r="BI388" s="104">
        <f t="shared" si="63"/>
        <v>0</v>
      </c>
      <c r="BJ388" s="21" t="s">
        <v>24</v>
      </c>
      <c r="BK388" s="104">
        <f t="shared" si="64"/>
        <v>0</v>
      </c>
      <c r="BL388" s="21" t="s">
        <v>246</v>
      </c>
      <c r="BM388" s="21" t="s">
        <v>679</v>
      </c>
    </row>
    <row r="389" spans="2:63" s="9" customFormat="1" ht="29.85" customHeight="1">
      <c r="B389" s="147"/>
      <c r="C389" s="148"/>
      <c r="D389" s="157" t="s">
        <v>123</v>
      </c>
      <c r="E389" s="157"/>
      <c r="F389" s="157"/>
      <c r="G389" s="157"/>
      <c r="H389" s="157"/>
      <c r="I389" s="157"/>
      <c r="J389" s="157"/>
      <c r="K389" s="157"/>
      <c r="L389" s="157"/>
      <c r="M389" s="157"/>
      <c r="N389" s="363">
        <f>BK389</f>
        <v>0</v>
      </c>
      <c r="O389" s="364"/>
      <c r="P389" s="364"/>
      <c r="Q389" s="364"/>
      <c r="R389" s="150"/>
      <c r="T389" s="151"/>
      <c r="U389" s="148"/>
      <c r="V389" s="148"/>
      <c r="W389" s="152">
        <f>W390</f>
        <v>0</v>
      </c>
      <c r="X389" s="148"/>
      <c r="Y389" s="152">
        <f>Y390</f>
        <v>0</v>
      </c>
      <c r="Z389" s="148"/>
      <c r="AA389" s="153">
        <f>AA390</f>
        <v>0</v>
      </c>
      <c r="AR389" s="154" t="s">
        <v>102</v>
      </c>
      <c r="AT389" s="155" t="s">
        <v>81</v>
      </c>
      <c r="AU389" s="155" t="s">
        <v>24</v>
      </c>
      <c r="AY389" s="154" t="s">
        <v>155</v>
      </c>
      <c r="BK389" s="156">
        <f>BK390</f>
        <v>0</v>
      </c>
    </row>
    <row r="390" spans="2:65" s="1" customFormat="1" ht="22.5" customHeight="1">
      <c r="B390" s="130"/>
      <c r="C390" s="158" t="s">
        <v>680</v>
      </c>
      <c r="D390" s="158" t="s">
        <v>156</v>
      </c>
      <c r="E390" s="159" t="s">
        <v>681</v>
      </c>
      <c r="F390" s="345" t="s">
        <v>682</v>
      </c>
      <c r="G390" s="345"/>
      <c r="H390" s="345"/>
      <c r="I390" s="345"/>
      <c r="J390" s="160" t="s">
        <v>683</v>
      </c>
      <c r="K390" s="161">
        <v>1</v>
      </c>
      <c r="L390" s="346">
        <f>SUM(Elektroinstalace!D148)</f>
        <v>0</v>
      </c>
      <c r="M390" s="346"/>
      <c r="N390" s="347">
        <f>ROUND(L390*K390,2)</f>
        <v>0</v>
      </c>
      <c r="O390" s="347"/>
      <c r="P390" s="347"/>
      <c r="Q390" s="347"/>
      <c r="R390" s="132"/>
      <c r="T390" s="162" t="s">
        <v>5</v>
      </c>
      <c r="U390" s="47" t="s">
        <v>47</v>
      </c>
      <c r="V390" s="39"/>
      <c r="W390" s="163">
        <f>V390*K390</f>
        <v>0</v>
      </c>
      <c r="X390" s="163">
        <v>0</v>
      </c>
      <c r="Y390" s="163">
        <f>X390*K390</f>
        <v>0</v>
      </c>
      <c r="Z390" s="163">
        <v>0</v>
      </c>
      <c r="AA390" s="164">
        <f>Z390*K390</f>
        <v>0</v>
      </c>
      <c r="AR390" s="21" t="s">
        <v>246</v>
      </c>
      <c r="AT390" s="21" t="s">
        <v>156</v>
      </c>
      <c r="AU390" s="21" t="s">
        <v>102</v>
      </c>
      <c r="AY390" s="21" t="s">
        <v>155</v>
      </c>
      <c r="BE390" s="104">
        <f>IF(U390="základní",N390,0)</f>
        <v>0</v>
      </c>
      <c r="BF390" s="104">
        <f>IF(U390="snížená",N390,0)</f>
        <v>0</v>
      </c>
      <c r="BG390" s="104">
        <f>IF(U390="zákl. přenesená",N390,0)</f>
        <v>0</v>
      </c>
      <c r="BH390" s="104">
        <f>IF(U390="sníž. přenesená",N390,0)</f>
        <v>0</v>
      </c>
      <c r="BI390" s="104">
        <f>IF(U390="nulová",N390,0)</f>
        <v>0</v>
      </c>
      <c r="BJ390" s="21" t="s">
        <v>24</v>
      </c>
      <c r="BK390" s="104">
        <f>ROUND(L390*K390,2)</f>
        <v>0</v>
      </c>
      <c r="BL390" s="21" t="s">
        <v>246</v>
      </c>
      <c r="BM390" s="21" t="s">
        <v>684</v>
      </c>
    </row>
    <row r="391" spans="2:63" s="9" customFormat="1" ht="29.85" customHeight="1">
      <c r="B391" s="147"/>
      <c r="C391" s="148"/>
      <c r="D391" s="157" t="s">
        <v>124</v>
      </c>
      <c r="E391" s="157"/>
      <c r="F391" s="157"/>
      <c r="G391" s="157"/>
      <c r="H391" s="157"/>
      <c r="I391" s="157"/>
      <c r="J391" s="157"/>
      <c r="K391" s="157"/>
      <c r="L391" s="157"/>
      <c r="M391" s="157"/>
      <c r="N391" s="363">
        <f>BK391</f>
        <v>0</v>
      </c>
      <c r="O391" s="364"/>
      <c r="P391" s="364"/>
      <c r="Q391" s="364"/>
      <c r="R391" s="150"/>
      <c r="T391" s="151"/>
      <c r="U391" s="148"/>
      <c r="V391" s="148"/>
      <c r="W391" s="152">
        <f>SUM(W392:W402)</f>
        <v>0</v>
      </c>
      <c r="X391" s="148"/>
      <c r="Y391" s="152">
        <f>SUM(Y392:Y402)</f>
        <v>0</v>
      </c>
      <c r="Z391" s="148"/>
      <c r="AA391" s="153">
        <f>SUM(AA392:AA402)</f>
        <v>0</v>
      </c>
      <c r="AR391" s="154" t="s">
        <v>102</v>
      </c>
      <c r="AT391" s="155" t="s">
        <v>81</v>
      </c>
      <c r="AU391" s="155" t="s">
        <v>24</v>
      </c>
      <c r="AY391" s="154" t="s">
        <v>155</v>
      </c>
      <c r="BK391" s="156">
        <f>SUM(BK392:BK402)</f>
        <v>0</v>
      </c>
    </row>
    <row r="392" spans="2:65" s="1" customFormat="1" ht="31.5" customHeight="1">
      <c r="B392" s="130"/>
      <c r="C392" s="158" t="s">
        <v>685</v>
      </c>
      <c r="D392" s="158" t="s">
        <v>156</v>
      </c>
      <c r="E392" s="159" t="s">
        <v>686</v>
      </c>
      <c r="F392" s="345" t="s">
        <v>687</v>
      </c>
      <c r="G392" s="345"/>
      <c r="H392" s="345"/>
      <c r="I392" s="345"/>
      <c r="J392" s="160" t="s">
        <v>159</v>
      </c>
      <c r="K392" s="161">
        <v>1</v>
      </c>
      <c r="L392" s="346">
        <v>0</v>
      </c>
      <c r="M392" s="346"/>
      <c r="N392" s="347">
        <f aca="true" t="shared" si="65" ref="N392:N402">ROUND(L392*K392,2)</f>
        <v>0</v>
      </c>
      <c r="O392" s="347"/>
      <c r="P392" s="347"/>
      <c r="Q392" s="347"/>
      <c r="R392" s="132"/>
      <c r="T392" s="162" t="s">
        <v>5</v>
      </c>
      <c r="U392" s="47" t="s">
        <v>47</v>
      </c>
      <c r="V392" s="39"/>
      <c r="W392" s="163">
        <f aca="true" t="shared" si="66" ref="W392:W402">V392*K392</f>
        <v>0</v>
      </c>
      <c r="X392" s="163">
        <v>0</v>
      </c>
      <c r="Y392" s="163">
        <f aca="true" t="shared" si="67" ref="Y392:Y402">X392*K392</f>
        <v>0</v>
      </c>
      <c r="Z392" s="163">
        <v>0</v>
      </c>
      <c r="AA392" s="164">
        <f aca="true" t="shared" si="68" ref="AA392:AA402">Z392*K392</f>
        <v>0</v>
      </c>
      <c r="AR392" s="21" t="s">
        <v>246</v>
      </c>
      <c r="AT392" s="21" t="s">
        <v>156</v>
      </c>
      <c r="AU392" s="21" t="s">
        <v>102</v>
      </c>
      <c r="AY392" s="21" t="s">
        <v>155</v>
      </c>
      <c r="BE392" s="104">
        <f aca="true" t="shared" si="69" ref="BE392:BE402">IF(U392="základní",N392,0)</f>
        <v>0</v>
      </c>
      <c r="BF392" s="104">
        <f aca="true" t="shared" si="70" ref="BF392:BF402">IF(U392="snížená",N392,0)</f>
        <v>0</v>
      </c>
      <c r="BG392" s="104">
        <f aca="true" t="shared" si="71" ref="BG392:BG402">IF(U392="zákl. přenesená",N392,0)</f>
        <v>0</v>
      </c>
      <c r="BH392" s="104">
        <f aca="true" t="shared" si="72" ref="BH392:BH402">IF(U392="sníž. přenesená",N392,0)</f>
        <v>0</v>
      </c>
      <c r="BI392" s="104">
        <f aca="true" t="shared" si="73" ref="BI392:BI402">IF(U392="nulová",N392,0)</f>
        <v>0</v>
      </c>
      <c r="BJ392" s="21" t="s">
        <v>24</v>
      </c>
      <c r="BK392" s="104">
        <f aca="true" t="shared" si="74" ref="BK392:BK402">ROUND(L392*K392,2)</f>
        <v>0</v>
      </c>
      <c r="BL392" s="21" t="s">
        <v>246</v>
      </c>
      <c r="BM392" s="21" t="s">
        <v>688</v>
      </c>
    </row>
    <row r="393" spans="2:65" s="1" customFormat="1" ht="22.5" customHeight="1">
      <c r="B393" s="130"/>
      <c r="C393" s="158" t="s">
        <v>689</v>
      </c>
      <c r="D393" s="158" t="s">
        <v>156</v>
      </c>
      <c r="E393" s="159" t="s">
        <v>690</v>
      </c>
      <c r="F393" s="345" t="s">
        <v>691</v>
      </c>
      <c r="G393" s="345"/>
      <c r="H393" s="345"/>
      <c r="I393" s="345"/>
      <c r="J393" s="160" t="s">
        <v>159</v>
      </c>
      <c r="K393" s="161">
        <v>1</v>
      </c>
      <c r="L393" s="346">
        <v>0</v>
      </c>
      <c r="M393" s="346"/>
      <c r="N393" s="347">
        <f t="shared" si="65"/>
        <v>0</v>
      </c>
      <c r="O393" s="347"/>
      <c r="P393" s="347"/>
      <c r="Q393" s="347"/>
      <c r="R393" s="132"/>
      <c r="T393" s="162" t="s">
        <v>5</v>
      </c>
      <c r="U393" s="47" t="s">
        <v>47</v>
      </c>
      <c r="V393" s="39"/>
      <c r="W393" s="163">
        <f t="shared" si="66"/>
        <v>0</v>
      </c>
      <c r="X393" s="163">
        <v>0</v>
      </c>
      <c r="Y393" s="163">
        <f t="shared" si="67"/>
        <v>0</v>
      </c>
      <c r="Z393" s="163">
        <v>0</v>
      </c>
      <c r="AA393" s="164">
        <f t="shared" si="68"/>
        <v>0</v>
      </c>
      <c r="AR393" s="21" t="s">
        <v>246</v>
      </c>
      <c r="AT393" s="21" t="s">
        <v>156</v>
      </c>
      <c r="AU393" s="21" t="s">
        <v>102</v>
      </c>
      <c r="AY393" s="21" t="s">
        <v>155</v>
      </c>
      <c r="BE393" s="104">
        <f t="shared" si="69"/>
        <v>0</v>
      </c>
      <c r="BF393" s="104">
        <f t="shared" si="70"/>
        <v>0</v>
      </c>
      <c r="BG393" s="104">
        <f t="shared" si="71"/>
        <v>0</v>
      </c>
      <c r="BH393" s="104">
        <f t="shared" si="72"/>
        <v>0</v>
      </c>
      <c r="BI393" s="104">
        <f t="shared" si="73"/>
        <v>0</v>
      </c>
      <c r="BJ393" s="21" t="s">
        <v>24</v>
      </c>
      <c r="BK393" s="104">
        <f t="shared" si="74"/>
        <v>0</v>
      </c>
      <c r="BL393" s="21" t="s">
        <v>246</v>
      </c>
      <c r="BM393" s="21" t="s">
        <v>692</v>
      </c>
    </row>
    <row r="394" spans="2:65" s="1" customFormat="1" ht="22.5" customHeight="1">
      <c r="B394" s="130"/>
      <c r="C394" s="158" t="s">
        <v>693</v>
      </c>
      <c r="D394" s="158" t="s">
        <v>156</v>
      </c>
      <c r="E394" s="159" t="s">
        <v>694</v>
      </c>
      <c r="F394" s="345" t="s">
        <v>695</v>
      </c>
      <c r="G394" s="345"/>
      <c r="H394" s="345"/>
      <c r="I394" s="345"/>
      <c r="J394" s="160" t="s">
        <v>159</v>
      </c>
      <c r="K394" s="161">
        <v>1</v>
      </c>
      <c r="L394" s="346">
        <v>0</v>
      </c>
      <c r="M394" s="346"/>
      <c r="N394" s="347">
        <f t="shared" si="65"/>
        <v>0</v>
      </c>
      <c r="O394" s="347"/>
      <c r="P394" s="347"/>
      <c r="Q394" s="347"/>
      <c r="R394" s="132"/>
      <c r="T394" s="162" t="s">
        <v>5</v>
      </c>
      <c r="U394" s="47" t="s">
        <v>47</v>
      </c>
      <c r="V394" s="39"/>
      <c r="W394" s="163">
        <f t="shared" si="66"/>
        <v>0</v>
      </c>
      <c r="X394" s="163">
        <v>0</v>
      </c>
      <c r="Y394" s="163">
        <f t="shared" si="67"/>
        <v>0</v>
      </c>
      <c r="Z394" s="163">
        <v>0</v>
      </c>
      <c r="AA394" s="164">
        <f t="shared" si="68"/>
        <v>0</v>
      </c>
      <c r="AR394" s="21" t="s">
        <v>246</v>
      </c>
      <c r="AT394" s="21" t="s">
        <v>156</v>
      </c>
      <c r="AU394" s="21" t="s">
        <v>102</v>
      </c>
      <c r="AY394" s="21" t="s">
        <v>155</v>
      </c>
      <c r="BE394" s="104">
        <f t="shared" si="69"/>
        <v>0</v>
      </c>
      <c r="BF394" s="104">
        <f t="shared" si="70"/>
        <v>0</v>
      </c>
      <c r="BG394" s="104">
        <f t="shared" si="71"/>
        <v>0</v>
      </c>
      <c r="BH394" s="104">
        <f t="shared" si="72"/>
        <v>0</v>
      </c>
      <c r="BI394" s="104">
        <f t="shared" si="73"/>
        <v>0</v>
      </c>
      <c r="BJ394" s="21" t="s">
        <v>24</v>
      </c>
      <c r="BK394" s="104">
        <f t="shared" si="74"/>
        <v>0</v>
      </c>
      <c r="BL394" s="21" t="s">
        <v>246</v>
      </c>
      <c r="BM394" s="21" t="s">
        <v>696</v>
      </c>
    </row>
    <row r="395" spans="2:65" s="1" customFormat="1" ht="31.5" customHeight="1">
      <c r="B395" s="130"/>
      <c r="C395" s="158" t="s">
        <v>697</v>
      </c>
      <c r="D395" s="158" t="s">
        <v>156</v>
      </c>
      <c r="E395" s="159" t="s">
        <v>698</v>
      </c>
      <c r="F395" s="345" t="s">
        <v>699</v>
      </c>
      <c r="G395" s="345"/>
      <c r="H395" s="345"/>
      <c r="I395" s="345"/>
      <c r="J395" s="160" t="s">
        <v>193</v>
      </c>
      <c r="K395" s="161">
        <v>0.5</v>
      </c>
      <c r="L395" s="346">
        <v>0</v>
      </c>
      <c r="M395" s="346"/>
      <c r="N395" s="347">
        <f t="shared" si="65"/>
        <v>0</v>
      </c>
      <c r="O395" s="347"/>
      <c r="P395" s="347"/>
      <c r="Q395" s="347"/>
      <c r="R395" s="132"/>
      <c r="T395" s="162" t="s">
        <v>5</v>
      </c>
      <c r="U395" s="47" t="s">
        <v>47</v>
      </c>
      <c r="V395" s="39"/>
      <c r="W395" s="163">
        <f t="shared" si="66"/>
        <v>0</v>
      </c>
      <c r="X395" s="163">
        <v>0</v>
      </c>
      <c r="Y395" s="163">
        <f t="shared" si="67"/>
        <v>0</v>
      </c>
      <c r="Z395" s="163">
        <v>0</v>
      </c>
      <c r="AA395" s="164">
        <f t="shared" si="68"/>
        <v>0</v>
      </c>
      <c r="AR395" s="21" t="s">
        <v>246</v>
      </c>
      <c r="AT395" s="21" t="s">
        <v>156</v>
      </c>
      <c r="AU395" s="21" t="s">
        <v>102</v>
      </c>
      <c r="AY395" s="21" t="s">
        <v>155</v>
      </c>
      <c r="BE395" s="104">
        <f t="shared" si="69"/>
        <v>0</v>
      </c>
      <c r="BF395" s="104">
        <f t="shared" si="70"/>
        <v>0</v>
      </c>
      <c r="BG395" s="104">
        <f t="shared" si="71"/>
        <v>0</v>
      </c>
      <c r="BH395" s="104">
        <f t="shared" si="72"/>
        <v>0</v>
      </c>
      <c r="BI395" s="104">
        <f t="shared" si="73"/>
        <v>0</v>
      </c>
      <c r="BJ395" s="21" t="s">
        <v>24</v>
      </c>
      <c r="BK395" s="104">
        <f t="shared" si="74"/>
        <v>0</v>
      </c>
      <c r="BL395" s="21" t="s">
        <v>246</v>
      </c>
      <c r="BM395" s="21" t="s">
        <v>700</v>
      </c>
    </row>
    <row r="396" spans="2:65" s="1" customFormat="1" ht="31.5" customHeight="1">
      <c r="B396" s="130"/>
      <c r="C396" s="158" t="s">
        <v>701</v>
      </c>
      <c r="D396" s="158" t="s">
        <v>156</v>
      </c>
      <c r="E396" s="159" t="s">
        <v>702</v>
      </c>
      <c r="F396" s="345" t="s">
        <v>703</v>
      </c>
      <c r="G396" s="345"/>
      <c r="H396" s="345"/>
      <c r="I396" s="345"/>
      <c r="J396" s="160" t="s">
        <v>193</v>
      </c>
      <c r="K396" s="161">
        <v>1</v>
      </c>
      <c r="L396" s="346">
        <v>0</v>
      </c>
      <c r="M396" s="346"/>
      <c r="N396" s="347">
        <f t="shared" si="65"/>
        <v>0</v>
      </c>
      <c r="O396" s="347"/>
      <c r="P396" s="347"/>
      <c r="Q396" s="347"/>
      <c r="R396" s="132"/>
      <c r="T396" s="162" t="s">
        <v>5</v>
      </c>
      <c r="U396" s="47" t="s">
        <v>47</v>
      </c>
      <c r="V396" s="39"/>
      <c r="W396" s="163">
        <f t="shared" si="66"/>
        <v>0</v>
      </c>
      <c r="X396" s="163">
        <v>0</v>
      </c>
      <c r="Y396" s="163">
        <f t="shared" si="67"/>
        <v>0</v>
      </c>
      <c r="Z396" s="163">
        <v>0</v>
      </c>
      <c r="AA396" s="164">
        <f t="shared" si="68"/>
        <v>0</v>
      </c>
      <c r="AR396" s="21" t="s">
        <v>246</v>
      </c>
      <c r="AT396" s="21" t="s">
        <v>156</v>
      </c>
      <c r="AU396" s="21" t="s">
        <v>102</v>
      </c>
      <c r="AY396" s="21" t="s">
        <v>155</v>
      </c>
      <c r="BE396" s="104">
        <f t="shared" si="69"/>
        <v>0</v>
      </c>
      <c r="BF396" s="104">
        <f t="shared" si="70"/>
        <v>0</v>
      </c>
      <c r="BG396" s="104">
        <f t="shared" si="71"/>
        <v>0</v>
      </c>
      <c r="BH396" s="104">
        <f t="shared" si="72"/>
        <v>0</v>
      </c>
      <c r="BI396" s="104">
        <f t="shared" si="73"/>
        <v>0</v>
      </c>
      <c r="BJ396" s="21" t="s">
        <v>24</v>
      </c>
      <c r="BK396" s="104">
        <f t="shared" si="74"/>
        <v>0</v>
      </c>
      <c r="BL396" s="21" t="s">
        <v>246</v>
      </c>
      <c r="BM396" s="21" t="s">
        <v>704</v>
      </c>
    </row>
    <row r="397" spans="2:65" s="1" customFormat="1" ht="22.5" customHeight="1">
      <c r="B397" s="130"/>
      <c r="C397" s="158" t="s">
        <v>705</v>
      </c>
      <c r="D397" s="158" t="s">
        <v>156</v>
      </c>
      <c r="E397" s="159" t="s">
        <v>706</v>
      </c>
      <c r="F397" s="345" t="s">
        <v>707</v>
      </c>
      <c r="G397" s="345"/>
      <c r="H397" s="345"/>
      <c r="I397" s="345"/>
      <c r="J397" s="160" t="s">
        <v>159</v>
      </c>
      <c r="K397" s="161">
        <v>1</v>
      </c>
      <c r="L397" s="346">
        <v>0</v>
      </c>
      <c r="M397" s="346"/>
      <c r="N397" s="347">
        <f t="shared" si="65"/>
        <v>0</v>
      </c>
      <c r="O397" s="347"/>
      <c r="P397" s="347"/>
      <c r="Q397" s="347"/>
      <c r="R397" s="132"/>
      <c r="T397" s="162" t="s">
        <v>5</v>
      </c>
      <c r="U397" s="47" t="s">
        <v>47</v>
      </c>
      <c r="V397" s="39"/>
      <c r="W397" s="163">
        <f t="shared" si="66"/>
        <v>0</v>
      </c>
      <c r="X397" s="163">
        <v>0</v>
      </c>
      <c r="Y397" s="163">
        <f t="shared" si="67"/>
        <v>0</v>
      </c>
      <c r="Z397" s="163">
        <v>0</v>
      </c>
      <c r="AA397" s="164">
        <f t="shared" si="68"/>
        <v>0</v>
      </c>
      <c r="AR397" s="21" t="s">
        <v>246</v>
      </c>
      <c r="AT397" s="21" t="s">
        <v>156</v>
      </c>
      <c r="AU397" s="21" t="s">
        <v>102</v>
      </c>
      <c r="AY397" s="21" t="s">
        <v>155</v>
      </c>
      <c r="BE397" s="104">
        <f t="shared" si="69"/>
        <v>0</v>
      </c>
      <c r="BF397" s="104">
        <f t="shared" si="70"/>
        <v>0</v>
      </c>
      <c r="BG397" s="104">
        <f t="shared" si="71"/>
        <v>0</v>
      </c>
      <c r="BH397" s="104">
        <f t="shared" si="72"/>
        <v>0</v>
      </c>
      <c r="BI397" s="104">
        <f t="shared" si="73"/>
        <v>0</v>
      </c>
      <c r="BJ397" s="21" t="s">
        <v>24</v>
      </c>
      <c r="BK397" s="104">
        <f t="shared" si="74"/>
        <v>0</v>
      </c>
      <c r="BL397" s="21" t="s">
        <v>246</v>
      </c>
      <c r="BM397" s="21" t="s">
        <v>708</v>
      </c>
    </row>
    <row r="398" spans="2:65" s="1" customFormat="1" ht="22.5" customHeight="1">
      <c r="B398" s="130"/>
      <c r="C398" s="158" t="s">
        <v>709</v>
      </c>
      <c r="D398" s="158" t="s">
        <v>156</v>
      </c>
      <c r="E398" s="159" t="s">
        <v>710</v>
      </c>
      <c r="F398" s="345" t="s">
        <v>711</v>
      </c>
      <c r="G398" s="345"/>
      <c r="H398" s="345"/>
      <c r="I398" s="345"/>
      <c r="J398" s="160" t="s">
        <v>159</v>
      </c>
      <c r="K398" s="161">
        <v>1</v>
      </c>
      <c r="L398" s="346">
        <v>0</v>
      </c>
      <c r="M398" s="346"/>
      <c r="N398" s="347">
        <f t="shared" si="65"/>
        <v>0</v>
      </c>
      <c r="O398" s="347"/>
      <c r="P398" s="347"/>
      <c r="Q398" s="347"/>
      <c r="R398" s="132"/>
      <c r="T398" s="162" t="s">
        <v>5</v>
      </c>
      <c r="U398" s="47" t="s">
        <v>47</v>
      </c>
      <c r="V398" s="39"/>
      <c r="W398" s="163">
        <f t="shared" si="66"/>
        <v>0</v>
      </c>
      <c r="X398" s="163">
        <v>0</v>
      </c>
      <c r="Y398" s="163">
        <f t="shared" si="67"/>
        <v>0</v>
      </c>
      <c r="Z398" s="163">
        <v>0</v>
      </c>
      <c r="AA398" s="164">
        <f t="shared" si="68"/>
        <v>0</v>
      </c>
      <c r="AR398" s="21" t="s">
        <v>246</v>
      </c>
      <c r="AT398" s="21" t="s">
        <v>156</v>
      </c>
      <c r="AU398" s="21" t="s">
        <v>102</v>
      </c>
      <c r="AY398" s="21" t="s">
        <v>155</v>
      </c>
      <c r="BE398" s="104">
        <f t="shared" si="69"/>
        <v>0</v>
      </c>
      <c r="BF398" s="104">
        <f t="shared" si="70"/>
        <v>0</v>
      </c>
      <c r="BG398" s="104">
        <f t="shared" si="71"/>
        <v>0</v>
      </c>
      <c r="BH398" s="104">
        <f t="shared" si="72"/>
        <v>0</v>
      </c>
      <c r="BI398" s="104">
        <f t="shared" si="73"/>
        <v>0</v>
      </c>
      <c r="BJ398" s="21" t="s">
        <v>24</v>
      </c>
      <c r="BK398" s="104">
        <f t="shared" si="74"/>
        <v>0</v>
      </c>
      <c r="BL398" s="21" t="s">
        <v>246</v>
      </c>
      <c r="BM398" s="21" t="s">
        <v>712</v>
      </c>
    </row>
    <row r="399" spans="2:65" s="1" customFormat="1" ht="22.5" customHeight="1">
      <c r="B399" s="130"/>
      <c r="C399" s="158" t="s">
        <v>713</v>
      </c>
      <c r="D399" s="158" t="s">
        <v>156</v>
      </c>
      <c r="E399" s="159" t="s">
        <v>714</v>
      </c>
      <c r="F399" s="345" t="s">
        <v>715</v>
      </c>
      <c r="G399" s="345"/>
      <c r="H399" s="345"/>
      <c r="I399" s="345"/>
      <c r="J399" s="160" t="s">
        <v>159</v>
      </c>
      <c r="K399" s="161">
        <v>1</v>
      </c>
      <c r="L399" s="346">
        <v>0</v>
      </c>
      <c r="M399" s="346"/>
      <c r="N399" s="347">
        <f t="shared" si="65"/>
        <v>0</v>
      </c>
      <c r="O399" s="347"/>
      <c r="P399" s="347"/>
      <c r="Q399" s="347"/>
      <c r="R399" s="132"/>
      <c r="T399" s="162" t="s">
        <v>5</v>
      </c>
      <c r="U399" s="47" t="s">
        <v>47</v>
      </c>
      <c r="V399" s="39"/>
      <c r="W399" s="163">
        <f t="shared" si="66"/>
        <v>0</v>
      </c>
      <c r="X399" s="163">
        <v>0</v>
      </c>
      <c r="Y399" s="163">
        <f t="shared" si="67"/>
        <v>0</v>
      </c>
      <c r="Z399" s="163">
        <v>0</v>
      </c>
      <c r="AA399" s="164">
        <f t="shared" si="68"/>
        <v>0</v>
      </c>
      <c r="AR399" s="21" t="s">
        <v>246</v>
      </c>
      <c r="AT399" s="21" t="s">
        <v>156</v>
      </c>
      <c r="AU399" s="21" t="s">
        <v>102</v>
      </c>
      <c r="AY399" s="21" t="s">
        <v>155</v>
      </c>
      <c r="BE399" s="104">
        <f t="shared" si="69"/>
        <v>0</v>
      </c>
      <c r="BF399" s="104">
        <f t="shared" si="70"/>
        <v>0</v>
      </c>
      <c r="BG399" s="104">
        <f t="shared" si="71"/>
        <v>0</v>
      </c>
      <c r="BH399" s="104">
        <f t="shared" si="72"/>
        <v>0</v>
      </c>
      <c r="BI399" s="104">
        <f t="shared" si="73"/>
        <v>0</v>
      </c>
      <c r="BJ399" s="21" t="s">
        <v>24</v>
      </c>
      <c r="BK399" s="104">
        <f t="shared" si="74"/>
        <v>0</v>
      </c>
      <c r="BL399" s="21" t="s">
        <v>246</v>
      </c>
      <c r="BM399" s="21" t="s">
        <v>716</v>
      </c>
    </row>
    <row r="400" spans="2:65" s="1" customFormat="1" ht="31.5" customHeight="1">
      <c r="B400" s="130"/>
      <c r="C400" s="158" t="s">
        <v>717</v>
      </c>
      <c r="D400" s="158" t="s">
        <v>156</v>
      </c>
      <c r="E400" s="159" t="s">
        <v>718</v>
      </c>
      <c r="F400" s="345" t="s">
        <v>719</v>
      </c>
      <c r="G400" s="345"/>
      <c r="H400" s="345"/>
      <c r="I400" s="345"/>
      <c r="J400" s="160" t="s">
        <v>159</v>
      </c>
      <c r="K400" s="161">
        <v>2</v>
      </c>
      <c r="L400" s="346">
        <v>0</v>
      </c>
      <c r="M400" s="346"/>
      <c r="N400" s="347">
        <f t="shared" si="65"/>
        <v>0</v>
      </c>
      <c r="O400" s="347"/>
      <c r="P400" s="347"/>
      <c r="Q400" s="347"/>
      <c r="R400" s="132"/>
      <c r="T400" s="162" t="s">
        <v>5</v>
      </c>
      <c r="U400" s="47" t="s">
        <v>47</v>
      </c>
      <c r="V400" s="39"/>
      <c r="W400" s="163">
        <f t="shared" si="66"/>
        <v>0</v>
      </c>
      <c r="X400" s="163">
        <v>0</v>
      </c>
      <c r="Y400" s="163">
        <f t="shared" si="67"/>
        <v>0</v>
      </c>
      <c r="Z400" s="163">
        <v>0</v>
      </c>
      <c r="AA400" s="164">
        <f t="shared" si="68"/>
        <v>0</v>
      </c>
      <c r="AR400" s="21" t="s">
        <v>246</v>
      </c>
      <c r="AT400" s="21" t="s">
        <v>156</v>
      </c>
      <c r="AU400" s="21" t="s">
        <v>102</v>
      </c>
      <c r="AY400" s="21" t="s">
        <v>155</v>
      </c>
      <c r="BE400" s="104">
        <f t="shared" si="69"/>
        <v>0</v>
      </c>
      <c r="BF400" s="104">
        <f t="shared" si="70"/>
        <v>0</v>
      </c>
      <c r="BG400" s="104">
        <f t="shared" si="71"/>
        <v>0</v>
      </c>
      <c r="BH400" s="104">
        <f t="shared" si="72"/>
        <v>0</v>
      </c>
      <c r="BI400" s="104">
        <f t="shared" si="73"/>
        <v>0</v>
      </c>
      <c r="BJ400" s="21" t="s">
        <v>24</v>
      </c>
      <c r="BK400" s="104">
        <f t="shared" si="74"/>
        <v>0</v>
      </c>
      <c r="BL400" s="21" t="s">
        <v>246</v>
      </c>
      <c r="BM400" s="21" t="s">
        <v>720</v>
      </c>
    </row>
    <row r="401" spans="2:65" s="1" customFormat="1" ht="22.5" customHeight="1">
      <c r="B401" s="130"/>
      <c r="C401" s="158" t="s">
        <v>721</v>
      </c>
      <c r="D401" s="158" t="s">
        <v>156</v>
      </c>
      <c r="E401" s="159" t="s">
        <v>722</v>
      </c>
      <c r="F401" s="345" t="s">
        <v>723</v>
      </c>
      <c r="G401" s="345"/>
      <c r="H401" s="345"/>
      <c r="I401" s="345"/>
      <c r="J401" s="160" t="s">
        <v>159</v>
      </c>
      <c r="K401" s="161">
        <v>1</v>
      </c>
      <c r="L401" s="346">
        <v>0</v>
      </c>
      <c r="M401" s="346"/>
      <c r="N401" s="347">
        <f t="shared" si="65"/>
        <v>0</v>
      </c>
      <c r="O401" s="347"/>
      <c r="P401" s="347"/>
      <c r="Q401" s="347"/>
      <c r="R401" s="132"/>
      <c r="T401" s="162" t="s">
        <v>5</v>
      </c>
      <c r="U401" s="47" t="s">
        <v>47</v>
      </c>
      <c r="V401" s="39"/>
      <c r="W401" s="163">
        <f t="shared" si="66"/>
        <v>0</v>
      </c>
      <c r="X401" s="163">
        <v>0</v>
      </c>
      <c r="Y401" s="163">
        <f t="shared" si="67"/>
        <v>0</v>
      </c>
      <c r="Z401" s="163">
        <v>0</v>
      </c>
      <c r="AA401" s="164">
        <f t="shared" si="68"/>
        <v>0</v>
      </c>
      <c r="AR401" s="21" t="s">
        <v>246</v>
      </c>
      <c r="AT401" s="21" t="s">
        <v>156</v>
      </c>
      <c r="AU401" s="21" t="s">
        <v>102</v>
      </c>
      <c r="AY401" s="21" t="s">
        <v>155</v>
      </c>
      <c r="BE401" s="104">
        <f t="shared" si="69"/>
        <v>0</v>
      </c>
      <c r="BF401" s="104">
        <f t="shared" si="70"/>
        <v>0</v>
      </c>
      <c r="BG401" s="104">
        <f t="shared" si="71"/>
        <v>0</v>
      </c>
      <c r="BH401" s="104">
        <f t="shared" si="72"/>
        <v>0</v>
      </c>
      <c r="BI401" s="104">
        <f t="shared" si="73"/>
        <v>0</v>
      </c>
      <c r="BJ401" s="21" t="s">
        <v>24</v>
      </c>
      <c r="BK401" s="104">
        <f t="shared" si="74"/>
        <v>0</v>
      </c>
      <c r="BL401" s="21" t="s">
        <v>246</v>
      </c>
      <c r="BM401" s="21" t="s">
        <v>724</v>
      </c>
    </row>
    <row r="402" spans="2:65" s="1" customFormat="1" ht="22.5" customHeight="1">
      <c r="B402" s="130"/>
      <c r="C402" s="158" t="s">
        <v>725</v>
      </c>
      <c r="D402" s="158" t="s">
        <v>156</v>
      </c>
      <c r="E402" s="159" t="s">
        <v>726</v>
      </c>
      <c r="F402" s="345" t="s">
        <v>727</v>
      </c>
      <c r="G402" s="345"/>
      <c r="H402" s="345"/>
      <c r="I402" s="345"/>
      <c r="J402" s="160" t="s">
        <v>159</v>
      </c>
      <c r="K402" s="161">
        <v>3</v>
      </c>
      <c r="L402" s="346">
        <v>0</v>
      </c>
      <c r="M402" s="346"/>
      <c r="N402" s="347">
        <f t="shared" si="65"/>
        <v>0</v>
      </c>
      <c r="O402" s="347"/>
      <c r="P402" s="347"/>
      <c r="Q402" s="347"/>
      <c r="R402" s="132"/>
      <c r="T402" s="162" t="s">
        <v>5</v>
      </c>
      <c r="U402" s="47" t="s">
        <v>47</v>
      </c>
      <c r="V402" s="39"/>
      <c r="W402" s="163">
        <f t="shared" si="66"/>
        <v>0</v>
      </c>
      <c r="X402" s="163">
        <v>0</v>
      </c>
      <c r="Y402" s="163">
        <f t="shared" si="67"/>
        <v>0</v>
      </c>
      <c r="Z402" s="163">
        <v>0</v>
      </c>
      <c r="AA402" s="164">
        <f t="shared" si="68"/>
        <v>0</v>
      </c>
      <c r="AR402" s="21" t="s">
        <v>246</v>
      </c>
      <c r="AT402" s="21" t="s">
        <v>156</v>
      </c>
      <c r="AU402" s="21" t="s">
        <v>102</v>
      </c>
      <c r="AY402" s="21" t="s">
        <v>155</v>
      </c>
      <c r="BE402" s="104">
        <f t="shared" si="69"/>
        <v>0</v>
      </c>
      <c r="BF402" s="104">
        <f t="shared" si="70"/>
        <v>0</v>
      </c>
      <c r="BG402" s="104">
        <f t="shared" si="71"/>
        <v>0</v>
      </c>
      <c r="BH402" s="104">
        <f t="shared" si="72"/>
        <v>0</v>
      </c>
      <c r="BI402" s="104">
        <f t="shared" si="73"/>
        <v>0</v>
      </c>
      <c r="BJ402" s="21" t="s">
        <v>24</v>
      </c>
      <c r="BK402" s="104">
        <f t="shared" si="74"/>
        <v>0</v>
      </c>
      <c r="BL402" s="21" t="s">
        <v>246</v>
      </c>
      <c r="BM402" s="21" t="s">
        <v>728</v>
      </c>
    </row>
    <row r="403" spans="2:63" s="9" customFormat="1" ht="29.85" customHeight="1">
      <c r="B403" s="147"/>
      <c r="C403" s="148"/>
      <c r="D403" s="157" t="s">
        <v>125</v>
      </c>
      <c r="E403" s="157"/>
      <c r="F403" s="157"/>
      <c r="G403" s="157"/>
      <c r="H403" s="157"/>
      <c r="I403" s="157"/>
      <c r="J403" s="157"/>
      <c r="K403" s="157"/>
      <c r="L403" s="157"/>
      <c r="M403" s="157"/>
      <c r="N403" s="363">
        <f>BK403</f>
        <v>0</v>
      </c>
      <c r="O403" s="364"/>
      <c r="P403" s="364"/>
      <c r="Q403" s="364"/>
      <c r="R403" s="150"/>
      <c r="T403" s="151"/>
      <c r="U403" s="148"/>
      <c r="V403" s="148"/>
      <c r="W403" s="152">
        <f>SUM(W404:W408)</f>
        <v>0</v>
      </c>
      <c r="X403" s="148"/>
      <c r="Y403" s="152">
        <f>SUM(Y404:Y408)</f>
        <v>0.06174864</v>
      </c>
      <c r="Z403" s="148"/>
      <c r="AA403" s="153">
        <f>SUM(AA404:AA408)</f>
        <v>0</v>
      </c>
      <c r="AR403" s="154" t="s">
        <v>102</v>
      </c>
      <c r="AT403" s="155" t="s">
        <v>81</v>
      </c>
      <c r="AU403" s="155" t="s">
        <v>24</v>
      </c>
      <c r="AY403" s="154" t="s">
        <v>155</v>
      </c>
      <c r="BK403" s="156">
        <f>SUM(BK404:BK408)</f>
        <v>0</v>
      </c>
    </row>
    <row r="404" spans="2:65" s="1" customFormat="1" ht="31.5" customHeight="1">
      <c r="B404" s="130"/>
      <c r="C404" s="158" t="s">
        <v>729</v>
      </c>
      <c r="D404" s="158" t="s">
        <v>156</v>
      </c>
      <c r="E404" s="159" t="s">
        <v>730</v>
      </c>
      <c r="F404" s="345" t="s">
        <v>731</v>
      </c>
      <c r="G404" s="345"/>
      <c r="H404" s="345"/>
      <c r="I404" s="345"/>
      <c r="J404" s="160" t="s">
        <v>168</v>
      </c>
      <c r="K404" s="161">
        <v>5.008</v>
      </c>
      <c r="L404" s="346">
        <v>0</v>
      </c>
      <c r="M404" s="346"/>
      <c r="N404" s="347">
        <f>ROUND(L404*K404,2)</f>
        <v>0</v>
      </c>
      <c r="O404" s="347"/>
      <c r="P404" s="347"/>
      <c r="Q404" s="347"/>
      <c r="R404" s="132"/>
      <c r="T404" s="162" t="s">
        <v>5</v>
      </c>
      <c r="U404" s="47" t="s">
        <v>47</v>
      </c>
      <c r="V404" s="39"/>
      <c r="W404" s="163">
        <f>V404*K404</f>
        <v>0</v>
      </c>
      <c r="X404" s="163">
        <v>0.01223</v>
      </c>
      <c r="Y404" s="163">
        <f>X404*K404</f>
        <v>0.06124784</v>
      </c>
      <c r="Z404" s="163">
        <v>0</v>
      </c>
      <c r="AA404" s="164">
        <f>Z404*K404</f>
        <v>0</v>
      </c>
      <c r="AR404" s="21" t="s">
        <v>246</v>
      </c>
      <c r="AT404" s="21" t="s">
        <v>156</v>
      </c>
      <c r="AU404" s="21" t="s">
        <v>102</v>
      </c>
      <c r="AY404" s="21" t="s">
        <v>155</v>
      </c>
      <c r="BE404" s="104">
        <f>IF(U404="základní",N404,0)</f>
        <v>0</v>
      </c>
      <c r="BF404" s="104">
        <f>IF(U404="snížená",N404,0)</f>
        <v>0</v>
      </c>
      <c r="BG404" s="104">
        <f>IF(U404="zákl. přenesená",N404,0)</f>
        <v>0</v>
      </c>
      <c r="BH404" s="104">
        <f>IF(U404="sníž. přenesená",N404,0)</f>
        <v>0</v>
      </c>
      <c r="BI404" s="104">
        <f>IF(U404="nulová",N404,0)</f>
        <v>0</v>
      </c>
      <c r="BJ404" s="21" t="s">
        <v>24</v>
      </c>
      <c r="BK404" s="104">
        <f>ROUND(L404*K404,2)</f>
        <v>0</v>
      </c>
      <c r="BL404" s="21" t="s">
        <v>246</v>
      </c>
      <c r="BM404" s="21" t="s">
        <v>732</v>
      </c>
    </row>
    <row r="405" spans="2:51" s="11" customFormat="1" ht="22.5" customHeight="1">
      <c r="B405" s="173"/>
      <c r="C405" s="174"/>
      <c r="D405" s="174"/>
      <c r="E405" s="175" t="s">
        <v>5</v>
      </c>
      <c r="F405" s="356" t="s">
        <v>733</v>
      </c>
      <c r="G405" s="357"/>
      <c r="H405" s="357"/>
      <c r="I405" s="357"/>
      <c r="J405" s="174"/>
      <c r="K405" s="176">
        <v>5.008</v>
      </c>
      <c r="L405" s="174"/>
      <c r="M405" s="174"/>
      <c r="N405" s="174"/>
      <c r="O405" s="174"/>
      <c r="P405" s="174"/>
      <c r="Q405" s="174"/>
      <c r="R405" s="177"/>
      <c r="T405" s="178"/>
      <c r="U405" s="174"/>
      <c r="V405" s="174"/>
      <c r="W405" s="174"/>
      <c r="X405" s="174"/>
      <c r="Y405" s="174"/>
      <c r="Z405" s="174"/>
      <c r="AA405" s="179"/>
      <c r="AT405" s="180" t="s">
        <v>171</v>
      </c>
      <c r="AU405" s="180" t="s">
        <v>102</v>
      </c>
      <c r="AV405" s="11" t="s">
        <v>102</v>
      </c>
      <c r="AW405" s="11" t="s">
        <v>38</v>
      </c>
      <c r="AX405" s="11" t="s">
        <v>24</v>
      </c>
      <c r="AY405" s="180" t="s">
        <v>155</v>
      </c>
    </row>
    <row r="406" spans="2:65" s="1" customFormat="1" ht="22.5" customHeight="1">
      <c r="B406" s="130"/>
      <c r="C406" s="158" t="s">
        <v>734</v>
      </c>
      <c r="D406" s="158" t="s">
        <v>156</v>
      </c>
      <c r="E406" s="159" t="s">
        <v>735</v>
      </c>
      <c r="F406" s="345" t="s">
        <v>736</v>
      </c>
      <c r="G406" s="345"/>
      <c r="H406" s="345"/>
      <c r="I406" s="345"/>
      <c r="J406" s="160" t="s">
        <v>168</v>
      </c>
      <c r="K406" s="161">
        <v>5.008</v>
      </c>
      <c r="L406" s="346">
        <v>0</v>
      </c>
      <c r="M406" s="346"/>
      <c r="N406" s="347">
        <f>ROUND(L406*K406,2)</f>
        <v>0</v>
      </c>
      <c r="O406" s="347"/>
      <c r="P406" s="347"/>
      <c r="Q406" s="347"/>
      <c r="R406" s="132"/>
      <c r="T406" s="162" t="s">
        <v>5</v>
      </c>
      <c r="U406" s="47" t="s">
        <v>47</v>
      </c>
      <c r="V406" s="39"/>
      <c r="W406" s="163">
        <f>V406*K406</f>
        <v>0</v>
      </c>
      <c r="X406" s="163">
        <v>0.0001</v>
      </c>
      <c r="Y406" s="163">
        <f>X406*K406</f>
        <v>0.0005008</v>
      </c>
      <c r="Z406" s="163">
        <v>0</v>
      </c>
      <c r="AA406" s="164">
        <f>Z406*K406</f>
        <v>0</v>
      </c>
      <c r="AR406" s="21" t="s">
        <v>246</v>
      </c>
      <c r="AT406" s="21" t="s">
        <v>156</v>
      </c>
      <c r="AU406" s="21" t="s">
        <v>102</v>
      </c>
      <c r="AY406" s="21" t="s">
        <v>155</v>
      </c>
      <c r="BE406" s="104">
        <f>IF(U406="základní",N406,0)</f>
        <v>0</v>
      </c>
      <c r="BF406" s="104">
        <f>IF(U406="snížená",N406,0)</f>
        <v>0</v>
      </c>
      <c r="BG406" s="104">
        <f>IF(U406="zákl. přenesená",N406,0)</f>
        <v>0</v>
      </c>
      <c r="BH406" s="104">
        <f>IF(U406="sníž. přenesená",N406,0)</f>
        <v>0</v>
      </c>
      <c r="BI406" s="104">
        <f>IF(U406="nulová",N406,0)</f>
        <v>0</v>
      </c>
      <c r="BJ406" s="21" t="s">
        <v>24</v>
      </c>
      <c r="BK406" s="104">
        <f>ROUND(L406*K406,2)</f>
        <v>0</v>
      </c>
      <c r="BL406" s="21" t="s">
        <v>246</v>
      </c>
      <c r="BM406" s="21" t="s">
        <v>737</v>
      </c>
    </row>
    <row r="407" spans="2:65" s="1" customFormat="1" ht="31.5" customHeight="1">
      <c r="B407" s="130"/>
      <c r="C407" s="158" t="s">
        <v>738</v>
      </c>
      <c r="D407" s="158" t="s">
        <v>156</v>
      </c>
      <c r="E407" s="159" t="s">
        <v>739</v>
      </c>
      <c r="F407" s="345" t="s">
        <v>740</v>
      </c>
      <c r="G407" s="345"/>
      <c r="H407" s="345"/>
      <c r="I407" s="345"/>
      <c r="J407" s="160" t="s">
        <v>168</v>
      </c>
      <c r="K407" s="161">
        <v>5.008</v>
      </c>
      <c r="L407" s="346">
        <v>0</v>
      </c>
      <c r="M407" s="346"/>
      <c r="N407" s="347">
        <f>ROUND(L407*K407,2)</f>
        <v>0</v>
      </c>
      <c r="O407" s="347"/>
      <c r="P407" s="347"/>
      <c r="Q407" s="347"/>
      <c r="R407" s="132"/>
      <c r="T407" s="162" t="s">
        <v>5</v>
      </c>
      <c r="U407" s="47" t="s">
        <v>47</v>
      </c>
      <c r="V407" s="39"/>
      <c r="W407" s="163">
        <f>V407*K407</f>
        <v>0</v>
      </c>
      <c r="X407" s="163">
        <v>0</v>
      </c>
      <c r="Y407" s="163">
        <f>X407*K407</f>
        <v>0</v>
      </c>
      <c r="Z407" s="163">
        <v>0</v>
      </c>
      <c r="AA407" s="164">
        <f>Z407*K407</f>
        <v>0</v>
      </c>
      <c r="AR407" s="21" t="s">
        <v>246</v>
      </c>
      <c r="AT407" s="21" t="s">
        <v>156</v>
      </c>
      <c r="AU407" s="21" t="s">
        <v>102</v>
      </c>
      <c r="AY407" s="21" t="s">
        <v>155</v>
      </c>
      <c r="BE407" s="104">
        <f>IF(U407="základní",N407,0)</f>
        <v>0</v>
      </c>
      <c r="BF407" s="104">
        <f>IF(U407="snížená",N407,0)</f>
        <v>0</v>
      </c>
      <c r="BG407" s="104">
        <f>IF(U407="zákl. přenesená",N407,0)</f>
        <v>0</v>
      </c>
      <c r="BH407" s="104">
        <f>IF(U407="sníž. přenesená",N407,0)</f>
        <v>0</v>
      </c>
      <c r="BI407" s="104">
        <f>IF(U407="nulová",N407,0)</f>
        <v>0</v>
      </c>
      <c r="BJ407" s="21" t="s">
        <v>24</v>
      </c>
      <c r="BK407" s="104">
        <f>ROUND(L407*K407,2)</f>
        <v>0</v>
      </c>
      <c r="BL407" s="21" t="s">
        <v>246</v>
      </c>
      <c r="BM407" s="21" t="s">
        <v>741</v>
      </c>
    </row>
    <row r="408" spans="2:65" s="1" customFormat="1" ht="31.5" customHeight="1">
      <c r="B408" s="130"/>
      <c r="C408" s="158" t="s">
        <v>742</v>
      </c>
      <c r="D408" s="158" t="s">
        <v>156</v>
      </c>
      <c r="E408" s="159" t="s">
        <v>743</v>
      </c>
      <c r="F408" s="345" t="s">
        <v>744</v>
      </c>
      <c r="G408" s="345"/>
      <c r="H408" s="345"/>
      <c r="I408" s="345"/>
      <c r="J408" s="160" t="s">
        <v>390</v>
      </c>
      <c r="K408" s="161">
        <v>0.062</v>
      </c>
      <c r="L408" s="346">
        <v>0</v>
      </c>
      <c r="M408" s="346"/>
      <c r="N408" s="347">
        <f>ROUND(L408*K408,2)</f>
        <v>0</v>
      </c>
      <c r="O408" s="347"/>
      <c r="P408" s="347"/>
      <c r="Q408" s="347"/>
      <c r="R408" s="132"/>
      <c r="T408" s="162" t="s">
        <v>5</v>
      </c>
      <c r="U408" s="47" t="s">
        <v>47</v>
      </c>
      <c r="V408" s="39"/>
      <c r="W408" s="163">
        <f>V408*K408</f>
        <v>0</v>
      </c>
      <c r="X408" s="163">
        <v>0</v>
      </c>
      <c r="Y408" s="163">
        <f>X408*K408</f>
        <v>0</v>
      </c>
      <c r="Z408" s="163">
        <v>0</v>
      </c>
      <c r="AA408" s="164">
        <f>Z408*K408</f>
        <v>0</v>
      </c>
      <c r="AR408" s="21" t="s">
        <v>246</v>
      </c>
      <c r="AT408" s="21" t="s">
        <v>156</v>
      </c>
      <c r="AU408" s="21" t="s">
        <v>102</v>
      </c>
      <c r="AY408" s="21" t="s">
        <v>155</v>
      </c>
      <c r="BE408" s="104">
        <f>IF(U408="základní",N408,0)</f>
        <v>0</v>
      </c>
      <c r="BF408" s="104">
        <f>IF(U408="snížená",N408,0)</f>
        <v>0</v>
      </c>
      <c r="BG408" s="104">
        <f>IF(U408="zákl. přenesená",N408,0)</f>
        <v>0</v>
      </c>
      <c r="BH408" s="104">
        <f>IF(U408="sníž. přenesená",N408,0)</f>
        <v>0</v>
      </c>
      <c r="BI408" s="104">
        <f>IF(U408="nulová",N408,0)</f>
        <v>0</v>
      </c>
      <c r="BJ408" s="21" t="s">
        <v>24</v>
      </c>
      <c r="BK408" s="104">
        <f>ROUND(L408*K408,2)</f>
        <v>0</v>
      </c>
      <c r="BL408" s="21" t="s">
        <v>246</v>
      </c>
      <c r="BM408" s="21" t="s">
        <v>745</v>
      </c>
    </row>
    <row r="409" spans="2:63" s="9" customFormat="1" ht="29.85" customHeight="1">
      <c r="B409" s="147"/>
      <c r="C409" s="148"/>
      <c r="D409" s="157" t="s">
        <v>126</v>
      </c>
      <c r="E409" s="157"/>
      <c r="F409" s="157"/>
      <c r="G409" s="157"/>
      <c r="H409" s="157"/>
      <c r="I409" s="157"/>
      <c r="J409" s="157"/>
      <c r="K409" s="157"/>
      <c r="L409" s="157"/>
      <c r="M409" s="157"/>
      <c r="N409" s="363">
        <f>BK409</f>
        <v>0</v>
      </c>
      <c r="O409" s="364"/>
      <c r="P409" s="364"/>
      <c r="Q409" s="364"/>
      <c r="R409" s="150"/>
      <c r="T409" s="151"/>
      <c r="U409" s="148"/>
      <c r="V409" s="148"/>
      <c r="W409" s="152">
        <f>SUM(W410:W423)</f>
        <v>0</v>
      </c>
      <c r="X409" s="148"/>
      <c r="Y409" s="152">
        <f>SUM(Y410:Y423)</f>
        <v>0.14</v>
      </c>
      <c r="Z409" s="148"/>
      <c r="AA409" s="153">
        <f>SUM(AA410:AA423)</f>
        <v>0.312</v>
      </c>
      <c r="AR409" s="154" t="s">
        <v>102</v>
      </c>
      <c r="AT409" s="155" t="s">
        <v>81</v>
      </c>
      <c r="AU409" s="155" t="s">
        <v>24</v>
      </c>
      <c r="AY409" s="154" t="s">
        <v>155</v>
      </c>
      <c r="BK409" s="156">
        <f>SUM(BK410:BK423)</f>
        <v>0</v>
      </c>
    </row>
    <row r="410" spans="2:65" s="1" customFormat="1" ht="31.5" customHeight="1">
      <c r="B410" s="130"/>
      <c r="C410" s="158" t="s">
        <v>746</v>
      </c>
      <c r="D410" s="158" t="s">
        <v>156</v>
      </c>
      <c r="E410" s="159" t="s">
        <v>747</v>
      </c>
      <c r="F410" s="345" t="s">
        <v>748</v>
      </c>
      <c r="G410" s="345"/>
      <c r="H410" s="345"/>
      <c r="I410" s="345"/>
      <c r="J410" s="160" t="s">
        <v>159</v>
      </c>
      <c r="K410" s="161">
        <v>3</v>
      </c>
      <c r="L410" s="346">
        <v>0</v>
      </c>
      <c r="M410" s="346"/>
      <c r="N410" s="347">
        <f aca="true" t="shared" si="75" ref="N410:N416">ROUND(L410*K410,2)</f>
        <v>0</v>
      </c>
      <c r="O410" s="347"/>
      <c r="P410" s="347"/>
      <c r="Q410" s="347"/>
      <c r="R410" s="132"/>
      <c r="T410" s="162" t="s">
        <v>5</v>
      </c>
      <c r="U410" s="47" t="s">
        <v>47</v>
      </c>
      <c r="V410" s="39"/>
      <c r="W410" s="163">
        <f aca="true" t="shared" si="76" ref="W410:W416">V410*K410</f>
        <v>0</v>
      </c>
      <c r="X410" s="163">
        <v>0</v>
      </c>
      <c r="Y410" s="163">
        <f aca="true" t="shared" si="77" ref="Y410:Y416">X410*K410</f>
        <v>0</v>
      </c>
      <c r="Z410" s="163">
        <v>0</v>
      </c>
      <c r="AA410" s="164">
        <f aca="true" t="shared" si="78" ref="AA410:AA416">Z410*K410</f>
        <v>0</v>
      </c>
      <c r="AR410" s="21" t="s">
        <v>246</v>
      </c>
      <c r="AT410" s="21" t="s">
        <v>156</v>
      </c>
      <c r="AU410" s="21" t="s">
        <v>102</v>
      </c>
      <c r="AY410" s="21" t="s">
        <v>155</v>
      </c>
      <c r="BE410" s="104">
        <f aca="true" t="shared" si="79" ref="BE410:BE416">IF(U410="základní",N410,0)</f>
        <v>0</v>
      </c>
      <c r="BF410" s="104">
        <f aca="true" t="shared" si="80" ref="BF410:BF416">IF(U410="snížená",N410,0)</f>
        <v>0</v>
      </c>
      <c r="BG410" s="104">
        <f aca="true" t="shared" si="81" ref="BG410:BG416">IF(U410="zákl. přenesená",N410,0)</f>
        <v>0</v>
      </c>
      <c r="BH410" s="104">
        <f aca="true" t="shared" si="82" ref="BH410:BH416">IF(U410="sníž. přenesená",N410,0)</f>
        <v>0</v>
      </c>
      <c r="BI410" s="104">
        <f aca="true" t="shared" si="83" ref="BI410:BI416">IF(U410="nulová",N410,0)</f>
        <v>0</v>
      </c>
      <c r="BJ410" s="21" t="s">
        <v>24</v>
      </c>
      <c r="BK410" s="104">
        <f aca="true" t="shared" si="84" ref="BK410:BK416">ROUND(L410*K410,2)</f>
        <v>0</v>
      </c>
      <c r="BL410" s="21" t="s">
        <v>246</v>
      </c>
      <c r="BM410" s="21" t="s">
        <v>749</v>
      </c>
    </row>
    <row r="411" spans="2:65" s="1" customFormat="1" ht="31.5" customHeight="1">
      <c r="B411" s="130"/>
      <c r="C411" s="158" t="s">
        <v>750</v>
      </c>
      <c r="D411" s="158" t="s">
        <v>156</v>
      </c>
      <c r="E411" s="159" t="s">
        <v>751</v>
      </c>
      <c r="F411" s="345" t="s">
        <v>752</v>
      </c>
      <c r="G411" s="345"/>
      <c r="H411" s="345"/>
      <c r="I411" s="345"/>
      <c r="J411" s="160" t="s">
        <v>159</v>
      </c>
      <c r="K411" s="161">
        <v>5</v>
      </c>
      <c r="L411" s="346">
        <v>0</v>
      </c>
      <c r="M411" s="346"/>
      <c r="N411" s="347">
        <f t="shared" si="75"/>
        <v>0</v>
      </c>
      <c r="O411" s="347"/>
      <c r="P411" s="347"/>
      <c r="Q411" s="347"/>
      <c r="R411" s="132"/>
      <c r="T411" s="162" t="s">
        <v>5</v>
      </c>
      <c r="U411" s="47" t="s">
        <v>47</v>
      </c>
      <c r="V411" s="39"/>
      <c r="W411" s="163">
        <f t="shared" si="76"/>
        <v>0</v>
      </c>
      <c r="X411" s="163">
        <v>0</v>
      </c>
      <c r="Y411" s="163">
        <f t="shared" si="77"/>
        <v>0</v>
      </c>
      <c r="Z411" s="163">
        <v>0</v>
      </c>
      <c r="AA411" s="164">
        <f t="shared" si="78"/>
        <v>0</v>
      </c>
      <c r="AR411" s="21" t="s">
        <v>246</v>
      </c>
      <c r="AT411" s="21" t="s">
        <v>156</v>
      </c>
      <c r="AU411" s="21" t="s">
        <v>102</v>
      </c>
      <c r="AY411" s="21" t="s">
        <v>155</v>
      </c>
      <c r="BE411" s="104">
        <f t="shared" si="79"/>
        <v>0</v>
      </c>
      <c r="BF411" s="104">
        <f t="shared" si="80"/>
        <v>0</v>
      </c>
      <c r="BG411" s="104">
        <f t="shared" si="81"/>
        <v>0</v>
      </c>
      <c r="BH411" s="104">
        <f t="shared" si="82"/>
        <v>0</v>
      </c>
      <c r="BI411" s="104">
        <f t="shared" si="83"/>
        <v>0</v>
      </c>
      <c r="BJ411" s="21" t="s">
        <v>24</v>
      </c>
      <c r="BK411" s="104">
        <f t="shared" si="84"/>
        <v>0</v>
      </c>
      <c r="BL411" s="21" t="s">
        <v>246</v>
      </c>
      <c r="BM411" s="21" t="s">
        <v>753</v>
      </c>
    </row>
    <row r="412" spans="2:65" s="1" customFormat="1" ht="31.5" customHeight="1">
      <c r="B412" s="130"/>
      <c r="C412" s="197" t="s">
        <v>754</v>
      </c>
      <c r="D412" s="197" t="s">
        <v>272</v>
      </c>
      <c r="E412" s="198" t="s">
        <v>755</v>
      </c>
      <c r="F412" s="360" t="s">
        <v>756</v>
      </c>
      <c r="G412" s="360"/>
      <c r="H412" s="360"/>
      <c r="I412" s="360"/>
      <c r="J412" s="199" t="s">
        <v>159</v>
      </c>
      <c r="K412" s="200">
        <v>5</v>
      </c>
      <c r="L412" s="361">
        <v>0</v>
      </c>
      <c r="M412" s="361"/>
      <c r="N412" s="362">
        <f t="shared" si="75"/>
        <v>0</v>
      </c>
      <c r="O412" s="347"/>
      <c r="P412" s="347"/>
      <c r="Q412" s="347"/>
      <c r="R412" s="132"/>
      <c r="T412" s="162" t="s">
        <v>5</v>
      </c>
      <c r="U412" s="47" t="s">
        <v>47</v>
      </c>
      <c r="V412" s="39"/>
      <c r="W412" s="163">
        <f t="shared" si="76"/>
        <v>0</v>
      </c>
      <c r="X412" s="163">
        <v>0.0175</v>
      </c>
      <c r="Y412" s="163">
        <f t="shared" si="77"/>
        <v>0.08750000000000001</v>
      </c>
      <c r="Z412" s="163">
        <v>0</v>
      </c>
      <c r="AA412" s="164">
        <f t="shared" si="78"/>
        <v>0</v>
      </c>
      <c r="AR412" s="21" t="s">
        <v>340</v>
      </c>
      <c r="AT412" s="21" t="s">
        <v>272</v>
      </c>
      <c r="AU412" s="21" t="s">
        <v>102</v>
      </c>
      <c r="AY412" s="21" t="s">
        <v>155</v>
      </c>
      <c r="BE412" s="104">
        <f t="shared" si="79"/>
        <v>0</v>
      </c>
      <c r="BF412" s="104">
        <f t="shared" si="80"/>
        <v>0</v>
      </c>
      <c r="BG412" s="104">
        <f t="shared" si="81"/>
        <v>0</v>
      </c>
      <c r="BH412" s="104">
        <f t="shared" si="82"/>
        <v>0</v>
      </c>
      <c r="BI412" s="104">
        <f t="shared" si="83"/>
        <v>0</v>
      </c>
      <c r="BJ412" s="21" t="s">
        <v>24</v>
      </c>
      <c r="BK412" s="104">
        <f t="shared" si="84"/>
        <v>0</v>
      </c>
      <c r="BL412" s="21" t="s">
        <v>246</v>
      </c>
      <c r="BM412" s="21" t="s">
        <v>757</v>
      </c>
    </row>
    <row r="413" spans="2:65" s="1" customFormat="1" ht="31.5" customHeight="1">
      <c r="B413" s="130"/>
      <c r="C413" s="197" t="s">
        <v>758</v>
      </c>
      <c r="D413" s="197" t="s">
        <v>272</v>
      </c>
      <c r="E413" s="198" t="s">
        <v>759</v>
      </c>
      <c r="F413" s="360" t="s">
        <v>760</v>
      </c>
      <c r="G413" s="360"/>
      <c r="H413" s="360"/>
      <c r="I413" s="360"/>
      <c r="J413" s="199" t="s">
        <v>159</v>
      </c>
      <c r="K413" s="200">
        <v>1</v>
      </c>
      <c r="L413" s="361">
        <v>0</v>
      </c>
      <c r="M413" s="361"/>
      <c r="N413" s="362">
        <f t="shared" si="75"/>
        <v>0</v>
      </c>
      <c r="O413" s="347"/>
      <c r="P413" s="347"/>
      <c r="Q413" s="347"/>
      <c r="R413" s="132"/>
      <c r="T413" s="162" t="s">
        <v>5</v>
      </c>
      <c r="U413" s="47" t="s">
        <v>47</v>
      </c>
      <c r="V413" s="39"/>
      <c r="W413" s="163">
        <f t="shared" si="76"/>
        <v>0</v>
      </c>
      <c r="X413" s="163">
        <v>0.0175</v>
      </c>
      <c r="Y413" s="163">
        <f t="shared" si="77"/>
        <v>0.0175</v>
      </c>
      <c r="Z413" s="163">
        <v>0</v>
      </c>
      <c r="AA413" s="164">
        <f t="shared" si="78"/>
        <v>0</v>
      </c>
      <c r="AR413" s="21" t="s">
        <v>340</v>
      </c>
      <c r="AT413" s="21" t="s">
        <v>272</v>
      </c>
      <c r="AU413" s="21" t="s">
        <v>102</v>
      </c>
      <c r="AY413" s="21" t="s">
        <v>155</v>
      </c>
      <c r="BE413" s="104">
        <f t="shared" si="79"/>
        <v>0</v>
      </c>
      <c r="BF413" s="104">
        <f t="shared" si="80"/>
        <v>0</v>
      </c>
      <c r="BG413" s="104">
        <f t="shared" si="81"/>
        <v>0</v>
      </c>
      <c r="BH413" s="104">
        <f t="shared" si="82"/>
        <v>0</v>
      </c>
      <c r="BI413" s="104">
        <f t="shared" si="83"/>
        <v>0</v>
      </c>
      <c r="BJ413" s="21" t="s">
        <v>24</v>
      </c>
      <c r="BK413" s="104">
        <f t="shared" si="84"/>
        <v>0</v>
      </c>
      <c r="BL413" s="21" t="s">
        <v>246</v>
      </c>
      <c r="BM413" s="21" t="s">
        <v>761</v>
      </c>
    </row>
    <row r="414" spans="2:65" s="1" customFormat="1" ht="44.25" customHeight="1">
      <c r="B414" s="130"/>
      <c r="C414" s="197" t="s">
        <v>762</v>
      </c>
      <c r="D414" s="197" t="s">
        <v>272</v>
      </c>
      <c r="E414" s="198" t="s">
        <v>763</v>
      </c>
      <c r="F414" s="360" t="s">
        <v>764</v>
      </c>
      <c r="G414" s="360"/>
      <c r="H414" s="360"/>
      <c r="I414" s="360"/>
      <c r="J414" s="199" t="s">
        <v>159</v>
      </c>
      <c r="K414" s="200">
        <v>1</v>
      </c>
      <c r="L414" s="361">
        <v>0</v>
      </c>
      <c r="M414" s="361"/>
      <c r="N414" s="362">
        <f t="shared" si="75"/>
        <v>0</v>
      </c>
      <c r="O414" s="347"/>
      <c r="P414" s="347"/>
      <c r="Q414" s="347"/>
      <c r="R414" s="132"/>
      <c r="T414" s="162" t="s">
        <v>5</v>
      </c>
      <c r="U414" s="47" t="s">
        <v>47</v>
      </c>
      <c r="V414" s="39"/>
      <c r="W414" s="163">
        <f t="shared" si="76"/>
        <v>0</v>
      </c>
      <c r="X414" s="163">
        <v>0.0175</v>
      </c>
      <c r="Y414" s="163">
        <f t="shared" si="77"/>
        <v>0.0175</v>
      </c>
      <c r="Z414" s="163">
        <v>0</v>
      </c>
      <c r="AA414" s="164">
        <f t="shared" si="78"/>
        <v>0</v>
      </c>
      <c r="AR414" s="21" t="s">
        <v>340</v>
      </c>
      <c r="AT414" s="21" t="s">
        <v>272</v>
      </c>
      <c r="AU414" s="21" t="s">
        <v>102</v>
      </c>
      <c r="AY414" s="21" t="s">
        <v>155</v>
      </c>
      <c r="BE414" s="104">
        <f t="shared" si="79"/>
        <v>0</v>
      </c>
      <c r="BF414" s="104">
        <f t="shared" si="80"/>
        <v>0</v>
      </c>
      <c r="BG414" s="104">
        <f t="shared" si="81"/>
        <v>0</v>
      </c>
      <c r="BH414" s="104">
        <f t="shared" si="82"/>
        <v>0</v>
      </c>
      <c r="BI414" s="104">
        <f t="shared" si="83"/>
        <v>0</v>
      </c>
      <c r="BJ414" s="21" t="s">
        <v>24</v>
      </c>
      <c r="BK414" s="104">
        <f t="shared" si="84"/>
        <v>0</v>
      </c>
      <c r="BL414" s="21" t="s">
        <v>246</v>
      </c>
      <c r="BM414" s="21" t="s">
        <v>765</v>
      </c>
    </row>
    <row r="415" spans="2:65" s="1" customFormat="1" ht="31.5" customHeight="1">
      <c r="B415" s="130"/>
      <c r="C415" s="197" t="s">
        <v>766</v>
      </c>
      <c r="D415" s="197" t="s">
        <v>272</v>
      </c>
      <c r="E415" s="198" t="s">
        <v>767</v>
      </c>
      <c r="F415" s="360" t="s">
        <v>768</v>
      </c>
      <c r="G415" s="360"/>
      <c r="H415" s="360"/>
      <c r="I415" s="360"/>
      <c r="J415" s="199" t="s">
        <v>159</v>
      </c>
      <c r="K415" s="200">
        <v>1</v>
      </c>
      <c r="L415" s="361">
        <v>0</v>
      </c>
      <c r="M415" s="361"/>
      <c r="N415" s="362">
        <f t="shared" si="75"/>
        <v>0</v>
      </c>
      <c r="O415" s="347"/>
      <c r="P415" s="347"/>
      <c r="Q415" s="347"/>
      <c r="R415" s="132"/>
      <c r="T415" s="162" t="s">
        <v>5</v>
      </c>
      <c r="U415" s="47" t="s">
        <v>47</v>
      </c>
      <c r="V415" s="39"/>
      <c r="W415" s="163">
        <f t="shared" si="76"/>
        <v>0</v>
      </c>
      <c r="X415" s="163">
        <v>0.0175</v>
      </c>
      <c r="Y415" s="163">
        <f t="shared" si="77"/>
        <v>0.0175</v>
      </c>
      <c r="Z415" s="163">
        <v>0</v>
      </c>
      <c r="AA415" s="164">
        <f t="shared" si="78"/>
        <v>0</v>
      </c>
      <c r="AR415" s="21" t="s">
        <v>340</v>
      </c>
      <c r="AT415" s="21" t="s">
        <v>272</v>
      </c>
      <c r="AU415" s="21" t="s">
        <v>102</v>
      </c>
      <c r="AY415" s="21" t="s">
        <v>155</v>
      </c>
      <c r="BE415" s="104">
        <f t="shared" si="79"/>
        <v>0</v>
      </c>
      <c r="BF415" s="104">
        <f t="shared" si="80"/>
        <v>0</v>
      </c>
      <c r="BG415" s="104">
        <f t="shared" si="81"/>
        <v>0</v>
      </c>
      <c r="BH415" s="104">
        <f t="shared" si="82"/>
        <v>0</v>
      </c>
      <c r="BI415" s="104">
        <f t="shared" si="83"/>
        <v>0</v>
      </c>
      <c r="BJ415" s="21" t="s">
        <v>24</v>
      </c>
      <c r="BK415" s="104">
        <f t="shared" si="84"/>
        <v>0</v>
      </c>
      <c r="BL415" s="21" t="s">
        <v>246</v>
      </c>
      <c r="BM415" s="21" t="s">
        <v>769</v>
      </c>
    </row>
    <row r="416" spans="2:65" s="1" customFormat="1" ht="31.5" customHeight="1">
      <c r="B416" s="130"/>
      <c r="C416" s="158" t="s">
        <v>770</v>
      </c>
      <c r="D416" s="158" t="s">
        <v>156</v>
      </c>
      <c r="E416" s="159" t="s">
        <v>771</v>
      </c>
      <c r="F416" s="345" t="s">
        <v>772</v>
      </c>
      <c r="G416" s="345"/>
      <c r="H416" s="345"/>
      <c r="I416" s="345"/>
      <c r="J416" s="160" t="s">
        <v>159</v>
      </c>
      <c r="K416" s="161">
        <v>13</v>
      </c>
      <c r="L416" s="346">
        <v>0</v>
      </c>
      <c r="M416" s="346"/>
      <c r="N416" s="347">
        <f t="shared" si="75"/>
        <v>0</v>
      </c>
      <c r="O416" s="347"/>
      <c r="P416" s="347"/>
      <c r="Q416" s="347"/>
      <c r="R416" s="132"/>
      <c r="T416" s="162" t="s">
        <v>5</v>
      </c>
      <c r="U416" s="47" t="s">
        <v>47</v>
      </c>
      <c r="V416" s="39"/>
      <c r="W416" s="163">
        <f t="shared" si="76"/>
        <v>0</v>
      </c>
      <c r="X416" s="163">
        <v>0</v>
      </c>
      <c r="Y416" s="163">
        <f t="shared" si="77"/>
        <v>0</v>
      </c>
      <c r="Z416" s="163">
        <v>0.024</v>
      </c>
      <c r="AA416" s="164">
        <f t="shared" si="78"/>
        <v>0.312</v>
      </c>
      <c r="AR416" s="21" t="s">
        <v>246</v>
      </c>
      <c r="AT416" s="21" t="s">
        <v>156</v>
      </c>
      <c r="AU416" s="21" t="s">
        <v>102</v>
      </c>
      <c r="AY416" s="21" t="s">
        <v>155</v>
      </c>
      <c r="BE416" s="104">
        <f t="shared" si="79"/>
        <v>0</v>
      </c>
      <c r="BF416" s="104">
        <f t="shared" si="80"/>
        <v>0</v>
      </c>
      <c r="BG416" s="104">
        <f t="shared" si="81"/>
        <v>0</v>
      </c>
      <c r="BH416" s="104">
        <f t="shared" si="82"/>
        <v>0</v>
      </c>
      <c r="BI416" s="104">
        <f t="shared" si="83"/>
        <v>0</v>
      </c>
      <c r="BJ416" s="21" t="s">
        <v>24</v>
      </c>
      <c r="BK416" s="104">
        <f t="shared" si="84"/>
        <v>0</v>
      </c>
      <c r="BL416" s="21" t="s">
        <v>246</v>
      </c>
      <c r="BM416" s="21" t="s">
        <v>773</v>
      </c>
    </row>
    <row r="417" spans="2:51" s="10" customFormat="1" ht="22.5" customHeight="1">
      <c r="B417" s="165"/>
      <c r="C417" s="166"/>
      <c r="D417" s="166"/>
      <c r="E417" s="167" t="s">
        <v>5</v>
      </c>
      <c r="F417" s="348" t="s">
        <v>303</v>
      </c>
      <c r="G417" s="349"/>
      <c r="H417" s="349"/>
      <c r="I417" s="349"/>
      <c r="J417" s="166"/>
      <c r="K417" s="168" t="s">
        <v>5</v>
      </c>
      <c r="L417" s="166"/>
      <c r="M417" s="166"/>
      <c r="N417" s="166"/>
      <c r="O417" s="166"/>
      <c r="P417" s="166"/>
      <c r="Q417" s="166"/>
      <c r="R417" s="169"/>
      <c r="T417" s="170"/>
      <c r="U417" s="166"/>
      <c r="V417" s="166"/>
      <c r="W417" s="166"/>
      <c r="X417" s="166"/>
      <c r="Y417" s="166"/>
      <c r="Z417" s="166"/>
      <c r="AA417" s="171"/>
      <c r="AT417" s="172" t="s">
        <v>171</v>
      </c>
      <c r="AU417" s="172" t="s">
        <v>102</v>
      </c>
      <c r="AV417" s="10" t="s">
        <v>24</v>
      </c>
      <c r="AW417" s="10" t="s">
        <v>38</v>
      </c>
      <c r="AX417" s="10" t="s">
        <v>82</v>
      </c>
      <c r="AY417" s="172" t="s">
        <v>155</v>
      </c>
    </row>
    <row r="418" spans="2:51" s="11" customFormat="1" ht="22.5" customHeight="1">
      <c r="B418" s="173"/>
      <c r="C418" s="174"/>
      <c r="D418" s="174"/>
      <c r="E418" s="175" t="s">
        <v>5</v>
      </c>
      <c r="F418" s="350" t="s">
        <v>160</v>
      </c>
      <c r="G418" s="351"/>
      <c r="H418" s="351"/>
      <c r="I418" s="351"/>
      <c r="J418" s="174"/>
      <c r="K418" s="176">
        <v>4</v>
      </c>
      <c r="L418" s="174"/>
      <c r="M418" s="174"/>
      <c r="N418" s="174"/>
      <c r="O418" s="174"/>
      <c r="P418" s="174"/>
      <c r="Q418" s="174"/>
      <c r="R418" s="177"/>
      <c r="T418" s="178"/>
      <c r="U418" s="174"/>
      <c r="V418" s="174"/>
      <c r="W418" s="174"/>
      <c r="X418" s="174"/>
      <c r="Y418" s="174"/>
      <c r="Z418" s="174"/>
      <c r="AA418" s="179"/>
      <c r="AT418" s="180" t="s">
        <v>171</v>
      </c>
      <c r="AU418" s="180" t="s">
        <v>102</v>
      </c>
      <c r="AV418" s="11" t="s">
        <v>102</v>
      </c>
      <c r="AW418" s="11" t="s">
        <v>38</v>
      </c>
      <c r="AX418" s="11" t="s">
        <v>82</v>
      </c>
      <c r="AY418" s="180" t="s">
        <v>155</v>
      </c>
    </row>
    <row r="419" spans="2:51" s="10" customFormat="1" ht="22.5" customHeight="1">
      <c r="B419" s="165"/>
      <c r="C419" s="166"/>
      <c r="D419" s="166"/>
      <c r="E419" s="167" t="s">
        <v>5</v>
      </c>
      <c r="F419" s="352" t="s">
        <v>170</v>
      </c>
      <c r="G419" s="353"/>
      <c r="H419" s="353"/>
      <c r="I419" s="353"/>
      <c r="J419" s="166"/>
      <c r="K419" s="168" t="s">
        <v>5</v>
      </c>
      <c r="L419" s="166"/>
      <c r="M419" s="166"/>
      <c r="N419" s="166"/>
      <c r="O419" s="166"/>
      <c r="P419" s="166"/>
      <c r="Q419" s="166"/>
      <c r="R419" s="169"/>
      <c r="T419" s="170"/>
      <c r="U419" s="166"/>
      <c r="V419" s="166"/>
      <c r="W419" s="166"/>
      <c r="X419" s="166"/>
      <c r="Y419" s="166"/>
      <c r="Z419" s="166"/>
      <c r="AA419" s="171"/>
      <c r="AT419" s="172" t="s">
        <v>171</v>
      </c>
      <c r="AU419" s="172" t="s">
        <v>102</v>
      </c>
      <c r="AV419" s="10" t="s">
        <v>24</v>
      </c>
      <c r="AW419" s="10" t="s">
        <v>38</v>
      </c>
      <c r="AX419" s="10" t="s">
        <v>82</v>
      </c>
      <c r="AY419" s="172" t="s">
        <v>155</v>
      </c>
    </row>
    <row r="420" spans="2:51" s="11" customFormat="1" ht="22.5" customHeight="1">
      <c r="B420" s="173"/>
      <c r="C420" s="174"/>
      <c r="D420" s="174"/>
      <c r="E420" s="175" t="s">
        <v>5</v>
      </c>
      <c r="F420" s="350" t="s">
        <v>160</v>
      </c>
      <c r="G420" s="351"/>
      <c r="H420" s="351"/>
      <c r="I420" s="351"/>
      <c r="J420" s="174"/>
      <c r="K420" s="176">
        <v>4</v>
      </c>
      <c r="L420" s="174"/>
      <c r="M420" s="174"/>
      <c r="N420" s="174"/>
      <c r="O420" s="174"/>
      <c r="P420" s="174"/>
      <c r="Q420" s="174"/>
      <c r="R420" s="177"/>
      <c r="T420" s="178"/>
      <c r="U420" s="174"/>
      <c r="V420" s="174"/>
      <c r="W420" s="174"/>
      <c r="X420" s="174"/>
      <c r="Y420" s="174"/>
      <c r="Z420" s="174"/>
      <c r="AA420" s="179"/>
      <c r="AT420" s="180" t="s">
        <v>171</v>
      </c>
      <c r="AU420" s="180" t="s">
        <v>102</v>
      </c>
      <c r="AV420" s="11" t="s">
        <v>102</v>
      </c>
      <c r="AW420" s="11" t="s">
        <v>38</v>
      </c>
      <c r="AX420" s="11" t="s">
        <v>82</v>
      </c>
      <c r="AY420" s="180" t="s">
        <v>155</v>
      </c>
    </row>
    <row r="421" spans="2:51" s="10" customFormat="1" ht="22.5" customHeight="1">
      <c r="B421" s="165"/>
      <c r="C421" s="166"/>
      <c r="D421" s="166"/>
      <c r="E421" s="167" t="s">
        <v>5</v>
      </c>
      <c r="F421" s="352" t="s">
        <v>346</v>
      </c>
      <c r="G421" s="353"/>
      <c r="H421" s="353"/>
      <c r="I421" s="353"/>
      <c r="J421" s="166"/>
      <c r="K421" s="168" t="s">
        <v>5</v>
      </c>
      <c r="L421" s="166"/>
      <c r="M421" s="166"/>
      <c r="N421" s="166"/>
      <c r="O421" s="166"/>
      <c r="P421" s="166"/>
      <c r="Q421" s="166"/>
      <c r="R421" s="169"/>
      <c r="T421" s="170"/>
      <c r="U421" s="166"/>
      <c r="V421" s="166"/>
      <c r="W421" s="166"/>
      <c r="X421" s="166"/>
      <c r="Y421" s="166"/>
      <c r="Z421" s="166"/>
      <c r="AA421" s="171"/>
      <c r="AT421" s="172" t="s">
        <v>171</v>
      </c>
      <c r="AU421" s="172" t="s">
        <v>102</v>
      </c>
      <c r="AV421" s="10" t="s">
        <v>24</v>
      </c>
      <c r="AW421" s="10" t="s">
        <v>38</v>
      </c>
      <c r="AX421" s="10" t="s">
        <v>82</v>
      </c>
      <c r="AY421" s="172" t="s">
        <v>155</v>
      </c>
    </row>
    <row r="422" spans="2:51" s="11" customFormat="1" ht="22.5" customHeight="1">
      <c r="B422" s="173"/>
      <c r="C422" s="174"/>
      <c r="D422" s="174"/>
      <c r="E422" s="175" t="s">
        <v>5</v>
      </c>
      <c r="F422" s="350" t="s">
        <v>183</v>
      </c>
      <c r="G422" s="351"/>
      <c r="H422" s="351"/>
      <c r="I422" s="351"/>
      <c r="J422" s="174"/>
      <c r="K422" s="176">
        <v>5</v>
      </c>
      <c r="L422" s="174"/>
      <c r="M422" s="174"/>
      <c r="N422" s="174"/>
      <c r="O422" s="174"/>
      <c r="P422" s="174"/>
      <c r="Q422" s="174"/>
      <c r="R422" s="177"/>
      <c r="T422" s="178"/>
      <c r="U422" s="174"/>
      <c r="V422" s="174"/>
      <c r="W422" s="174"/>
      <c r="X422" s="174"/>
      <c r="Y422" s="174"/>
      <c r="Z422" s="174"/>
      <c r="AA422" s="179"/>
      <c r="AT422" s="180" t="s">
        <v>171</v>
      </c>
      <c r="AU422" s="180" t="s">
        <v>102</v>
      </c>
      <c r="AV422" s="11" t="s">
        <v>102</v>
      </c>
      <c r="AW422" s="11" t="s">
        <v>38</v>
      </c>
      <c r="AX422" s="11" t="s">
        <v>82</v>
      </c>
      <c r="AY422" s="180" t="s">
        <v>155</v>
      </c>
    </row>
    <row r="423" spans="2:51" s="12" customFormat="1" ht="22.5" customHeight="1">
      <c r="B423" s="181"/>
      <c r="C423" s="182"/>
      <c r="D423" s="182"/>
      <c r="E423" s="183" t="s">
        <v>5</v>
      </c>
      <c r="F423" s="354" t="s">
        <v>175</v>
      </c>
      <c r="G423" s="355"/>
      <c r="H423" s="355"/>
      <c r="I423" s="355"/>
      <c r="J423" s="182"/>
      <c r="K423" s="184">
        <v>13</v>
      </c>
      <c r="L423" s="182"/>
      <c r="M423" s="182"/>
      <c r="N423" s="182"/>
      <c r="O423" s="182"/>
      <c r="P423" s="182"/>
      <c r="Q423" s="182"/>
      <c r="R423" s="185"/>
      <c r="T423" s="186"/>
      <c r="U423" s="182"/>
      <c r="V423" s="182"/>
      <c r="W423" s="182"/>
      <c r="X423" s="182"/>
      <c r="Y423" s="182"/>
      <c r="Z423" s="182"/>
      <c r="AA423" s="187"/>
      <c r="AT423" s="188" t="s">
        <v>171</v>
      </c>
      <c r="AU423" s="188" t="s">
        <v>102</v>
      </c>
      <c r="AV423" s="12" t="s">
        <v>160</v>
      </c>
      <c r="AW423" s="12" t="s">
        <v>38</v>
      </c>
      <c r="AX423" s="12" t="s">
        <v>24</v>
      </c>
      <c r="AY423" s="188" t="s">
        <v>155</v>
      </c>
    </row>
    <row r="424" spans="2:63" s="9" customFormat="1" ht="29.85" customHeight="1">
      <c r="B424" s="147"/>
      <c r="C424" s="148"/>
      <c r="D424" s="157" t="s">
        <v>127</v>
      </c>
      <c r="E424" s="157"/>
      <c r="F424" s="157"/>
      <c r="G424" s="157"/>
      <c r="H424" s="157"/>
      <c r="I424" s="157"/>
      <c r="J424" s="157"/>
      <c r="K424" s="157"/>
      <c r="L424" s="157"/>
      <c r="M424" s="157"/>
      <c r="N424" s="365">
        <f>BK424</f>
        <v>0</v>
      </c>
      <c r="O424" s="366"/>
      <c r="P424" s="366"/>
      <c r="Q424" s="366"/>
      <c r="R424" s="150"/>
      <c r="T424" s="151"/>
      <c r="U424" s="148"/>
      <c r="V424" s="148"/>
      <c r="W424" s="152">
        <f>SUM(W425:W433)</f>
        <v>0</v>
      </c>
      <c r="X424" s="148"/>
      <c r="Y424" s="152">
        <f>SUM(Y425:Y433)</f>
        <v>0.5842242</v>
      </c>
      <c r="Z424" s="148"/>
      <c r="AA424" s="153">
        <f>SUM(AA425:AA433)</f>
        <v>0</v>
      </c>
      <c r="AR424" s="154" t="s">
        <v>102</v>
      </c>
      <c r="AT424" s="155" t="s">
        <v>81</v>
      </c>
      <c r="AU424" s="155" t="s">
        <v>24</v>
      </c>
      <c r="AY424" s="154" t="s">
        <v>155</v>
      </c>
      <c r="BK424" s="156">
        <f>SUM(BK425:BK433)</f>
        <v>0</v>
      </c>
    </row>
    <row r="425" spans="2:65" s="1" customFormat="1" ht="31.5" customHeight="1">
      <c r="B425" s="130"/>
      <c r="C425" s="158" t="s">
        <v>774</v>
      </c>
      <c r="D425" s="158" t="s">
        <v>156</v>
      </c>
      <c r="E425" s="159" t="s">
        <v>775</v>
      </c>
      <c r="F425" s="345" t="s">
        <v>776</v>
      </c>
      <c r="G425" s="345"/>
      <c r="H425" s="345"/>
      <c r="I425" s="345"/>
      <c r="J425" s="160" t="s">
        <v>168</v>
      </c>
      <c r="K425" s="161">
        <v>17.91</v>
      </c>
      <c r="L425" s="346">
        <v>0</v>
      </c>
      <c r="M425" s="346"/>
      <c r="N425" s="347">
        <f>ROUND(L425*K425,2)</f>
        <v>0</v>
      </c>
      <c r="O425" s="347"/>
      <c r="P425" s="347"/>
      <c r="Q425" s="347"/>
      <c r="R425" s="132"/>
      <c r="T425" s="162" t="s">
        <v>5</v>
      </c>
      <c r="U425" s="47" t="s">
        <v>47</v>
      </c>
      <c r="V425" s="39"/>
      <c r="W425" s="163">
        <f>V425*K425</f>
        <v>0</v>
      </c>
      <c r="X425" s="163">
        <v>0.0038</v>
      </c>
      <c r="Y425" s="163">
        <f>X425*K425</f>
        <v>0.068058</v>
      </c>
      <c r="Z425" s="163">
        <v>0</v>
      </c>
      <c r="AA425" s="164">
        <f>Z425*K425</f>
        <v>0</v>
      </c>
      <c r="AR425" s="21" t="s">
        <v>246</v>
      </c>
      <c r="AT425" s="21" t="s">
        <v>156</v>
      </c>
      <c r="AU425" s="21" t="s">
        <v>102</v>
      </c>
      <c r="AY425" s="21" t="s">
        <v>155</v>
      </c>
      <c r="BE425" s="104">
        <f>IF(U425="základní",N425,0)</f>
        <v>0</v>
      </c>
      <c r="BF425" s="104">
        <f>IF(U425="snížená",N425,0)</f>
        <v>0</v>
      </c>
      <c r="BG425" s="104">
        <f>IF(U425="zákl. přenesená",N425,0)</f>
        <v>0</v>
      </c>
      <c r="BH425" s="104">
        <f>IF(U425="sníž. přenesená",N425,0)</f>
        <v>0</v>
      </c>
      <c r="BI425" s="104">
        <f>IF(U425="nulová",N425,0)</f>
        <v>0</v>
      </c>
      <c r="BJ425" s="21" t="s">
        <v>24</v>
      </c>
      <c r="BK425" s="104">
        <f>ROUND(L425*K425,2)</f>
        <v>0</v>
      </c>
      <c r="BL425" s="21" t="s">
        <v>246</v>
      </c>
      <c r="BM425" s="21" t="s">
        <v>777</v>
      </c>
    </row>
    <row r="426" spans="2:51" s="10" customFormat="1" ht="22.5" customHeight="1">
      <c r="B426" s="165"/>
      <c r="C426" s="166"/>
      <c r="D426" s="166"/>
      <c r="E426" s="167" t="s">
        <v>5</v>
      </c>
      <c r="F426" s="348" t="s">
        <v>179</v>
      </c>
      <c r="G426" s="349"/>
      <c r="H426" s="349"/>
      <c r="I426" s="349"/>
      <c r="J426" s="166"/>
      <c r="K426" s="168" t="s">
        <v>5</v>
      </c>
      <c r="L426" s="166"/>
      <c r="M426" s="166"/>
      <c r="N426" s="166"/>
      <c r="O426" s="166"/>
      <c r="P426" s="166"/>
      <c r="Q426" s="166"/>
      <c r="R426" s="169"/>
      <c r="T426" s="170"/>
      <c r="U426" s="166"/>
      <c r="V426" s="166"/>
      <c r="W426" s="166"/>
      <c r="X426" s="166"/>
      <c r="Y426" s="166"/>
      <c r="Z426" s="166"/>
      <c r="AA426" s="171"/>
      <c r="AT426" s="172" t="s">
        <v>171</v>
      </c>
      <c r="AU426" s="172" t="s">
        <v>102</v>
      </c>
      <c r="AV426" s="10" t="s">
        <v>24</v>
      </c>
      <c r="AW426" s="10" t="s">
        <v>38</v>
      </c>
      <c r="AX426" s="10" t="s">
        <v>82</v>
      </c>
      <c r="AY426" s="172" t="s">
        <v>155</v>
      </c>
    </row>
    <row r="427" spans="2:51" s="11" customFormat="1" ht="22.5" customHeight="1">
      <c r="B427" s="173"/>
      <c r="C427" s="174"/>
      <c r="D427" s="174"/>
      <c r="E427" s="175" t="s">
        <v>5</v>
      </c>
      <c r="F427" s="350" t="s">
        <v>213</v>
      </c>
      <c r="G427" s="351"/>
      <c r="H427" s="351"/>
      <c r="I427" s="351"/>
      <c r="J427" s="174"/>
      <c r="K427" s="176">
        <v>11.11</v>
      </c>
      <c r="L427" s="174"/>
      <c r="M427" s="174"/>
      <c r="N427" s="174"/>
      <c r="O427" s="174"/>
      <c r="P427" s="174"/>
      <c r="Q427" s="174"/>
      <c r="R427" s="177"/>
      <c r="T427" s="178"/>
      <c r="U427" s="174"/>
      <c r="V427" s="174"/>
      <c r="W427" s="174"/>
      <c r="X427" s="174"/>
      <c r="Y427" s="174"/>
      <c r="Z427" s="174"/>
      <c r="AA427" s="179"/>
      <c r="AT427" s="180" t="s">
        <v>171</v>
      </c>
      <c r="AU427" s="180" t="s">
        <v>102</v>
      </c>
      <c r="AV427" s="11" t="s">
        <v>102</v>
      </c>
      <c r="AW427" s="11" t="s">
        <v>38</v>
      </c>
      <c r="AX427" s="11" t="s">
        <v>82</v>
      </c>
      <c r="AY427" s="180" t="s">
        <v>155</v>
      </c>
    </row>
    <row r="428" spans="2:51" s="10" customFormat="1" ht="22.5" customHeight="1">
      <c r="B428" s="165"/>
      <c r="C428" s="166"/>
      <c r="D428" s="166"/>
      <c r="E428" s="167" t="s">
        <v>5</v>
      </c>
      <c r="F428" s="352" t="s">
        <v>170</v>
      </c>
      <c r="G428" s="353"/>
      <c r="H428" s="353"/>
      <c r="I428" s="353"/>
      <c r="J428" s="166"/>
      <c r="K428" s="168" t="s">
        <v>5</v>
      </c>
      <c r="L428" s="166"/>
      <c r="M428" s="166"/>
      <c r="N428" s="166"/>
      <c r="O428" s="166"/>
      <c r="P428" s="166"/>
      <c r="Q428" s="166"/>
      <c r="R428" s="169"/>
      <c r="T428" s="170"/>
      <c r="U428" s="166"/>
      <c r="V428" s="166"/>
      <c r="W428" s="166"/>
      <c r="X428" s="166"/>
      <c r="Y428" s="166"/>
      <c r="Z428" s="166"/>
      <c r="AA428" s="171"/>
      <c r="AT428" s="172" t="s">
        <v>171</v>
      </c>
      <c r="AU428" s="172" t="s">
        <v>102</v>
      </c>
      <c r="AV428" s="10" t="s">
        <v>24</v>
      </c>
      <c r="AW428" s="10" t="s">
        <v>38</v>
      </c>
      <c r="AX428" s="10" t="s">
        <v>82</v>
      </c>
      <c r="AY428" s="172" t="s">
        <v>155</v>
      </c>
    </row>
    <row r="429" spans="2:51" s="11" customFormat="1" ht="22.5" customHeight="1">
      <c r="B429" s="173"/>
      <c r="C429" s="174"/>
      <c r="D429" s="174"/>
      <c r="E429" s="175" t="s">
        <v>5</v>
      </c>
      <c r="F429" s="350" t="s">
        <v>778</v>
      </c>
      <c r="G429" s="351"/>
      <c r="H429" s="351"/>
      <c r="I429" s="351"/>
      <c r="J429" s="174"/>
      <c r="K429" s="176">
        <v>6.8</v>
      </c>
      <c r="L429" s="174"/>
      <c r="M429" s="174"/>
      <c r="N429" s="174"/>
      <c r="O429" s="174"/>
      <c r="P429" s="174"/>
      <c r="Q429" s="174"/>
      <c r="R429" s="177"/>
      <c r="T429" s="178"/>
      <c r="U429" s="174"/>
      <c r="V429" s="174"/>
      <c r="W429" s="174"/>
      <c r="X429" s="174"/>
      <c r="Y429" s="174"/>
      <c r="Z429" s="174"/>
      <c r="AA429" s="179"/>
      <c r="AT429" s="180" t="s">
        <v>171</v>
      </c>
      <c r="AU429" s="180" t="s">
        <v>102</v>
      </c>
      <c r="AV429" s="11" t="s">
        <v>102</v>
      </c>
      <c r="AW429" s="11" t="s">
        <v>38</v>
      </c>
      <c r="AX429" s="11" t="s">
        <v>82</v>
      </c>
      <c r="AY429" s="180" t="s">
        <v>155</v>
      </c>
    </row>
    <row r="430" spans="2:51" s="12" customFormat="1" ht="22.5" customHeight="1">
      <c r="B430" s="181"/>
      <c r="C430" s="182"/>
      <c r="D430" s="182"/>
      <c r="E430" s="183" t="s">
        <v>5</v>
      </c>
      <c r="F430" s="354" t="s">
        <v>175</v>
      </c>
      <c r="G430" s="355"/>
      <c r="H430" s="355"/>
      <c r="I430" s="355"/>
      <c r="J430" s="182"/>
      <c r="K430" s="184">
        <v>17.91</v>
      </c>
      <c r="L430" s="182"/>
      <c r="M430" s="182"/>
      <c r="N430" s="182"/>
      <c r="O430" s="182"/>
      <c r="P430" s="182"/>
      <c r="Q430" s="182"/>
      <c r="R430" s="185"/>
      <c r="T430" s="186"/>
      <c r="U430" s="182"/>
      <c r="V430" s="182"/>
      <c r="W430" s="182"/>
      <c r="X430" s="182"/>
      <c r="Y430" s="182"/>
      <c r="Z430" s="182"/>
      <c r="AA430" s="187"/>
      <c r="AT430" s="188" t="s">
        <v>171</v>
      </c>
      <c r="AU430" s="188" t="s">
        <v>102</v>
      </c>
      <c r="AV430" s="12" t="s">
        <v>160</v>
      </c>
      <c r="AW430" s="12" t="s">
        <v>38</v>
      </c>
      <c r="AX430" s="12" t="s">
        <v>24</v>
      </c>
      <c r="AY430" s="188" t="s">
        <v>155</v>
      </c>
    </row>
    <row r="431" spans="2:65" s="1" customFormat="1" ht="22.5" customHeight="1">
      <c r="B431" s="130"/>
      <c r="C431" s="197" t="s">
        <v>779</v>
      </c>
      <c r="D431" s="197" t="s">
        <v>272</v>
      </c>
      <c r="E431" s="198" t="s">
        <v>780</v>
      </c>
      <c r="F431" s="360" t="s">
        <v>781</v>
      </c>
      <c r="G431" s="360"/>
      <c r="H431" s="360"/>
      <c r="I431" s="360"/>
      <c r="J431" s="199" t="s">
        <v>168</v>
      </c>
      <c r="K431" s="200">
        <v>19.701</v>
      </c>
      <c r="L431" s="361">
        <v>0</v>
      </c>
      <c r="M431" s="361"/>
      <c r="N431" s="362">
        <f>ROUND(L431*K431,2)</f>
        <v>0</v>
      </c>
      <c r="O431" s="347"/>
      <c r="P431" s="347"/>
      <c r="Q431" s="347"/>
      <c r="R431" s="132"/>
      <c r="T431" s="162" t="s">
        <v>5</v>
      </c>
      <c r="U431" s="47" t="s">
        <v>47</v>
      </c>
      <c r="V431" s="39"/>
      <c r="W431" s="163">
        <f>V431*K431</f>
        <v>0</v>
      </c>
      <c r="X431" s="163">
        <v>0.0192</v>
      </c>
      <c r="Y431" s="163">
        <f>X431*K431</f>
        <v>0.37825919999999996</v>
      </c>
      <c r="Z431" s="163">
        <v>0</v>
      </c>
      <c r="AA431" s="164">
        <f>Z431*K431</f>
        <v>0</v>
      </c>
      <c r="AR431" s="21" t="s">
        <v>340</v>
      </c>
      <c r="AT431" s="21" t="s">
        <v>272</v>
      </c>
      <c r="AU431" s="21" t="s">
        <v>102</v>
      </c>
      <c r="AY431" s="21" t="s">
        <v>155</v>
      </c>
      <c r="BE431" s="104">
        <f>IF(U431="základní",N431,0)</f>
        <v>0</v>
      </c>
      <c r="BF431" s="104">
        <f>IF(U431="snížená",N431,0)</f>
        <v>0</v>
      </c>
      <c r="BG431" s="104">
        <f>IF(U431="zákl. přenesená",N431,0)</f>
        <v>0</v>
      </c>
      <c r="BH431" s="104">
        <f>IF(U431="sníž. přenesená",N431,0)</f>
        <v>0</v>
      </c>
      <c r="BI431" s="104">
        <f>IF(U431="nulová",N431,0)</f>
        <v>0</v>
      </c>
      <c r="BJ431" s="21" t="s">
        <v>24</v>
      </c>
      <c r="BK431" s="104">
        <f>ROUND(L431*K431,2)</f>
        <v>0</v>
      </c>
      <c r="BL431" s="21" t="s">
        <v>246</v>
      </c>
      <c r="BM431" s="21" t="s">
        <v>782</v>
      </c>
    </row>
    <row r="432" spans="2:65" s="1" customFormat="1" ht="31.5" customHeight="1">
      <c r="B432" s="130"/>
      <c r="C432" s="158" t="s">
        <v>783</v>
      </c>
      <c r="D432" s="158" t="s">
        <v>156</v>
      </c>
      <c r="E432" s="159" t="s">
        <v>784</v>
      </c>
      <c r="F432" s="345" t="s">
        <v>785</v>
      </c>
      <c r="G432" s="345"/>
      <c r="H432" s="345"/>
      <c r="I432" s="345"/>
      <c r="J432" s="160" t="s">
        <v>168</v>
      </c>
      <c r="K432" s="161">
        <v>17.91</v>
      </c>
      <c r="L432" s="346">
        <v>0</v>
      </c>
      <c r="M432" s="346"/>
      <c r="N432" s="347">
        <f>ROUND(L432*K432,2)</f>
        <v>0</v>
      </c>
      <c r="O432" s="347"/>
      <c r="P432" s="347"/>
      <c r="Q432" s="347"/>
      <c r="R432" s="132"/>
      <c r="T432" s="162" t="s">
        <v>5</v>
      </c>
      <c r="U432" s="47" t="s">
        <v>47</v>
      </c>
      <c r="V432" s="39"/>
      <c r="W432" s="163">
        <f>V432*K432</f>
        <v>0</v>
      </c>
      <c r="X432" s="163">
        <v>0.0077</v>
      </c>
      <c r="Y432" s="163">
        <f>X432*K432</f>
        <v>0.137907</v>
      </c>
      <c r="Z432" s="163">
        <v>0</v>
      </c>
      <c r="AA432" s="164">
        <f>Z432*K432</f>
        <v>0</v>
      </c>
      <c r="AR432" s="21" t="s">
        <v>246</v>
      </c>
      <c r="AT432" s="21" t="s">
        <v>156</v>
      </c>
      <c r="AU432" s="21" t="s">
        <v>102</v>
      </c>
      <c r="AY432" s="21" t="s">
        <v>155</v>
      </c>
      <c r="BE432" s="104">
        <f>IF(U432="základní",N432,0)</f>
        <v>0</v>
      </c>
      <c r="BF432" s="104">
        <f>IF(U432="snížená",N432,0)</f>
        <v>0</v>
      </c>
      <c r="BG432" s="104">
        <f>IF(U432="zákl. přenesená",N432,0)</f>
        <v>0</v>
      </c>
      <c r="BH432" s="104">
        <f>IF(U432="sníž. přenesená",N432,0)</f>
        <v>0</v>
      </c>
      <c r="BI432" s="104">
        <f>IF(U432="nulová",N432,0)</f>
        <v>0</v>
      </c>
      <c r="BJ432" s="21" t="s">
        <v>24</v>
      </c>
      <c r="BK432" s="104">
        <f>ROUND(L432*K432,2)</f>
        <v>0</v>
      </c>
      <c r="BL432" s="21" t="s">
        <v>246</v>
      </c>
      <c r="BM432" s="21" t="s">
        <v>786</v>
      </c>
    </row>
    <row r="433" spans="2:65" s="1" customFormat="1" ht="31.5" customHeight="1">
      <c r="B433" s="130"/>
      <c r="C433" s="158" t="s">
        <v>787</v>
      </c>
      <c r="D433" s="158" t="s">
        <v>156</v>
      </c>
      <c r="E433" s="159" t="s">
        <v>788</v>
      </c>
      <c r="F433" s="345" t="s">
        <v>789</v>
      </c>
      <c r="G433" s="345"/>
      <c r="H433" s="345"/>
      <c r="I433" s="345"/>
      <c r="J433" s="160" t="s">
        <v>390</v>
      </c>
      <c r="K433" s="161">
        <v>0.584</v>
      </c>
      <c r="L433" s="346">
        <v>0</v>
      </c>
      <c r="M433" s="346"/>
      <c r="N433" s="347">
        <f>ROUND(L433*K433,2)</f>
        <v>0</v>
      </c>
      <c r="O433" s="347"/>
      <c r="P433" s="347"/>
      <c r="Q433" s="347"/>
      <c r="R433" s="132"/>
      <c r="T433" s="162" t="s">
        <v>5</v>
      </c>
      <c r="U433" s="47" t="s">
        <v>47</v>
      </c>
      <c r="V433" s="39"/>
      <c r="W433" s="163">
        <f>V433*K433</f>
        <v>0</v>
      </c>
      <c r="X433" s="163">
        <v>0</v>
      </c>
      <c r="Y433" s="163">
        <f>X433*K433</f>
        <v>0</v>
      </c>
      <c r="Z433" s="163">
        <v>0</v>
      </c>
      <c r="AA433" s="164">
        <f>Z433*K433</f>
        <v>0</v>
      </c>
      <c r="AR433" s="21" t="s">
        <v>246</v>
      </c>
      <c r="AT433" s="21" t="s">
        <v>156</v>
      </c>
      <c r="AU433" s="21" t="s">
        <v>102</v>
      </c>
      <c r="AY433" s="21" t="s">
        <v>155</v>
      </c>
      <c r="BE433" s="104">
        <f>IF(U433="základní",N433,0)</f>
        <v>0</v>
      </c>
      <c r="BF433" s="104">
        <f>IF(U433="snížená",N433,0)</f>
        <v>0</v>
      </c>
      <c r="BG433" s="104">
        <f>IF(U433="zákl. přenesená",N433,0)</f>
        <v>0</v>
      </c>
      <c r="BH433" s="104">
        <f>IF(U433="sníž. přenesená",N433,0)</f>
        <v>0</v>
      </c>
      <c r="BI433" s="104">
        <f>IF(U433="nulová",N433,0)</f>
        <v>0</v>
      </c>
      <c r="BJ433" s="21" t="s">
        <v>24</v>
      </c>
      <c r="BK433" s="104">
        <f>ROUND(L433*K433,2)</f>
        <v>0</v>
      </c>
      <c r="BL433" s="21" t="s">
        <v>246</v>
      </c>
      <c r="BM433" s="21" t="s">
        <v>790</v>
      </c>
    </row>
    <row r="434" spans="2:63" s="9" customFormat="1" ht="29.85" customHeight="1">
      <c r="B434" s="147"/>
      <c r="C434" s="148"/>
      <c r="D434" s="157" t="s">
        <v>128</v>
      </c>
      <c r="E434" s="157"/>
      <c r="F434" s="157"/>
      <c r="G434" s="157"/>
      <c r="H434" s="157"/>
      <c r="I434" s="157"/>
      <c r="J434" s="157"/>
      <c r="K434" s="157"/>
      <c r="L434" s="157"/>
      <c r="M434" s="157"/>
      <c r="N434" s="363">
        <f>BK434</f>
        <v>0</v>
      </c>
      <c r="O434" s="364"/>
      <c r="P434" s="364"/>
      <c r="Q434" s="364"/>
      <c r="R434" s="150"/>
      <c r="T434" s="151"/>
      <c r="U434" s="148"/>
      <c r="V434" s="148"/>
      <c r="W434" s="152">
        <f>SUM(W435:W478)</f>
        <v>0</v>
      </c>
      <c r="X434" s="148"/>
      <c r="Y434" s="152">
        <f>SUM(Y435:Y478)</f>
        <v>0.9400061100000001</v>
      </c>
      <c r="Z434" s="148"/>
      <c r="AA434" s="153">
        <f>SUM(AA435:AA478)</f>
        <v>0.18950400000000003</v>
      </c>
      <c r="AR434" s="154" t="s">
        <v>102</v>
      </c>
      <c r="AT434" s="155" t="s">
        <v>81</v>
      </c>
      <c r="AU434" s="155" t="s">
        <v>24</v>
      </c>
      <c r="AY434" s="154" t="s">
        <v>155</v>
      </c>
      <c r="BK434" s="156">
        <f>SUM(BK435:BK478)</f>
        <v>0</v>
      </c>
    </row>
    <row r="435" spans="2:65" s="1" customFormat="1" ht="22.5" customHeight="1">
      <c r="B435" s="130"/>
      <c r="C435" s="158" t="s">
        <v>791</v>
      </c>
      <c r="D435" s="158" t="s">
        <v>156</v>
      </c>
      <c r="E435" s="159" t="s">
        <v>792</v>
      </c>
      <c r="F435" s="345" t="s">
        <v>793</v>
      </c>
      <c r="G435" s="345"/>
      <c r="H435" s="345"/>
      <c r="I435" s="345"/>
      <c r="J435" s="160" t="s">
        <v>168</v>
      </c>
      <c r="K435" s="161">
        <v>69.97</v>
      </c>
      <c r="L435" s="346">
        <v>0</v>
      </c>
      <c r="M435" s="346"/>
      <c r="N435" s="347">
        <f>ROUND(L435*K435,2)</f>
        <v>0</v>
      </c>
      <c r="O435" s="347"/>
      <c r="P435" s="347"/>
      <c r="Q435" s="347"/>
      <c r="R435" s="132"/>
      <c r="T435" s="162" t="s">
        <v>5</v>
      </c>
      <c r="U435" s="47" t="s">
        <v>47</v>
      </c>
      <c r="V435" s="39"/>
      <c r="W435" s="163">
        <f>V435*K435</f>
        <v>0</v>
      </c>
      <c r="X435" s="163">
        <v>0</v>
      </c>
      <c r="Y435" s="163">
        <f>X435*K435</f>
        <v>0</v>
      </c>
      <c r="Z435" s="163">
        <v>0</v>
      </c>
      <c r="AA435" s="164">
        <f>Z435*K435</f>
        <v>0</v>
      </c>
      <c r="AR435" s="21" t="s">
        <v>246</v>
      </c>
      <c r="AT435" s="21" t="s">
        <v>156</v>
      </c>
      <c r="AU435" s="21" t="s">
        <v>102</v>
      </c>
      <c r="AY435" s="21" t="s">
        <v>155</v>
      </c>
      <c r="BE435" s="104">
        <f>IF(U435="základní",N435,0)</f>
        <v>0</v>
      </c>
      <c r="BF435" s="104">
        <f>IF(U435="snížená",N435,0)</f>
        <v>0</v>
      </c>
      <c r="BG435" s="104">
        <f>IF(U435="zákl. přenesená",N435,0)</f>
        <v>0</v>
      </c>
      <c r="BH435" s="104">
        <f>IF(U435="sníž. přenesená",N435,0)</f>
        <v>0</v>
      </c>
      <c r="BI435" s="104">
        <f>IF(U435="nulová",N435,0)</f>
        <v>0</v>
      </c>
      <c r="BJ435" s="21" t="s">
        <v>24</v>
      </c>
      <c r="BK435" s="104">
        <f>ROUND(L435*K435,2)</f>
        <v>0</v>
      </c>
      <c r="BL435" s="21" t="s">
        <v>246</v>
      </c>
      <c r="BM435" s="21" t="s">
        <v>794</v>
      </c>
    </row>
    <row r="436" spans="2:51" s="11" customFormat="1" ht="22.5" customHeight="1">
      <c r="B436" s="173"/>
      <c r="C436" s="174"/>
      <c r="D436" s="174"/>
      <c r="E436" s="175" t="s">
        <v>5</v>
      </c>
      <c r="F436" s="356" t="s">
        <v>795</v>
      </c>
      <c r="G436" s="357"/>
      <c r="H436" s="357"/>
      <c r="I436" s="357"/>
      <c r="J436" s="174"/>
      <c r="K436" s="176">
        <v>69.97</v>
      </c>
      <c r="L436" s="174"/>
      <c r="M436" s="174"/>
      <c r="N436" s="174"/>
      <c r="O436" s="174"/>
      <c r="P436" s="174"/>
      <c r="Q436" s="174"/>
      <c r="R436" s="177"/>
      <c r="T436" s="178"/>
      <c r="U436" s="174"/>
      <c r="V436" s="174"/>
      <c r="W436" s="174"/>
      <c r="X436" s="174"/>
      <c r="Y436" s="174"/>
      <c r="Z436" s="174"/>
      <c r="AA436" s="179"/>
      <c r="AT436" s="180" t="s">
        <v>171</v>
      </c>
      <c r="AU436" s="180" t="s">
        <v>102</v>
      </c>
      <c r="AV436" s="11" t="s">
        <v>102</v>
      </c>
      <c r="AW436" s="11" t="s">
        <v>38</v>
      </c>
      <c r="AX436" s="11" t="s">
        <v>24</v>
      </c>
      <c r="AY436" s="180" t="s">
        <v>155</v>
      </c>
    </row>
    <row r="437" spans="2:65" s="1" customFormat="1" ht="31.5" customHeight="1">
      <c r="B437" s="130"/>
      <c r="C437" s="158" t="s">
        <v>796</v>
      </c>
      <c r="D437" s="158" t="s">
        <v>156</v>
      </c>
      <c r="E437" s="159" t="s">
        <v>797</v>
      </c>
      <c r="F437" s="345" t="s">
        <v>798</v>
      </c>
      <c r="G437" s="345"/>
      <c r="H437" s="345"/>
      <c r="I437" s="345"/>
      <c r="J437" s="160" t="s">
        <v>168</v>
      </c>
      <c r="K437" s="161">
        <v>69.97</v>
      </c>
      <c r="L437" s="346">
        <v>0</v>
      </c>
      <c r="M437" s="346"/>
      <c r="N437" s="347">
        <f>ROUND(L437*K437,2)</f>
        <v>0</v>
      </c>
      <c r="O437" s="347"/>
      <c r="P437" s="347"/>
      <c r="Q437" s="347"/>
      <c r="R437" s="132"/>
      <c r="T437" s="162" t="s">
        <v>5</v>
      </c>
      <c r="U437" s="47" t="s">
        <v>47</v>
      </c>
      <c r="V437" s="39"/>
      <c r="W437" s="163">
        <f>V437*K437</f>
        <v>0</v>
      </c>
      <c r="X437" s="163">
        <v>7E-05</v>
      </c>
      <c r="Y437" s="163">
        <f>X437*K437</f>
        <v>0.004897899999999999</v>
      </c>
      <c r="Z437" s="163">
        <v>0</v>
      </c>
      <c r="AA437" s="164">
        <f>Z437*K437</f>
        <v>0</v>
      </c>
      <c r="AR437" s="21" t="s">
        <v>246</v>
      </c>
      <c r="AT437" s="21" t="s">
        <v>156</v>
      </c>
      <c r="AU437" s="21" t="s">
        <v>102</v>
      </c>
      <c r="AY437" s="21" t="s">
        <v>155</v>
      </c>
      <c r="BE437" s="104">
        <f>IF(U437="základní",N437,0)</f>
        <v>0</v>
      </c>
      <c r="BF437" s="104">
        <f>IF(U437="snížená",N437,0)</f>
        <v>0</v>
      </c>
      <c r="BG437" s="104">
        <f>IF(U437="zákl. přenesená",N437,0)</f>
        <v>0</v>
      </c>
      <c r="BH437" s="104">
        <f>IF(U437="sníž. přenesená",N437,0)</f>
        <v>0</v>
      </c>
      <c r="BI437" s="104">
        <f>IF(U437="nulová",N437,0)</f>
        <v>0</v>
      </c>
      <c r="BJ437" s="21" t="s">
        <v>24</v>
      </c>
      <c r="BK437" s="104">
        <f>ROUND(L437*K437,2)</f>
        <v>0</v>
      </c>
      <c r="BL437" s="21" t="s">
        <v>246</v>
      </c>
      <c r="BM437" s="21" t="s">
        <v>799</v>
      </c>
    </row>
    <row r="438" spans="2:65" s="1" customFormat="1" ht="31.5" customHeight="1">
      <c r="B438" s="130"/>
      <c r="C438" s="158" t="s">
        <v>800</v>
      </c>
      <c r="D438" s="158" t="s">
        <v>156</v>
      </c>
      <c r="E438" s="159" t="s">
        <v>801</v>
      </c>
      <c r="F438" s="345" t="s">
        <v>802</v>
      </c>
      <c r="G438" s="345"/>
      <c r="H438" s="345"/>
      <c r="I438" s="345"/>
      <c r="J438" s="160" t="s">
        <v>168</v>
      </c>
      <c r="K438" s="161">
        <v>69.97</v>
      </c>
      <c r="L438" s="346">
        <v>0</v>
      </c>
      <c r="M438" s="346"/>
      <c r="N438" s="347">
        <f>ROUND(L438*K438,2)</f>
        <v>0</v>
      </c>
      <c r="O438" s="347"/>
      <c r="P438" s="347"/>
      <c r="Q438" s="347"/>
      <c r="R438" s="132"/>
      <c r="T438" s="162" t="s">
        <v>5</v>
      </c>
      <c r="U438" s="47" t="s">
        <v>47</v>
      </c>
      <c r="V438" s="39"/>
      <c r="W438" s="163">
        <f>V438*K438</f>
        <v>0</v>
      </c>
      <c r="X438" s="163">
        <v>0.0075</v>
      </c>
      <c r="Y438" s="163">
        <f>X438*K438</f>
        <v>0.524775</v>
      </c>
      <c r="Z438" s="163">
        <v>0</v>
      </c>
      <c r="AA438" s="164">
        <f>Z438*K438</f>
        <v>0</v>
      </c>
      <c r="AR438" s="21" t="s">
        <v>246</v>
      </c>
      <c r="AT438" s="21" t="s">
        <v>156</v>
      </c>
      <c r="AU438" s="21" t="s">
        <v>102</v>
      </c>
      <c r="AY438" s="21" t="s">
        <v>155</v>
      </c>
      <c r="BE438" s="104">
        <f>IF(U438="základní",N438,0)</f>
        <v>0</v>
      </c>
      <c r="BF438" s="104">
        <f>IF(U438="snížená",N438,0)</f>
        <v>0</v>
      </c>
      <c r="BG438" s="104">
        <f>IF(U438="zákl. přenesená",N438,0)</f>
        <v>0</v>
      </c>
      <c r="BH438" s="104">
        <f>IF(U438="sníž. přenesená",N438,0)</f>
        <v>0</v>
      </c>
      <c r="BI438" s="104">
        <f>IF(U438="nulová",N438,0)</f>
        <v>0</v>
      </c>
      <c r="BJ438" s="21" t="s">
        <v>24</v>
      </c>
      <c r="BK438" s="104">
        <f>ROUND(L438*K438,2)</f>
        <v>0</v>
      </c>
      <c r="BL438" s="21" t="s">
        <v>246</v>
      </c>
      <c r="BM438" s="21" t="s">
        <v>803</v>
      </c>
    </row>
    <row r="439" spans="2:65" s="1" customFormat="1" ht="31.5" customHeight="1">
      <c r="B439" s="130"/>
      <c r="C439" s="158" t="s">
        <v>804</v>
      </c>
      <c r="D439" s="158" t="s">
        <v>156</v>
      </c>
      <c r="E439" s="159" t="s">
        <v>805</v>
      </c>
      <c r="F439" s="345" t="s">
        <v>806</v>
      </c>
      <c r="G439" s="345"/>
      <c r="H439" s="345"/>
      <c r="I439" s="345"/>
      <c r="J439" s="160" t="s">
        <v>168</v>
      </c>
      <c r="K439" s="161">
        <v>67.56</v>
      </c>
      <c r="L439" s="346">
        <v>0</v>
      </c>
      <c r="M439" s="346"/>
      <c r="N439" s="347">
        <f>ROUND(L439*K439,2)</f>
        <v>0</v>
      </c>
      <c r="O439" s="347"/>
      <c r="P439" s="347"/>
      <c r="Q439" s="347"/>
      <c r="R439" s="132"/>
      <c r="T439" s="162" t="s">
        <v>5</v>
      </c>
      <c r="U439" s="47" t="s">
        <v>47</v>
      </c>
      <c r="V439" s="39"/>
      <c r="W439" s="163">
        <f>V439*K439</f>
        <v>0</v>
      </c>
      <c r="X439" s="163">
        <v>0</v>
      </c>
      <c r="Y439" s="163">
        <f>X439*K439</f>
        <v>0</v>
      </c>
      <c r="Z439" s="163">
        <v>0.0025</v>
      </c>
      <c r="AA439" s="164">
        <f>Z439*K439</f>
        <v>0.16890000000000002</v>
      </c>
      <c r="AR439" s="21" t="s">
        <v>246</v>
      </c>
      <c r="AT439" s="21" t="s">
        <v>156</v>
      </c>
      <c r="AU439" s="21" t="s">
        <v>102</v>
      </c>
      <c r="AY439" s="21" t="s">
        <v>155</v>
      </c>
      <c r="BE439" s="104">
        <f>IF(U439="základní",N439,0)</f>
        <v>0</v>
      </c>
      <c r="BF439" s="104">
        <f>IF(U439="snížená",N439,0)</f>
        <v>0</v>
      </c>
      <c r="BG439" s="104">
        <f>IF(U439="zákl. přenesená",N439,0)</f>
        <v>0</v>
      </c>
      <c r="BH439" s="104">
        <f>IF(U439="sníž. přenesená",N439,0)</f>
        <v>0</v>
      </c>
      <c r="BI439" s="104">
        <f>IF(U439="nulová",N439,0)</f>
        <v>0</v>
      </c>
      <c r="BJ439" s="21" t="s">
        <v>24</v>
      </c>
      <c r="BK439" s="104">
        <f>ROUND(L439*K439,2)</f>
        <v>0</v>
      </c>
      <c r="BL439" s="21" t="s">
        <v>246</v>
      </c>
      <c r="BM439" s="21" t="s">
        <v>807</v>
      </c>
    </row>
    <row r="440" spans="2:51" s="10" customFormat="1" ht="22.5" customHeight="1">
      <c r="B440" s="165"/>
      <c r="C440" s="166"/>
      <c r="D440" s="166"/>
      <c r="E440" s="167" t="s">
        <v>5</v>
      </c>
      <c r="F440" s="348" t="s">
        <v>170</v>
      </c>
      <c r="G440" s="349"/>
      <c r="H440" s="349"/>
      <c r="I440" s="349"/>
      <c r="J440" s="166"/>
      <c r="K440" s="168" t="s">
        <v>5</v>
      </c>
      <c r="L440" s="166"/>
      <c r="M440" s="166"/>
      <c r="N440" s="166"/>
      <c r="O440" s="166"/>
      <c r="P440" s="166"/>
      <c r="Q440" s="166"/>
      <c r="R440" s="169"/>
      <c r="T440" s="170"/>
      <c r="U440" s="166"/>
      <c r="V440" s="166"/>
      <c r="W440" s="166"/>
      <c r="X440" s="166"/>
      <c r="Y440" s="166"/>
      <c r="Z440" s="166"/>
      <c r="AA440" s="171"/>
      <c r="AT440" s="172" t="s">
        <v>171</v>
      </c>
      <c r="AU440" s="172" t="s">
        <v>102</v>
      </c>
      <c r="AV440" s="10" t="s">
        <v>24</v>
      </c>
      <c r="AW440" s="10" t="s">
        <v>38</v>
      </c>
      <c r="AX440" s="10" t="s">
        <v>82</v>
      </c>
      <c r="AY440" s="172" t="s">
        <v>155</v>
      </c>
    </row>
    <row r="441" spans="2:51" s="11" customFormat="1" ht="22.5" customHeight="1">
      <c r="B441" s="173"/>
      <c r="C441" s="174"/>
      <c r="D441" s="174"/>
      <c r="E441" s="175" t="s">
        <v>5</v>
      </c>
      <c r="F441" s="350" t="s">
        <v>808</v>
      </c>
      <c r="G441" s="351"/>
      <c r="H441" s="351"/>
      <c r="I441" s="351"/>
      <c r="J441" s="174"/>
      <c r="K441" s="176">
        <v>43.01</v>
      </c>
      <c r="L441" s="174"/>
      <c r="M441" s="174"/>
      <c r="N441" s="174"/>
      <c r="O441" s="174"/>
      <c r="P441" s="174"/>
      <c r="Q441" s="174"/>
      <c r="R441" s="177"/>
      <c r="T441" s="178"/>
      <c r="U441" s="174"/>
      <c r="V441" s="174"/>
      <c r="W441" s="174"/>
      <c r="X441" s="174"/>
      <c r="Y441" s="174"/>
      <c r="Z441" s="174"/>
      <c r="AA441" s="179"/>
      <c r="AT441" s="180" t="s">
        <v>171</v>
      </c>
      <c r="AU441" s="180" t="s">
        <v>102</v>
      </c>
      <c r="AV441" s="11" t="s">
        <v>102</v>
      </c>
      <c r="AW441" s="11" t="s">
        <v>38</v>
      </c>
      <c r="AX441" s="11" t="s">
        <v>82</v>
      </c>
      <c r="AY441" s="180" t="s">
        <v>155</v>
      </c>
    </row>
    <row r="442" spans="2:51" s="10" customFormat="1" ht="22.5" customHeight="1">
      <c r="B442" s="165"/>
      <c r="C442" s="166"/>
      <c r="D442" s="166"/>
      <c r="E442" s="167" t="s">
        <v>5</v>
      </c>
      <c r="F442" s="352" t="s">
        <v>346</v>
      </c>
      <c r="G442" s="353"/>
      <c r="H442" s="353"/>
      <c r="I442" s="353"/>
      <c r="J442" s="166"/>
      <c r="K442" s="168" t="s">
        <v>5</v>
      </c>
      <c r="L442" s="166"/>
      <c r="M442" s="166"/>
      <c r="N442" s="166"/>
      <c r="O442" s="166"/>
      <c r="P442" s="166"/>
      <c r="Q442" s="166"/>
      <c r="R442" s="169"/>
      <c r="T442" s="170"/>
      <c r="U442" s="166"/>
      <c r="V442" s="166"/>
      <c r="W442" s="166"/>
      <c r="X442" s="166"/>
      <c r="Y442" s="166"/>
      <c r="Z442" s="166"/>
      <c r="AA442" s="171"/>
      <c r="AT442" s="172" t="s">
        <v>171</v>
      </c>
      <c r="AU442" s="172" t="s">
        <v>102</v>
      </c>
      <c r="AV442" s="10" t="s">
        <v>24</v>
      </c>
      <c r="AW442" s="10" t="s">
        <v>38</v>
      </c>
      <c r="AX442" s="10" t="s">
        <v>82</v>
      </c>
      <c r="AY442" s="172" t="s">
        <v>155</v>
      </c>
    </row>
    <row r="443" spans="2:51" s="11" customFormat="1" ht="22.5" customHeight="1">
      <c r="B443" s="173"/>
      <c r="C443" s="174"/>
      <c r="D443" s="174"/>
      <c r="E443" s="175" t="s">
        <v>5</v>
      </c>
      <c r="F443" s="350" t="s">
        <v>809</v>
      </c>
      <c r="G443" s="351"/>
      <c r="H443" s="351"/>
      <c r="I443" s="351"/>
      <c r="J443" s="174"/>
      <c r="K443" s="176">
        <v>24.55</v>
      </c>
      <c r="L443" s="174"/>
      <c r="M443" s="174"/>
      <c r="N443" s="174"/>
      <c r="O443" s="174"/>
      <c r="P443" s="174"/>
      <c r="Q443" s="174"/>
      <c r="R443" s="177"/>
      <c r="T443" s="178"/>
      <c r="U443" s="174"/>
      <c r="V443" s="174"/>
      <c r="W443" s="174"/>
      <c r="X443" s="174"/>
      <c r="Y443" s="174"/>
      <c r="Z443" s="174"/>
      <c r="AA443" s="179"/>
      <c r="AT443" s="180" t="s">
        <v>171</v>
      </c>
      <c r="AU443" s="180" t="s">
        <v>102</v>
      </c>
      <c r="AV443" s="11" t="s">
        <v>102</v>
      </c>
      <c r="AW443" s="11" t="s">
        <v>38</v>
      </c>
      <c r="AX443" s="11" t="s">
        <v>82</v>
      </c>
      <c r="AY443" s="180" t="s">
        <v>155</v>
      </c>
    </row>
    <row r="444" spans="2:51" s="12" customFormat="1" ht="22.5" customHeight="1">
      <c r="B444" s="181"/>
      <c r="C444" s="182"/>
      <c r="D444" s="182"/>
      <c r="E444" s="183" t="s">
        <v>5</v>
      </c>
      <c r="F444" s="354" t="s">
        <v>175</v>
      </c>
      <c r="G444" s="355"/>
      <c r="H444" s="355"/>
      <c r="I444" s="355"/>
      <c r="J444" s="182"/>
      <c r="K444" s="184">
        <v>67.56</v>
      </c>
      <c r="L444" s="182"/>
      <c r="M444" s="182"/>
      <c r="N444" s="182"/>
      <c r="O444" s="182"/>
      <c r="P444" s="182"/>
      <c r="Q444" s="182"/>
      <c r="R444" s="185"/>
      <c r="T444" s="186"/>
      <c r="U444" s="182"/>
      <c r="V444" s="182"/>
      <c r="W444" s="182"/>
      <c r="X444" s="182"/>
      <c r="Y444" s="182"/>
      <c r="Z444" s="182"/>
      <c r="AA444" s="187"/>
      <c r="AT444" s="188" t="s">
        <v>171</v>
      </c>
      <c r="AU444" s="188" t="s">
        <v>102</v>
      </c>
      <c r="AV444" s="12" t="s">
        <v>160</v>
      </c>
      <c r="AW444" s="12" t="s">
        <v>38</v>
      </c>
      <c r="AX444" s="12" t="s">
        <v>24</v>
      </c>
      <c r="AY444" s="188" t="s">
        <v>155</v>
      </c>
    </row>
    <row r="445" spans="2:65" s="1" customFormat="1" ht="22.5" customHeight="1">
      <c r="B445" s="130"/>
      <c r="C445" s="158" t="s">
        <v>810</v>
      </c>
      <c r="D445" s="158" t="s">
        <v>156</v>
      </c>
      <c r="E445" s="159" t="s">
        <v>811</v>
      </c>
      <c r="F445" s="345" t="s">
        <v>812</v>
      </c>
      <c r="G445" s="345"/>
      <c r="H445" s="345"/>
      <c r="I445" s="345"/>
      <c r="J445" s="160" t="s">
        <v>168</v>
      </c>
      <c r="K445" s="161">
        <v>64.59</v>
      </c>
      <c r="L445" s="346">
        <v>0</v>
      </c>
      <c r="M445" s="346"/>
      <c r="N445" s="347">
        <f>ROUND(L445*K445,2)</f>
        <v>0</v>
      </c>
      <c r="O445" s="347"/>
      <c r="P445" s="347"/>
      <c r="Q445" s="347"/>
      <c r="R445" s="132"/>
      <c r="T445" s="162" t="s">
        <v>5</v>
      </c>
      <c r="U445" s="47" t="s">
        <v>47</v>
      </c>
      <c r="V445" s="39"/>
      <c r="W445" s="163">
        <f>V445*K445</f>
        <v>0</v>
      </c>
      <c r="X445" s="163">
        <v>0.0003</v>
      </c>
      <c r="Y445" s="163">
        <f>X445*K445</f>
        <v>0.019377</v>
      </c>
      <c r="Z445" s="163">
        <v>0</v>
      </c>
      <c r="AA445" s="164">
        <f>Z445*K445</f>
        <v>0</v>
      </c>
      <c r="AR445" s="21" t="s">
        <v>246</v>
      </c>
      <c r="AT445" s="21" t="s">
        <v>156</v>
      </c>
      <c r="AU445" s="21" t="s">
        <v>102</v>
      </c>
      <c r="AY445" s="21" t="s">
        <v>155</v>
      </c>
      <c r="BE445" s="104">
        <f>IF(U445="základní",N445,0)</f>
        <v>0</v>
      </c>
      <c r="BF445" s="104">
        <f>IF(U445="snížená",N445,0)</f>
        <v>0</v>
      </c>
      <c r="BG445" s="104">
        <f>IF(U445="zákl. přenesená",N445,0)</f>
        <v>0</v>
      </c>
      <c r="BH445" s="104">
        <f>IF(U445="sníž. přenesená",N445,0)</f>
        <v>0</v>
      </c>
      <c r="BI445" s="104">
        <f>IF(U445="nulová",N445,0)</f>
        <v>0</v>
      </c>
      <c r="BJ445" s="21" t="s">
        <v>24</v>
      </c>
      <c r="BK445" s="104">
        <f>ROUND(L445*K445,2)</f>
        <v>0</v>
      </c>
      <c r="BL445" s="21" t="s">
        <v>246</v>
      </c>
      <c r="BM445" s="21" t="s">
        <v>813</v>
      </c>
    </row>
    <row r="446" spans="2:51" s="10" customFormat="1" ht="22.5" customHeight="1">
      <c r="B446" s="165"/>
      <c r="C446" s="166"/>
      <c r="D446" s="166"/>
      <c r="E446" s="167" t="s">
        <v>5</v>
      </c>
      <c r="F446" s="348" t="s">
        <v>170</v>
      </c>
      <c r="G446" s="349"/>
      <c r="H446" s="349"/>
      <c r="I446" s="349"/>
      <c r="J446" s="166"/>
      <c r="K446" s="168" t="s">
        <v>5</v>
      </c>
      <c r="L446" s="166"/>
      <c r="M446" s="166"/>
      <c r="N446" s="166"/>
      <c r="O446" s="166"/>
      <c r="P446" s="166"/>
      <c r="Q446" s="166"/>
      <c r="R446" s="169"/>
      <c r="T446" s="170"/>
      <c r="U446" s="166"/>
      <c r="V446" s="166"/>
      <c r="W446" s="166"/>
      <c r="X446" s="166"/>
      <c r="Y446" s="166"/>
      <c r="Z446" s="166"/>
      <c r="AA446" s="171"/>
      <c r="AT446" s="172" t="s">
        <v>171</v>
      </c>
      <c r="AU446" s="172" t="s">
        <v>102</v>
      </c>
      <c r="AV446" s="10" t="s">
        <v>24</v>
      </c>
      <c r="AW446" s="10" t="s">
        <v>38</v>
      </c>
      <c r="AX446" s="10" t="s">
        <v>82</v>
      </c>
      <c r="AY446" s="172" t="s">
        <v>155</v>
      </c>
    </row>
    <row r="447" spans="2:51" s="11" customFormat="1" ht="22.5" customHeight="1">
      <c r="B447" s="173"/>
      <c r="C447" s="174"/>
      <c r="D447" s="174"/>
      <c r="E447" s="175" t="s">
        <v>5</v>
      </c>
      <c r="F447" s="350" t="s">
        <v>814</v>
      </c>
      <c r="G447" s="351"/>
      <c r="H447" s="351"/>
      <c r="I447" s="351"/>
      <c r="J447" s="174"/>
      <c r="K447" s="176">
        <v>43.84</v>
      </c>
      <c r="L447" s="174"/>
      <c r="M447" s="174"/>
      <c r="N447" s="174"/>
      <c r="O447" s="174"/>
      <c r="P447" s="174"/>
      <c r="Q447" s="174"/>
      <c r="R447" s="177"/>
      <c r="T447" s="178"/>
      <c r="U447" s="174"/>
      <c r="V447" s="174"/>
      <c r="W447" s="174"/>
      <c r="X447" s="174"/>
      <c r="Y447" s="174"/>
      <c r="Z447" s="174"/>
      <c r="AA447" s="179"/>
      <c r="AT447" s="180" t="s">
        <v>171</v>
      </c>
      <c r="AU447" s="180" t="s">
        <v>102</v>
      </c>
      <c r="AV447" s="11" t="s">
        <v>102</v>
      </c>
      <c r="AW447" s="11" t="s">
        <v>38</v>
      </c>
      <c r="AX447" s="11" t="s">
        <v>82</v>
      </c>
      <c r="AY447" s="180" t="s">
        <v>155</v>
      </c>
    </row>
    <row r="448" spans="2:51" s="10" customFormat="1" ht="22.5" customHeight="1">
      <c r="B448" s="165"/>
      <c r="C448" s="166"/>
      <c r="D448" s="166"/>
      <c r="E448" s="167" t="s">
        <v>5</v>
      </c>
      <c r="F448" s="352" t="s">
        <v>173</v>
      </c>
      <c r="G448" s="353"/>
      <c r="H448" s="353"/>
      <c r="I448" s="353"/>
      <c r="J448" s="166"/>
      <c r="K448" s="168" t="s">
        <v>5</v>
      </c>
      <c r="L448" s="166"/>
      <c r="M448" s="166"/>
      <c r="N448" s="166"/>
      <c r="O448" s="166"/>
      <c r="P448" s="166"/>
      <c r="Q448" s="166"/>
      <c r="R448" s="169"/>
      <c r="T448" s="170"/>
      <c r="U448" s="166"/>
      <c r="V448" s="166"/>
      <c r="W448" s="166"/>
      <c r="X448" s="166"/>
      <c r="Y448" s="166"/>
      <c r="Z448" s="166"/>
      <c r="AA448" s="171"/>
      <c r="AT448" s="172" t="s">
        <v>171</v>
      </c>
      <c r="AU448" s="172" t="s">
        <v>102</v>
      </c>
      <c r="AV448" s="10" t="s">
        <v>24</v>
      </c>
      <c r="AW448" s="10" t="s">
        <v>38</v>
      </c>
      <c r="AX448" s="10" t="s">
        <v>82</v>
      </c>
      <c r="AY448" s="172" t="s">
        <v>155</v>
      </c>
    </row>
    <row r="449" spans="2:51" s="11" customFormat="1" ht="22.5" customHeight="1">
      <c r="B449" s="173"/>
      <c r="C449" s="174"/>
      <c r="D449" s="174"/>
      <c r="E449" s="175" t="s">
        <v>5</v>
      </c>
      <c r="F449" s="350" t="s">
        <v>815</v>
      </c>
      <c r="G449" s="351"/>
      <c r="H449" s="351"/>
      <c r="I449" s="351"/>
      <c r="J449" s="174"/>
      <c r="K449" s="176">
        <v>20.75</v>
      </c>
      <c r="L449" s="174"/>
      <c r="M449" s="174"/>
      <c r="N449" s="174"/>
      <c r="O449" s="174"/>
      <c r="P449" s="174"/>
      <c r="Q449" s="174"/>
      <c r="R449" s="177"/>
      <c r="T449" s="178"/>
      <c r="U449" s="174"/>
      <c r="V449" s="174"/>
      <c r="W449" s="174"/>
      <c r="X449" s="174"/>
      <c r="Y449" s="174"/>
      <c r="Z449" s="174"/>
      <c r="AA449" s="179"/>
      <c r="AT449" s="180" t="s">
        <v>171</v>
      </c>
      <c r="AU449" s="180" t="s">
        <v>102</v>
      </c>
      <c r="AV449" s="11" t="s">
        <v>102</v>
      </c>
      <c r="AW449" s="11" t="s">
        <v>38</v>
      </c>
      <c r="AX449" s="11" t="s">
        <v>82</v>
      </c>
      <c r="AY449" s="180" t="s">
        <v>155</v>
      </c>
    </row>
    <row r="450" spans="2:51" s="12" customFormat="1" ht="22.5" customHeight="1">
      <c r="B450" s="181"/>
      <c r="C450" s="182"/>
      <c r="D450" s="182"/>
      <c r="E450" s="183" t="s">
        <v>5</v>
      </c>
      <c r="F450" s="354" t="s">
        <v>175</v>
      </c>
      <c r="G450" s="355"/>
      <c r="H450" s="355"/>
      <c r="I450" s="355"/>
      <c r="J450" s="182"/>
      <c r="K450" s="184">
        <v>64.59</v>
      </c>
      <c r="L450" s="182"/>
      <c r="M450" s="182"/>
      <c r="N450" s="182"/>
      <c r="O450" s="182"/>
      <c r="P450" s="182"/>
      <c r="Q450" s="182"/>
      <c r="R450" s="185"/>
      <c r="T450" s="186"/>
      <c r="U450" s="182"/>
      <c r="V450" s="182"/>
      <c r="W450" s="182"/>
      <c r="X450" s="182"/>
      <c r="Y450" s="182"/>
      <c r="Z450" s="182"/>
      <c r="AA450" s="187"/>
      <c r="AT450" s="188" t="s">
        <v>171</v>
      </c>
      <c r="AU450" s="188" t="s">
        <v>102</v>
      </c>
      <c r="AV450" s="12" t="s">
        <v>160</v>
      </c>
      <c r="AW450" s="12" t="s">
        <v>38</v>
      </c>
      <c r="AX450" s="12" t="s">
        <v>24</v>
      </c>
      <c r="AY450" s="188" t="s">
        <v>155</v>
      </c>
    </row>
    <row r="451" spans="2:65" s="1" customFormat="1" ht="22.5" customHeight="1">
      <c r="B451" s="130"/>
      <c r="C451" s="197" t="s">
        <v>816</v>
      </c>
      <c r="D451" s="197" t="s">
        <v>272</v>
      </c>
      <c r="E451" s="198" t="s">
        <v>817</v>
      </c>
      <c r="F451" s="360" t="s">
        <v>818</v>
      </c>
      <c r="G451" s="360"/>
      <c r="H451" s="360"/>
      <c r="I451" s="360"/>
      <c r="J451" s="199" t="s">
        <v>168</v>
      </c>
      <c r="K451" s="200">
        <v>71.049</v>
      </c>
      <c r="L451" s="361">
        <v>0</v>
      </c>
      <c r="M451" s="361"/>
      <c r="N451" s="362">
        <f>ROUND(L451*K451,2)</f>
        <v>0</v>
      </c>
      <c r="O451" s="347"/>
      <c r="P451" s="347"/>
      <c r="Q451" s="347"/>
      <c r="R451" s="132"/>
      <c r="T451" s="162" t="s">
        <v>5</v>
      </c>
      <c r="U451" s="47" t="s">
        <v>47</v>
      </c>
      <c r="V451" s="39"/>
      <c r="W451" s="163">
        <f>V451*K451</f>
        <v>0</v>
      </c>
      <c r="X451" s="163">
        <v>0.00388</v>
      </c>
      <c r="Y451" s="163">
        <f>X451*K451</f>
        <v>0.27567012</v>
      </c>
      <c r="Z451" s="163">
        <v>0</v>
      </c>
      <c r="AA451" s="164">
        <f>Z451*K451</f>
        <v>0</v>
      </c>
      <c r="AR451" s="21" t="s">
        <v>340</v>
      </c>
      <c r="AT451" s="21" t="s">
        <v>272</v>
      </c>
      <c r="AU451" s="21" t="s">
        <v>102</v>
      </c>
      <c r="AY451" s="21" t="s">
        <v>155</v>
      </c>
      <c r="BE451" s="104">
        <f>IF(U451="základní",N451,0)</f>
        <v>0</v>
      </c>
      <c r="BF451" s="104">
        <f>IF(U451="snížená",N451,0)</f>
        <v>0</v>
      </c>
      <c r="BG451" s="104">
        <f>IF(U451="zákl. přenesená",N451,0)</f>
        <v>0</v>
      </c>
      <c r="BH451" s="104">
        <f>IF(U451="sníž. přenesená",N451,0)</f>
        <v>0</v>
      </c>
      <c r="BI451" s="104">
        <f>IF(U451="nulová",N451,0)</f>
        <v>0</v>
      </c>
      <c r="BJ451" s="21" t="s">
        <v>24</v>
      </c>
      <c r="BK451" s="104">
        <f>ROUND(L451*K451,2)</f>
        <v>0</v>
      </c>
      <c r="BL451" s="21" t="s">
        <v>246</v>
      </c>
      <c r="BM451" s="21" t="s">
        <v>819</v>
      </c>
    </row>
    <row r="452" spans="2:65" s="1" customFormat="1" ht="31.5" customHeight="1">
      <c r="B452" s="130"/>
      <c r="C452" s="158" t="s">
        <v>820</v>
      </c>
      <c r="D452" s="158" t="s">
        <v>156</v>
      </c>
      <c r="E452" s="159" t="s">
        <v>821</v>
      </c>
      <c r="F452" s="345" t="s">
        <v>822</v>
      </c>
      <c r="G452" s="345"/>
      <c r="H452" s="345"/>
      <c r="I452" s="345"/>
      <c r="J452" s="160" t="s">
        <v>168</v>
      </c>
      <c r="K452" s="161">
        <v>5.41</v>
      </c>
      <c r="L452" s="346">
        <v>0</v>
      </c>
      <c r="M452" s="346"/>
      <c r="N452" s="347">
        <f>ROUND(L452*K452,2)</f>
        <v>0</v>
      </c>
      <c r="O452" s="347"/>
      <c r="P452" s="347"/>
      <c r="Q452" s="347"/>
      <c r="R452" s="132"/>
      <c r="T452" s="162" t="s">
        <v>5</v>
      </c>
      <c r="U452" s="47" t="s">
        <v>47</v>
      </c>
      <c r="V452" s="39"/>
      <c r="W452" s="163">
        <f>V452*K452</f>
        <v>0</v>
      </c>
      <c r="X452" s="163">
        <v>0.0003</v>
      </c>
      <c r="Y452" s="163">
        <f>X452*K452</f>
        <v>0.0016229999999999999</v>
      </c>
      <c r="Z452" s="163">
        <v>0</v>
      </c>
      <c r="AA452" s="164">
        <f>Z452*K452</f>
        <v>0</v>
      </c>
      <c r="AR452" s="21" t="s">
        <v>246</v>
      </c>
      <c r="AT452" s="21" t="s">
        <v>156</v>
      </c>
      <c r="AU452" s="21" t="s">
        <v>102</v>
      </c>
      <c r="AY452" s="21" t="s">
        <v>155</v>
      </c>
      <c r="BE452" s="104">
        <f>IF(U452="základní",N452,0)</f>
        <v>0</v>
      </c>
      <c r="BF452" s="104">
        <f>IF(U452="snížená",N452,0)</f>
        <v>0</v>
      </c>
      <c r="BG452" s="104">
        <f>IF(U452="zákl. přenesená",N452,0)</f>
        <v>0</v>
      </c>
      <c r="BH452" s="104">
        <f>IF(U452="sníž. přenesená",N452,0)</f>
        <v>0</v>
      </c>
      <c r="BI452" s="104">
        <f>IF(U452="nulová",N452,0)</f>
        <v>0</v>
      </c>
      <c r="BJ452" s="21" t="s">
        <v>24</v>
      </c>
      <c r="BK452" s="104">
        <f>ROUND(L452*K452,2)</f>
        <v>0</v>
      </c>
      <c r="BL452" s="21" t="s">
        <v>246</v>
      </c>
      <c r="BM452" s="21" t="s">
        <v>823</v>
      </c>
    </row>
    <row r="453" spans="2:51" s="10" customFormat="1" ht="22.5" customHeight="1">
      <c r="B453" s="165"/>
      <c r="C453" s="166"/>
      <c r="D453" s="166"/>
      <c r="E453" s="167" t="s">
        <v>5</v>
      </c>
      <c r="F453" s="348" t="s">
        <v>346</v>
      </c>
      <c r="G453" s="349"/>
      <c r="H453" s="349"/>
      <c r="I453" s="349"/>
      <c r="J453" s="166"/>
      <c r="K453" s="168" t="s">
        <v>5</v>
      </c>
      <c r="L453" s="166"/>
      <c r="M453" s="166"/>
      <c r="N453" s="166"/>
      <c r="O453" s="166"/>
      <c r="P453" s="166"/>
      <c r="Q453" s="166"/>
      <c r="R453" s="169"/>
      <c r="T453" s="170"/>
      <c r="U453" s="166"/>
      <c r="V453" s="166"/>
      <c r="W453" s="166"/>
      <c r="X453" s="166"/>
      <c r="Y453" s="166"/>
      <c r="Z453" s="166"/>
      <c r="AA453" s="171"/>
      <c r="AT453" s="172" t="s">
        <v>171</v>
      </c>
      <c r="AU453" s="172" t="s">
        <v>102</v>
      </c>
      <c r="AV453" s="10" t="s">
        <v>24</v>
      </c>
      <c r="AW453" s="10" t="s">
        <v>38</v>
      </c>
      <c r="AX453" s="10" t="s">
        <v>82</v>
      </c>
      <c r="AY453" s="172" t="s">
        <v>155</v>
      </c>
    </row>
    <row r="454" spans="2:51" s="11" customFormat="1" ht="22.5" customHeight="1">
      <c r="B454" s="173"/>
      <c r="C454" s="174"/>
      <c r="D454" s="174"/>
      <c r="E454" s="175" t="s">
        <v>5</v>
      </c>
      <c r="F454" s="350" t="s">
        <v>824</v>
      </c>
      <c r="G454" s="351"/>
      <c r="H454" s="351"/>
      <c r="I454" s="351"/>
      <c r="J454" s="174"/>
      <c r="K454" s="176">
        <v>5.41</v>
      </c>
      <c r="L454" s="174"/>
      <c r="M454" s="174"/>
      <c r="N454" s="174"/>
      <c r="O454" s="174"/>
      <c r="P454" s="174"/>
      <c r="Q454" s="174"/>
      <c r="R454" s="177"/>
      <c r="T454" s="178"/>
      <c r="U454" s="174"/>
      <c r="V454" s="174"/>
      <c r="W454" s="174"/>
      <c r="X454" s="174"/>
      <c r="Y454" s="174"/>
      <c r="Z454" s="174"/>
      <c r="AA454" s="179"/>
      <c r="AT454" s="180" t="s">
        <v>171</v>
      </c>
      <c r="AU454" s="180" t="s">
        <v>102</v>
      </c>
      <c r="AV454" s="11" t="s">
        <v>102</v>
      </c>
      <c r="AW454" s="11" t="s">
        <v>38</v>
      </c>
      <c r="AX454" s="11" t="s">
        <v>24</v>
      </c>
      <c r="AY454" s="180" t="s">
        <v>155</v>
      </c>
    </row>
    <row r="455" spans="2:65" s="1" customFormat="1" ht="31.5" customHeight="1">
      <c r="B455" s="130"/>
      <c r="C455" s="197" t="s">
        <v>825</v>
      </c>
      <c r="D455" s="197" t="s">
        <v>272</v>
      </c>
      <c r="E455" s="198" t="s">
        <v>826</v>
      </c>
      <c r="F455" s="360" t="s">
        <v>827</v>
      </c>
      <c r="G455" s="360"/>
      <c r="H455" s="360"/>
      <c r="I455" s="360"/>
      <c r="J455" s="199" t="s">
        <v>168</v>
      </c>
      <c r="K455" s="200">
        <v>5.951</v>
      </c>
      <c r="L455" s="361">
        <v>0</v>
      </c>
      <c r="M455" s="361"/>
      <c r="N455" s="362">
        <f>ROUND(L455*K455,2)</f>
        <v>0</v>
      </c>
      <c r="O455" s="347"/>
      <c r="P455" s="347"/>
      <c r="Q455" s="347"/>
      <c r="R455" s="132"/>
      <c r="T455" s="162" t="s">
        <v>5</v>
      </c>
      <c r="U455" s="47" t="s">
        <v>47</v>
      </c>
      <c r="V455" s="39"/>
      <c r="W455" s="163">
        <f>V455*K455</f>
        <v>0</v>
      </c>
      <c r="X455" s="163">
        <v>0.0045</v>
      </c>
      <c r="Y455" s="163">
        <f>X455*K455</f>
        <v>0.026779499999999998</v>
      </c>
      <c r="Z455" s="163">
        <v>0</v>
      </c>
      <c r="AA455" s="164">
        <f>Z455*K455</f>
        <v>0</v>
      </c>
      <c r="AR455" s="21" t="s">
        <v>340</v>
      </c>
      <c r="AT455" s="21" t="s">
        <v>272</v>
      </c>
      <c r="AU455" s="21" t="s">
        <v>102</v>
      </c>
      <c r="AY455" s="21" t="s">
        <v>155</v>
      </c>
      <c r="BE455" s="104">
        <f>IF(U455="základní",N455,0)</f>
        <v>0</v>
      </c>
      <c r="BF455" s="104">
        <f>IF(U455="snížená",N455,0)</f>
        <v>0</v>
      </c>
      <c r="BG455" s="104">
        <f>IF(U455="zákl. přenesená",N455,0)</f>
        <v>0</v>
      </c>
      <c r="BH455" s="104">
        <f>IF(U455="sníž. přenesená",N455,0)</f>
        <v>0</v>
      </c>
      <c r="BI455" s="104">
        <f>IF(U455="nulová",N455,0)</f>
        <v>0</v>
      </c>
      <c r="BJ455" s="21" t="s">
        <v>24</v>
      </c>
      <c r="BK455" s="104">
        <f>ROUND(L455*K455,2)</f>
        <v>0</v>
      </c>
      <c r="BL455" s="21" t="s">
        <v>246</v>
      </c>
      <c r="BM455" s="21" t="s">
        <v>828</v>
      </c>
    </row>
    <row r="456" spans="2:65" s="1" customFormat="1" ht="31.5" customHeight="1">
      <c r="B456" s="130"/>
      <c r="C456" s="158" t="s">
        <v>829</v>
      </c>
      <c r="D456" s="158" t="s">
        <v>156</v>
      </c>
      <c r="E456" s="159" t="s">
        <v>830</v>
      </c>
      <c r="F456" s="345" t="s">
        <v>831</v>
      </c>
      <c r="G456" s="345"/>
      <c r="H456" s="345"/>
      <c r="I456" s="345"/>
      <c r="J456" s="160" t="s">
        <v>193</v>
      </c>
      <c r="K456" s="161">
        <v>68.68</v>
      </c>
      <c r="L456" s="346">
        <v>0</v>
      </c>
      <c r="M456" s="346"/>
      <c r="N456" s="347">
        <f>ROUND(L456*K456,2)</f>
        <v>0</v>
      </c>
      <c r="O456" s="347"/>
      <c r="P456" s="347"/>
      <c r="Q456" s="347"/>
      <c r="R456" s="132"/>
      <c r="T456" s="162" t="s">
        <v>5</v>
      </c>
      <c r="U456" s="47" t="s">
        <v>47</v>
      </c>
      <c r="V456" s="39"/>
      <c r="W456" s="163">
        <f>V456*K456</f>
        <v>0</v>
      </c>
      <c r="X456" s="163">
        <v>0</v>
      </c>
      <c r="Y456" s="163">
        <f>X456*K456</f>
        <v>0</v>
      </c>
      <c r="Z456" s="163">
        <v>0.0003</v>
      </c>
      <c r="AA456" s="164">
        <f>Z456*K456</f>
        <v>0.020604</v>
      </c>
      <c r="AR456" s="21" t="s">
        <v>246</v>
      </c>
      <c r="AT456" s="21" t="s">
        <v>156</v>
      </c>
      <c r="AU456" s="21" t="s">
        <v>102</v>
      </c>
      <c r="AY456" s="21" t="s">
        <v>155</v>
      </c>
      <c r="BE456" s="104">
        <f>IF(U456="základní",N456,0)</f>
        <v>0</v>
      </c>
      <c r="BF456" s="104">
        <f>IF(U456="snížená",N456,0)</f>
        <v>0</v>
      </c>
      <c r="BG456" s="104">
        <f>IF(U456="zákl. přenesená",N456,0)</f>
        <v>0</v>
      </c>
      <c r="BH456" s="104">
        <f>IF(U456="sníž. přenesená",N456,0)</f>
        <v>0</v>
      </c>
      <c r="BI456" s="104">
        <f>IF(U456="nulová",N456,0)</f>
        <v>0</v>
      </c>
      <c r="BJ456" s="21" t="s">
        <v>24</v>
      </c>
      <c r="BK456" s="104">
        <f>ROUND(L456*K456,2)</f>
        <v>0</v>
      </c>
      <c r="BL456" s="21" t="s">
        <v>246</v>
      </c>
      <c r="BM456" s="21" t="s">
        <v>832</v>
      </c>
    </row>
    <row r="457" spans="2:51" s="10" customFormat="1" ht="22.5" customHeight="1">
      <c r="B457" s="165"/>
      <c r="C457" s="166"/>
      <c r="D457" s="166"/>
      <c r="E457" s="167" t="s">
        <v>5</v>
      </c>
      <c r="F457" s="348" t="s">
        <v>170</v>
      </c>
      <c r="G457" s="349"/>
      <c r="H457" s="349"/>
      <c r="I457" s="349"/>
      <c r="J457" s="166"/>
      <c r="K457" s="168" t="s">
        <v>5</v>
      </c>
      <c r="L457" s="166"/>
      <c r="M457" s="166"/>
      <c r="N457" s="166"/>
      <c r="O457" s="166"/>
      <c r="P457" s="166"/>
      <c r="Q457" s="166"/>
      <c r="R457" s="169"/>
      <c r="T457" s="170"/>
      <c r="U457" s="166"/>
      <c r="V457" s="166"/>
      <c r="W457" s="166"/>
      <c r="X457" s="166"/>
      <c r="Y457" s="166"/>
      <c r="Z457" s="166"/>
      <c r="AA457" s="171"/>
      <c r="AT457" s="172" t="s">
        <v>171</v>
      </c>
      <c r="AU457" s="172" t="s">
        <v>102</v>
      </c>
      <c r="AV457" s="10" t="s">
        <v>24</v>
      </c>
      <c r="AW457" s="10" t="s">
        <v>38</v>
      </c>
      <c r="AX457" s="10" t="s">
        <v>82</v>
      </c>
      <c r="AY457" s="172" t="s">
        <v>155</v>
      </c>
    </row>
    <row r="458" spans="2:51" s="11" customFormat="1" ht="31.5" customHeight="1">
      <c r="B458" s="173"/>
      <c r="C458" s="174"/>
      <c r="D458" s="174"/>
      <c r="E458" s="175" t="s">
        <v>5</v>
      </c>
      <c r="F458" s="350" t="s">
        <v>833</v>
      </c>
      <c r="G458" s="351"/>
      <c r="H458" s="351"/>
      <c r="I458" s="351"/>
      <c r="J458" s="174"/>
      <c r="K458" s="176">
        <v>42.12</v>
      </c>
      <c r="L458" s="174"/>
      <c r="M458" s="174"/>
      <c r="N458" s="174"/>
      <c r="O458" s="174"/>
      <c r="P458" s="174"/>
      <c r="Q458" s="174"/>
      <c r="R458" s="177"/>
      <c r="T458" s="178"/>
      <c r="U458" s="174"/>
      <c r="V458" s="174"/>
      <c r="W458" s="174"/>
      <c r="X458" s="174"/>
      <c r="Y458" s="174"/>
      <c r="Z458" s="174"/>
      <c r="AA458" s="179"/>
      <c r="AT458" s="180" t="s">
        <v>171</v>
      </c>
      <c r="AU458" s="180" t="s">
        <v>102</v>
      </c>
      <c r="AV458" s="11" t="s">
        <v>102</v>
      </c>
      <c r="AW458" s="11" t="s">
        <v>38</v>
      </c>
      <c r="AX458" s="11" t="s">
        <v>82</v>
      </c>
      <c r="AY458" s="180" t="s">
        <v>155</v>
      </c>
    </row>
    <row r="459" spans="2:51" s="10" customFormat="1" ht="22.5" customHeight="1">
      <c r="B459" s="165"/>
      <c r="C459" s="166"/>
      <c r="D459" s="166"/>
      <c r="E459" s="167" t="s">
        <v>5</v>
      </c>
      <c r="F459" s="352" t="s">
        <v>173</v>
      </c>
      <c r="G459" s="353"/>
      <c r="H459" s="353"/>
      <c r="I459" s="353"/>
      <c r="J459" s="166"/>
      <c r="K459" s="168" t="s">
        <v>5</v>
      </c>
      <c r="L459" s="166"/>
      <c r="M459" s="166"/>
      <c r="N459" s="166"/>
      <c r="O459" s="166"/>
      <c r="P459" s="166"/>
      <c r="Q459" s="166"/>
      <c r="R459" s="169"/>
      <c r="T459" s="170"/>
      <c r="U459" s="166"/>
      <c r="V459" s="166"/>
      <c r="W459" s="166"/>
      <c r="X459" s="166"/>
      <c r="Y459" s="166"/>
      <c r="Z459" s="166"/>
      <c r="AA459" s="171"/>
      <c r="AT459" s="172" t="s">
        <v>171</v>
      </c>
      <c r="AU459" s="172" t="s">
        <v>102</v>
      </c>
      <c r="AV459" s="10" t="s">
        <v>24</v>
      </c>
      <c r="AW459" s="10" t="s">
        <v>38</v>
      </c>
      <c r="AX459" s="10" t="s">
        <v>82</v>
      </c>
      <c r="AY459" s="172" t="s">
        <v>155</v>
      </c>
    </row>
    <row r="460" spans="2:51" s="11" customFormat="1" ht="22.5" customHeight="1">
      <c r="B460" s="173"/>
      <c r="C460" s="174"/>
      <c r="D460" s="174"/>
      <c r="E460" s="175" t="s">
        <v>5</v>
      </c>
      <c r="F460" s="350" t="s">
        <v>834</v>
      </c>
      <c r="G460" s="351"/>
      <c r="H460" s="351"/>
      <c r="I460" s="351"/>
      <c r="J460" s="174"/>
      <c r="K460" s="176">
        <v>26.56</v>
      </c>
      <c r="L460" s="174"/>
      <c r="M460" s="174"/>
      <c r="N460" s="174"/>
      <c r="O460" s="174"/>
      <c r="P460" s="174"/>
      <c r="Q460" s="174"/>
      <c r="R460" s="177"/>
      <c r="T460" s="178"/>
      <c r="U460" s="174"/>
      <c r="V460" s="174"/>
      <c r="W460" s="174"/>
      <c r="X460" s="174"/>
      <c r="Y460" s="174"/>
      <c r="Z460" s="174"/>
      <c r="AA460" s="179"/>
      <c r="AT460" s="180" t="s">
        <v>171</v>
      </c>
      <c r="AU460" s="180" t="s">
        <v>102</v>
      </c>
      <c r="AV460" s="11" t="s">
        <v>102</v>
      </c>
      <c r="AW460" s="11" t="s">
        <v>38</v>
      </c>
      <c r="AX460" s="11" t="s">
        <v>82</v>
      </c>
      <c r="AY460" s="180" t="s">
        <v>155</v>
      </c>
    </row>
    <row r="461" spans="2:51" s="12" customFormat="1" ht="22.5" customHeight="1">
      <c r="B461" s="181"/>
      <c r="C461" s="182"/>
      <c r="D461" s="182"/>
      <c r="E461" s="183" t="s">
        <v>5</v>
      </c>
      <c r="F461" s="354" t="s">
        <v>175</v>
      </c>
      <c r="G461" s="355"/>
      <c r="H461" s="355"/>
      <c r="I461" s="355"/>
      <c r="J461" s="182"/>
      <c r="K461" s="184">
        <v>68.68</v>
      </c>
      <c r="L461" s="182"/>
      <c r="M461" s="182"/>
      <c r="N461" s="182"/>
      <c r="O461" s="182"/>
      <c r="P461" s="182"/>
      <c r="Q461" s="182"/>
      <c r="R461" s="185"/>
      <c r="T461" s="186"/>
      <c r="U461" s="182"/>
      <c r="V461" s="182"/>
      <c r="W461" s="182"/>
      <c r="X461" s="182"/>
      <c r="Y461" s="182"/>
      <c r="Z461" s="182"/>
      <c r="AA461" s="187"/>
      <c r="AT461" s="188" t="s">
        <v>171</v>
      </c>
      <c r="AU461" s="188" t="s">
        <v>102</v>
      </c>
      <c r="AV461" s="12" t="s">
        <v>160</v>
      </c>
      <c r="AW461" s="12" t="s">
        <v>38</v>
      </c>
      <c r="AX461" s="12" t="s">
        <v>24</v>
      </c>
      <c r="AY461" s="188" t="s">
        <v>155</v>
      </c>
    </row>
    <row r="462" spans="2:65" s="1" customFormat="1" ht="22.5" customHeight="1">
      <c r="B462" s="130"/>
      <c r="C462" s="158" t="s">
        <v>835</v>
      </c>
      <c r="D462" s="158" t="s">
        <v>156</v>
      </c>
      <c r="E462" s="159" t="s">
        <v>836</v>
      </c>
      <c r="F462" s="345" t="s">
        <v>837</v>
      </c>
      <c r="G462" s="345"/>
      <c r="H462" s="345"/>
      <c r="I462" s="345"/>
      <c r="J462" s="160" t="s">
        <v>193</v>
      </c>
      <c r="K462" s="161">
        <v>62.63</v>
      </c>
      <c r="L462" s="346">
        <v>0</v>
      </c>
      <c r="M462" s="346"/>
      <c r="N462" s="347">
        <f>ROUND(L462*K462,2)</f>
        <v>0</v>
      </c>
      <c r="O462" s="347"/>
      <c r="P462" s="347"/>
      <c r="Q462" s="347"/>
      <c r="R462" s="132"/>
      <c r="T462" s="162" t="s">
        <v>5</v>
      </c>
      <c r="U462" s="47" t="s">
        <v>47</v>
      </c>
      <c r="V462" s="39"/>
      <c r="W462" s="163">
        <f>V462*K462</f>
        <v>0</v>
      </c>
      <c r="X462" s="163">
        <v>2E-05</v>
      </c>
      <c r="Y462" s="163">
        <f>X462*K462</f>
        <v>0.0012526000000000002</v>
      </c>
      <c r="Z462" s="163">
        <v>0</v>
      </c>
      <c r="AA462" s="164">
        <f>Z462*K462</f>
        <v>0</v>
      </c>
      <c r="AR462" s="21" t="s">
        <v>246</v>
      </c>
      <c r="AT462" s="21" t="s">
        <v>156</v>
      </c>
      <c r="AU462" s="21" t="s">
        <v>102</v>
      </c>
      <c r="AY462" s="21" t="s">
        <v>155</v>
      </c>
      <c r="BE462" s="104">
        <f>IF(U462="základní",N462,0)</f>
        <v>0</v>
      </c>
      <c r="BF462" s="104">
        <f>IF(U462="snížená",N462,0)</f>
        <v>0</v>
      </c>
      <c r="BG462" s="104">
        <f>IF(U462="zákl. přenesená",N462,0)</f>
        <v>0</v>
      </c>
      <c r="BH462" s="104">
        <f>IF(U462="sníž. přenesená",N462,0)</f>
        <v>0</v>
      </c>
      <c r="BI462" s="104">
        <f>IF(U462="nulová",N462,0)</f>
        <v>0</v>
      </c>
      <c r="BJ462" s="21" t="s">
        <v>24</v>
      </c>
      <c r="BK462" s="104">
        <f>ROUND(L462*K462,2)</f>
        <v>0</v>
      </c>
      <c r="BL462" s="21" t="s">
        <v>246</v>
      </c>
      <c r="BM462" s="21" t="s">
        <v>838</v>
      </c>
    </row>
    <row r="463" spans="2:51" s="11" customFormat="1" ht="22.5" customHeight="1">
      <c r="B463" s="173"/>
      <c r="C463" s="174"/>
      <c r="D463" s="174"/>
      <c r="E463" s="175" t="s">
        <v>5</v>
      </c>
      <c r="F463" s="356" t="s">
        <v>839</v>
      </c>
      <c r="G463" s="357"/>
      <c r="H463" s="357"/>
      <c r="I463" s="357"/>
      <c r="J463" s="174"/>
      <c r="K463" s="176">
        <v>5.46</v>
      </c>
      <c r="L463" s="174"/>
      <c r="M463" s="174"/>
      <c r="N463" s="174"/>
      <c r="O463" s="174"/>
      <c r="P463" s="174"/>
      <c r="Q463" s="174"/>
      <c r="R463" s="177"/>
      <c r="T463" s="178"/>
      <c r="U463" s="174"/>
      <c r="V463" s="174"/>
      <c r="W463" s="174"/>
      <c r="X463" s="174"/>
      <c r="Y463" s="174"/>
      <c r="Z463" s="174"/>
      <c r="AA463" s="179"/>
      <c r="AT463" s="180" t="s">
        <v>171</v>
      </c>
      <c r="AU463" s="180" t="s">
        <v>102</v>
      </c>
      <c r="AV463" s="11" t="s">
        <v>102</v>
      </c>
      <c r="AW463" s="11" t="s">
        <v>38</v>
      </c>
      <c r="AX463" s="11" t="s">
        <v>82</v>
      </c>
      <c r="AY463" s="180" t="s">
        <v>155</v>
      </c>
    </row>
    <row r="464" spans="2:51" s="11" customFormat="1" ht="22.5" customHeight="1">
      <c r="B464" s="173"/>
      <c r="C464" s="174"/>
      <c r="D464" s="174"/>
      <c r="E464" s="175" t="s">
        <v>5</v>
      </c>
      <c r="F464" s="350" t="s">
        <v>840</v>
      </c>
      <c r="G464" s="351"/>
      <c r="H464" s="351"/>
      <c r="I464" s="351"/>
      <c r="J464" s="174"/>
      <c r="K464" s="176">
        <v>29.78</v>
      </c>
      <c r="L464" s="174"/>
      <c r="M464" s="174"/>
      <c r="N464" s="174"/>
      <c r="O464" s="174"/>
      <c r="P464" s="174"/>
      <c r="Q464" s="174"/>
      <c r="R464" s="177"/>
      <c r="T464" s="178"/>
      <c r="U464" s="174"/>
      <c r="V464" s="174"/>
      <c r="W464" s="174"/>
      <c r="X464" s="174"/>
      <c r="Y464" s="174"/>
      <c r="Z464" s="174"/>
      <c r="AA464" s="179"/>
      <c r="AT464" s="180" t="s">
        <v>171</v>
      </c>
      <c r="AU464" s="180" t="s">
        <v>102</v>
      </c>
      <c r="AV464" s="11" t="s">
        <v>102</v>
      </c>
      <c r="AW464" s="11" t="s">
        <v>38</v>
      </c>
      <c r="AX464" s="11" t="s">
        <v>82</v>
      </c>
      <c r="AY464" s="180" t="s">
        <v>155</v>
      </c>
    </row>
    <row r="465" spans="2:51" s="11" customFormat="1" ht="22.5" customHeight="1">
      <c r="B465" s="173"/>
      <c r="C465" s="174"/>
      <c r="D465" s="174"/>
      <c r="E465" s="175" t="s">
        <v>5</v>
      </c>
      <c r="F465" s="350" t="s">
        <v>841</v>
      </c>
      <c r="G465" s="351"/>
      <c r="H465" s="351"/>
      <c r="I465" s="351"/>
      <c r="J465" s="174"/>
      <c r="K465" s="176">
        <v>3.85</v>
      </c>
      <c r="L465" s="174"/>
      <c r="M465" s="174"/>
      <c r="N465" s="174"/>
      <c r="O465" s="174"/>
      <c r="P465" s="174"/>
      <c r="Q465" s="174"/>
      <c r="R465" s="177"/>
      <c r="T465" s="178"/>
      <c r="U465" s="174"/>
      <c r="V465" s="174"/>
      <c r="W465" s="174"/>
      <c r="X465" s="174"/>
      <c r="Y465" s="174"/>
      <c r="Z465" s="174"/>
      <c r="AA465" s="179"/>
      <c r="AT465" s="180" t="s">
        <v>171</v>
      </c>
      <c r="AU465" s="180" t="s">
        <v>102</v>
      </c>
      <c r="AV465" s="11" t="s">
        <v>102</v>
      </c>
      <c r="AW465" s="11" t="s">
        <v>38</v>
      </c>
      <c r="AX465" s="11" t="s">
        <v>82</v>
      </c>
      <c r="AY465" s="180" t="s">
        <v>155</v>
      </c>
    </row>
    <row r="466" spans="2:51" s="11" customFormat="1" ht="22.5" customHeight="1">
      <c r="B466" s="173"/>
      <c r="C466" s="174"/>
      <c r="D466" s="174"/>
      <c r="E466" s="175" t="s">
        <v>5</v>
      </c>
      <c r="F466" s="350" t="s">
        <v>842</v>
      </c>
      <c r="G466" s="351"/>
      <c r="H466" s="351"/>
      <c r="I466" s="351"/>
      <c r="J466" s="174"/>
      <c r="K466" s="176">
        <v>25.34</v>
      </c>
      <c r="L466" s="174"/>
      <c r="M466" s="174"/>
      <c r="N466" s="174"/>
      <c r="O466" s="174"/>
      <c r="P466" s="174"/>
      <c r="Q466" s="174"/>
      <c r="R466" s="177"/>
      <c r="T466" s="178"/>
      <c r="U466" s="174"/>
      <c r="V466" s="174"/>
      <c r="W466" s="174"/>
      <c r="X466" s="174"/>
      <c r="Y466" s="174"/>
      <c r="Z466" s="174"/>
      <c r="AA466" s="179"/>
      <c r="AT466" s="180" t="s">
        <v>171</v>
      </c>
      <c r="AU466" s="180" t="s">
        <v>102</v>
      </c>
      <c r="AV466" s="11" t="s">
        <v>102</v>
      </c>
      <c r="AW466" s="11" t="s">
        <v>38</v>
      </c>
      <c r="AX466" s="11" t="s">
        <v>82</v>
      </c>
      <c r="AY466" s="180" t="s">
        <v>155</v>
      </c>
    </row>
    <row r="467" spans="2:51" s="11" customFormat="1" ht="22.5" customHeight="1">
      <c r="B467" s="173"/>
      <c r="C467" s="174"/>
      <c r="D467" s="174"/>
      <c r="E467" s="175" t="s">
        <v>5</v>
      </c>
      <c r="F467" s="350" t="s">
        <v>843</v>
      </c>
      <c r="G467" s="351"/>
      <c r="H467" s="351"/>
      <c r="I467" s="351"/>
      <c r="J467" s="174"/>
      <c r="K467" s="176">
        <v>-1.8</v>
      </c>
      <c r="L467" s="174"/>
      <c r="M467" s="174"/>
      <c r="N467" s="174"/>
      <c r="O467" s="174"/>
      <c r="P467" s="174"/>
      <c r="Q467" s="174"/>
      <c r="R467" s="177"/>
      <c r="T467" s="178"/>
      <c r="U467" s="174"/>
      <c r="V467" s="174"/>
      <c r="W467" s="174"/>
      <c r="X467" s="174"/>
      <c r="Y467" s="174"/>
      <c r="Z467" s="174"/>
      <c r="AA467" s="179"/>
      <c r="AT467" s="180" t="s">
        <v>171</v>
      </c>
      <c r="AU467" s="180" t="s">
        <v>102</v>
      </c>
      <c r="AV467" s="11" t="s">
        <v>102</v>
      </c>
      <c r="AW467" s="11" t="s">
        <v>38</v>
      </c>
      <c r="AX467" s="11" t="s">
        <v>82</v>
      </c>
      <c r="AY467" s="180" t="s">
        <v>155</v>
      </c>
    </row>
    <row r="468" spans="2:51" s="12" customFormat="1" ht="22.5" customHeight="1">
      <c r="B468" s="181"/>
      <c r="C468" s="182"/>
      <c r="D468" s="182"/>
      <c r="E468" s="183" t="s">
        <v>5</v>
      </c>
      <c r="F468" s="354" t="s">
        <v>175</v>
      </c>
      <c r="G468" s="355"/>
      <c r="H468" s="355"/>
      <c r="I468" s="355"/>
      <c r="J468" s="182"/>
      <c r="K468" s="184">
        <v>62.63</v>
      </c>
      <c r="L468" s="182"/>
      <c r="M468" s="182"/>
      <c r="N468" s="182"/>
      <c r="O468" s="182"/>
      <c r="P468" s="182"/>
      <c r="Q468" s="182"/>
      <c r="R468" s="185"/>
      <c r="T468" s="186"/>
      <c r="U468" s="182"/>
      <c r="V468" s="182"/>
      <c r="W468" s="182"/>
      <c r="X468" s="182"/>
      <c r="Y468" s="182"/>
      <c r="Z468" s="182"/>
      <c r="AA468" s="187"/>
      <c r="AT468" s="188" t="s">
        <v>171</v>
      </c>
      <c r="AU468" s="188" t="s">
        <v>102</v>
      </c>
      <c r="AV468" s="12" t="s">
        <v>160</v>
      </c>
      <c r="AW468" s="12" t="s">
        <v>38</v>
      </c>
      <c r="AX468" s="12" t="s">
        <v>24</v>
      </c>
      <c r="AY468" s="188" t="s">
        <v>155</v>
      </c>
    </row>
    <row r="469" spans="2:65" s="1" customFormat="1" ht="22.5" customHeight="1">
      <c r="B469" s="130"/>
      <c r="C469" s="197" t="s">
        <v>844</v>
      </c>
      <c r="D469" s="197" t="s">
        <v>272</v>
      </c>
      <c r="E469" s="198" t="s">
        <v>845</v>
      </c>
      <c r="F469" s="360" t="s">
        <v>846</v>
      </c>
      <c r="G469" s="360"/>
      <c r="H469" s="360"/>
      <c r="I469" s="360"/>
      <c r="J469" s="199" t="s">
        <v>193</v>
      </c>
      <c r="K469" s="200">
        <v>63.883</v>
      </c>
      <c r="L469" s="361">
        <v>0</v>
      </c>
      <c r="M469" s="361"/>
      <c r="N469" s="362">
        <f>ROUND(L469*K469,2)</f>
        <v>0</v>
      </c>
      <c r="O469" s="347"/>
      <c r="P469" s="347"/>
      <c r="Q469" s="347"/>
      <c r="R469" s="132"/>
      <c r="T469" s="162" t="s">
        <v>5</v>
      </c>
      <c r="U469" s="47" t="s">
        <v>47</v>
      </c>
      <c r="V469" s="39"/>
      <c r="W469" s="163">
        <f>V469*K469</f>
        <v>0</v>
      </c>
      <c r="X469" s="163">
        <v>0.00035</v>
      </c>
      <c r="Y469" s="163">
        <f>X469*K469</f>
        <v>0.022359050000000002</v>
      </c>
      <c r="Z469" s="163">
        <v>0</v>
      </c>
      <c r="AA469" s="164">
        <f>Z469*K469</f>
        <v>0</v>
      </c>
      <c r="AR469" s="21" t="s">
        <v>340</v>
      </c>
      <c r="AT469" s="21" t="s">
        <v>272</v>
      </c>
      <c r="AU469" s="21" t="s">
        <v>102</v>
      </c>
      <c r="AY469" s="21" t="s">
        <v>155</v>
      </c>
      <c r="BE469" s="104">
        <f>IF(U469="základní",N469,0)</f>
        <v>0</v>
      </c>
      <c r="BF469" s="104">
        <f>IF(U469="snížená",N469,0)</f>
        <v>0</v>
      </c>
      <c r="BG469" s="104">
        <f>IF(U469="zákl. přenesená",N469,0)</f>
        <v>0</v>
      </c>
      <c r="BH469" s="104">
        <f>IF(U469="sníž. přenesená",N469,0)</f>
        <v>0</v>
      </c>
      <c r="BI469" s="104">
        <f>IF(U469="nulová",N469,0)</f>
        <v>0</v>
      </c>
      <c r="BJ469" s="21" t="s">
        <v>24</v>
      </c>
      <c r="BK469" s="104">
        <f>ROUND(L469*K469,2)</f>
        <v>0</v>
      </c>
      <c r="BL469" s="21" t="s">
        <v>246</v>
      </c>
      <c r="BM469" s="21" t="s">
        <v>847</v>
      </c>
    </row>
    <row r="470" spans="2:65" s="1" customFormat="1" ht="22.5" customHeight="1">
      <c r="B470" s="130"/>
      <c r="C470" s="158" t="s">
        <v>848</v>
      </c>
      <c r="D470" s="158" t="s">
        <v>156</v>
      </c>
      <c r="E470" s="159" t="s">
        <v>849</v>
      </c>
      <c r="F470" s="345" t="s">
        <v>850</v>
      </c>
      <c r="G470" s="345"/>
      <c r="H470" s="345"/>
      <c r="I470" s="345"/>
      <c r="J470" s="160" t="s">
        <v>193</v>
      </c>
      <c r="K470" s="161">
        <v>9.4</v>
      </c>
      <c r="L470" s="346">
        <v>0</v>
      </c>
      <c r="M470" s="346"/>
      <c r="N470" s="347">
        <f>ROUND(L470*K470,2)</f>
        <v>0</v>
      </c>
      <c r="O470" s="347"/>
      <c r="P470" s="347"/>
      <c r="Q470" s="347"/>
      <c r="R470" s="132"/>
      <c r="T470" s="162" t="s">
        <v>5</v>
      </c>
      <c r="U470" s="47" t="s">
        <v>47</v>
      </c>
      <c r="V470" s="39"/>
      <c r="W470" s="163">
        <f>V470*K470</f>
        <v>0</v>
      </c>
      <c r="X470" s="163">
        <v>1E-05</v>
      </c>
      <c r="Y470" s="163">
        <f>X470*K470</f>
        <v>9.400000000000001E-05</v>
      </c>
      <c r="Z470" s="163">
        <v>0</v>
      </c>
      <c r="AA470" s="164">
        <f>Z470*K470</f>
        <v>0</v>
      </c>
      <c r="AR470" s="21" t="s">
        <v>246</v>
      </c>
      <c r="AT470" s="21" t="s">
        <v>156</v>
      </c>
      <c r="AU470" s="21" t="s">
        <v>102</v>
      </c>
      <c r="AY470" s="21" t="s">
        <v>155</v>
      </c>
      <c r="BE470" s="104">
        <f>IF(U470="základní",N470,0)</f>
        <v>0</v>
      </c>
      <c r="BF470" s="104">
        <f>IF(U470="snížená",N470,0)</f>
        <v>0</v>
      </c>
      <c r="BG470" s="104">
        <f>IF(U470="zákl. přenesená",N470,0)</f>
        <v>0</v>
      </c>
      <c r="BH470" s="104">
        <f>IF(U470="sníž. přenesená",N470,0)</f>
        <v>0</v>
      </c>
      <c r="BI470" s="104">
        <f>IF(U470="nulová",N470,0)</f>
        <v>0</v>
      </c>
      <c r="BJ470" s="21" t="s">
        <v>24</v>
      </c>
      <c r="BK470" s="104">
        <f>ROUND(L470*K470,2)</f>
        <v>0</v>
      </c>
      <c r="BL470" s="21" t="s">
        <v>246</v>
      </c>
      <c r="BM470" s="21" t="s">
        <v>851</v>
      </c>
    </row>
    <row r="471" spans="2:51" s="11" customFormat="1" ht="22.5" customHeight="1">
      <c r="B471" s="173"/>
      <c r="C471" s="174"/>
      <c r="D471" s="174"/>
      <c r="E471" s="175" t="s">
        <v>5</v>
      </c>
      <c r="F471" s="356" t="s">
        <v>852</v>
      </c>
      <c r="G471" s="357"/>
      <c r="H471" s="357"/>
      <c r="I471" s="357"/>
      <c r="J471" s="174"/>
      <c r="K471" s="176">
        <v>9.4</v>
      </c>
      <c r="L471" s="174"/>
      <c r="M471" s="174"/>
      <c r="N471" s="174"/>
      <c r="O471" s="174"/>
      <c r="P471" s="174"/>
      <c r="Q471" s="174"/>
      <c r="R471" s="177"/>
      <c r="T471" s="178"/>
      <c r="U471" s="174"/>
      <c r="V471" s="174"/>
      <c r="W471" s="174"/>
      <c r="X471" s="174"/>
      <c r="Y471" s="174"/>
      <c r="Z471" s="174"/>
      <c r="AA471" s="179"/>
      <c r="AT471" s="180" t="s">
        <v>171</v>
      </c>
      <c r="AU471" s="180" t="s">
        <v>102</v>
      </c>
      <c r="AV471" s="11" t="s">
        <v>102</v>
      </c>
      <c r="AW471" s="11" t="s">
        <v>38</v>
      </c>
      <c r="AX471" s="11" t="s">
        <v>24</v>
      </c>
      <c r="AY471" s="180" t="s">
        <v>155</v>
      </c>
    </row>
    <row r="472" spans="2:65" s="1" customFormat="1" ht="22.5" customHeight="1">
      <c r="B472" s="130"/>
      <c r="C472" s="197" t="s">
        <v>853</v>
      </c>
      <c r="D472" s="197" t="s">
        <v>272</v>
      </c>
      <c r="E472" s="198" t="s">
        <v>854</v>
      </c>
      <c r="F472" s="360" t="s">
        <v>1058</v>
      </c>
      <c r="G472" s="360"/>
      <c r="H472" s="360"/>
      <c r="I472" s="360"/>
      <c r="J472" s="199" t="s">
        <v>193</v>
      </c>
      <c r="K472" s="200">
        <v>9.588</v>
      </c>
      <c r="L472" s="361">
        <v>0</v>
      </c>
      <c r="M472" s="361"/>
      <c r="N472" s="362">
        <f>ROUND(L472*K472,2)</f>
        <v>0</v>
      </c>
      <c r="O472" s="347"/>
      <c r="P472" s="347"/>
      <c r="Q472" s="347"/>
      <c r="R472" s="132"/>
      <c r="T472" s="162" t="s">
        <v>5</v>
      </c>
      <c r="U472" s="47" t="s">
        <v>47</v>
      </c>
      <c r="V472" s="39"/>
      <c r="W472" s="163">
        <f>V472*K472</f>
        <v>0</v>
      </c>
      <c r="X472" s="163">
        <v>0.00028</v>
      </c>
      <c r="Y472" s="163">
        <f>X472*K472</f>
        <v>0.0026846399999999994</v>
      </c>
      <c r="Z472" s="163">
        <v>0</v>
      </c>
      <c r="AA472" s="164">
        <f>Z472*K472</f>
        <v>0</v>
      </c>
      <c r="AR472" s="21" t="s">
        <v>340</v>
      </c>
      <c r="AT472" s="21" t="s">
        <v>272</v>
      </c>
      <c r="AU472" s="21" t="s">
        <v>102</v>
      </c>
      <c r="AY472" s="21" t="s">
        <v>155</v>
      </c>
      <c r="BE472" s="104">
        <f>IF(U472="základní",N472,0)</f>
        <v>0</v>
      </c>
      <c r="BF472" s="104">
        <f>IF(U472="snížená",N472,0)</f>
        <v>0</v>
      </c>
      <c r="BG472" s="104">
        <f>IF(U472="zákl. přenesená",N472,0)</f>
        <v>0</v>
      </c>
      <c r="BH472" s="104">
        <f>IF(U472="sníž. přenesená",N472,0)</f>
        <v>0</v>
      </c>
      <c r="BI472" s="104">
        <f>IF(U472="nulová",N472,0)</f>
        <v>0</v>
      </c>
      <c r="BJ472" s="21" t="s">
        <v>24</v>
      </c>
      <c r="BK472" s="104">
        <f>ROUND(L472*K472,2)</f>
        <v>0</v>
      </c>
      <c r="BL472" s="21" t="s">
        <v>246</v>
      </c>
      <c r="BM472" s="21" t="s">
        <v>855</v>
      </c>
    </row>
    <row r="473" spans="2:65" s="1" customFormat="1" ht="31.5" customHeight="1">
      <c r="B473" s="130"/>
      <c r="C473" s="158" t="s">
        <v>856</v>
      </c>
      <c r="D473" s="158" t="s">
        <v>156</v>
      </c>
      <c r="E473" s="159" t="s">
        <v>857</v>
      </c>
      <c r="F473" s="345" t="s">
        <v>858</v>
      </c>
      <c r="G473" s="345"/>
      <c r="H473" s="345"/>
      <c r="I473" s="345"/>
      <c r="J473" s="160" t="s">
        <v>168</v>
      </c>
      <c r="K473" s="161">
        <v>17.8</v>
      </c>
      <c r="L473" s="346">
        <v>0</v>
      </c>
      <c r="M473" s="346"/>
      <c r="N473" s="347">
        <f>ROUND(L473*K473,2)</f>
        <v>0</v>
      </c>
      <c r="O473" s="347"/>
      <c r="P473" s="347"/>
      <c r="Q473" s="347"/>
      <c r="R473" s="132"/>
      <c r="T473" s="162" t="s">
        <v>5</v>
      </c>
      <c r="U473" s="47" t="s">
        <v>47</v>
      </c>
      <c r="V473" s="39"/>
      <c r="W473" s="163">
        <f>V473*K473</f>
        <v>0</v>
      </c>
      <c r="X473" s="163">
        <v>0.0005</v>
      </c>
      <c r="Y473" s="163">
        <f>X473*K473</f>
        <v>0.0089</v>
      </c>
      <c r="Z473" s="163">
        <v>0</v>
      </c>
      <c r="AA473" s="164">
        <f>Z473*K473</f>
        <v>0</v>
      </c>
      <c r="AR473" s="21" t="s">
        <v>246</v>
      </c>
      <c r="AT473" s="21" t="s">
        <v>156</v>
      </c>
      <c r="AU473" s="21" t="s">
        <v>102</v>
      </c>
      <c r="AY473" s="21" t="s">
        <v>155</v>
      </c>
      <c r="BE473" s="104">
        <f>IF(U473="základní",N473,0)</f>
        <v>0</v>
      </c>
      <c r="BF473" s="104">
        <f>IF(U473="snížená",N473,0)</f>
        <v>0</v>
      </c>
      <c r="BG473" s="104">
        <f>IF(U473="zákl. přenesená",N473,0)</f>
        <v>0</v>
      </c>
      <c r="BH473" s="104">
        <f>IF(U473="sníž. přenesená",N473,0)</f>
        <v>0</v>
      </c>
      <c r="BI473" s="104">
        <f>IF(U473="nulová",N473,0)</f>
        <v>0</v>
      </c>
      <c r="BJ473" s="21" t="s">
        <v>24</v>
      </c>
      <c r="BK473" s="104">
        <f>ROUND(L473*K473,2)</f>
        <v>0</v>
      </c>
      <c r="BL473" s="21" t="s">
        <v>246</v>
      </c>
      <c r="BM473" s="21" t="s">
        <v>859</v>
      </c>
    </row>
    <row r="474" spans="2:51" s="10" customFormat="1" ht="22.5" customHeight="1">
      <c r="B474" s="165"/>
      <c r="C474" s="166"/>
      <c r="D474" s="166"/>
      <c r="E474" s="167" t="s">
        <v>5</v>
      </c>
      <c r="F474" s="348" t="s">
        <v>173</v>
      </c>
      <c r="G474" s="349"/>
      <c r="H474" s="349"/>
      <c r="I474" s="349"/>
      <c r="J474" s="166"/>
      <c r="K474" s="168" t="s">
        <v>5</v>
      </c>
      <c r="L474" s="166"/>
      <c r="M474" s="166"/>
      <c r="N474" s="166"/>
      <c r="O474" s="166"/>
      <c r="P474" s="166"/>
      <c r="Q474" s="166"/>
      <c r="R474" s="169"/>
      <c r="T474" s="170"/>
      <c r="U474" s="166"/>
      <c r="V474" s="166"/>
      <c r="W474" s="166"/>
      <c r="X474" s="166"/>
      <c r="Y474" s="166"/>
      <c r="Z474" s="166"/>
      <c r="AA474" s="171"/>
      <c r="AT474" s="172" t="s">
        <v>171</v>
      </c>
      <c r="AU474" s="172" t="s">
        <v>102</v>
      </c>
      <c r="AV474" s="10" t="s">
        <v>24</v>
      </c>
      <c r="AW474" s="10" t="s">
        <v>38</v>
      </c>
      <c r="AX474" s="10" t="s">
        <v>82</v>
      </c>
      <c r="AY474" s="172" t="s">
        <v>155</v>
      </c>
    </row>
    <row r="475" spans="2:51" s="11" customFormat="1" ht="22.5" customHeight="1">
      <c r="B475" s="173"/>
      <c r="C475" s="174"/>
      <c r="D475" s="174"/>
      <c r="E475" s="175" t="s">
        <v>5</v>
      </c>
      <c r="F475" s="350" t="s">
        <v>860</v>
      </c>
      <c r="G475" s="351"/>
      <c r="H475" s="351"/>
      <c r="I475" s="351"/>
      <c r="J475" s="174"/>
      <c r="K475" s="176">
        <v>17.8</v>
      </c>
      <c r="L475" s="174"/>
      <c r="M475" s="174"/>
      <c r="N475" s="174"/>
      <c r="O475" s="174"/>
      <c r="P475" s="174"/>
      <c r="Q475" s="174"/>
      <c r="R475" s="177"/>
      <c r="T475" s="178"/>
      <c r="U475" s="174"/>
      <c r="V475" s="174"/>
      <c r="W475" s="174"/>
      <c r="X475" s="174"/>
      <c r="Y475" s="174"/>
      <c r="Z475" s="174"/>
      <c r="AA475" s="179"/>
      <c r="AT475" s="180" t="s">
        <v>171</v>
      </c>
      <c r="AU475" s="180" t="s">
        <v>102</v>
      </c>
      <c r="AV475" s="11" t="s">
        <v>102</v>
      </c>
      <c r="AW475" s="11" t="s">
        <v>38</v>
      </c>
      <c r="AX475" s="11" t="s">
        <v>24</v>
      </c>
      <c r="AY475" s="180" t="s">
        <v>155</v>
      </c>
    </row>
    <row r="476" spans="2:65" s="1" customFormat="1" ht="22.5" customHeight="1">
      <c r="B476" s="130"/>
      <c r="C476" s="197" t="s">
        <v>861</v>
      </c>
      <c r="D476" s="197" t="s">
        <v>272</v>
      </c>
      <c r="E476" s="198" t="s">
        <v>826</v>
      </c>
      <c r="F476" s="360" t="s">
        <v>827</v>
      </c>
      <c r="G476" s="360"/>
      <c r="H476" s="360"/>
      <c r="I476" s="360"/>
      <c r="J476" s="199" t="s">
        <v>168</v>
      </c>
      <c r="K476" s="200">
        <v>19.58</v>
      </c>
      <c r="L476" s="361">
        <v>0</v>
      </c>
      <c r="M476" s="361"/>
      <c r="N476" s="362">
        <f>ROUND(L476*K476,2)</f>
        <v>0</v>
      </c>
      <c r="O476" s="347"/>
      <c r="P476" s="347"/>
      <c r="Q476" s="347"/>
      <c r="R476" s="132"/>
      <c r="T476" s="162" t="s">
        <v>5</v>
      </c>
      <c r="U476" s="47" t="s">
        <v>47</v>
      </c>
      <c r="V476" s="39"/>
      <c r="W476" s="163">
        <f>V476*K476</f>
        <v>0</v>
      </c>
      <c r="X476" s="163">
        <v>0.002635</v>
      </c>
      <c r="Y476" s="163">
        <f>X476*K476</f>
        <v>0.0515933</v>
      </c>
      <c r="Z476" s="163">
        <v>0</v>
      </c>
      <c r="AA476" s="164">
        <f>Z476*K476</f>
        <v>0</v>
      </c>
      <c r="AR476" s="21" t="s">
        <v>340</v>
      </c>
      <c r="AT476" s="21" t="s">
        <v>272</v>
      </c>
      <c r="AU476" s="21" t="s">
        <v>102</v>
      </c>
      <c r="AY476" s="21" t="s">
        <v>155</v>
      </c>
      <c r="BE476" s="104">
        <f>IF(U476="základní",N476,0)</f>
        <v>0</v>
      </c>
      <c r="BF476" s="104">
        <f>IF(U476="snížená",N476,0)</f>
        <v>0</v>
      </c>
      <c r="BG476" s="104">
        <f>IF(U476="zákl. přenesená",N476,0)</f>
        <v>0</v>
      </c>
      <c r="BH476" s="104">
        <f>IF(U476="sníž. přenesená",N476,0)</f>
        <v>0</v>
      </c>
      <c r="BI476" s="104">
        <f>IF(U476="nulová",N476,0)</f>
        <v>0</v>
      </c>
      <c r="BJ476" s="21" t="s">
        <v>24</v>
      </c>
      <c r="BK476" s="104">
        <f>ROUND(L476*K476,2)</f>
        <v>0</v>
      </c>
      <c r="BL476" s="21" t="s">
        <v>246</v>
      </c>
      <c r="BM476" s="21" t="s">
        <v>862</v>
      </c>
    </row>
    <row r="477" spans="2:65" s="1" customFormat="1" ht="22.5" customHeight="1">
      <c r="B477" s="130"/>
      <c r="C477" s="158" t="s">
        <v>863</v>
      </c>
      <c r="D477" s="158" t="s">
        <v>156</v>
      </c>
      <c r="E477" s="159" t="s">
        <v>864</v>
      </c>
      <c r="F477" s="345" t="s">
        <v>865</v>
      </c>
      <c r="G477" s="345"/>
      <c r="H477" s="345"/>
      <c r="I477" s="345"/>
      <c r="J477" s="160" t="s">
        <v>168</v>
      </c>
      <c r="K477" s="161">
        <v>67.56</v>
      </c>
      <c r="L477" s="346">
        <v>0</v>
      </c>
      <c r="M477" s="346"/>
      <c r="N477" s="347">
        <f>ROUND(L477*K477,2)</f>
        <v>0</v>
      </c>
      <c r="O477" s="347"/>
      <c r="P477" s="347"/>
      <c r="Q477" s="347"/>
      <c r="R477" s="132"/>
      <c r="T477" s="162" t="s">
        <v>5</v>
      </c>
      <c r="U477" s="47" t="s">
        <v>47</v>
      </c>
      <c r="V477" s="39"/>
      <c r="W477" s="163">
        <f>V477*K477</f>
        <v>0</v>
      </c>
      <c r="X477" s="163">
        <v>0</v>
      </c>
      <c r="Y477" s="163">
        <f>X477*K477</f>
        <v>0</v>
      </c>
      <c r="Z477" s="163">
        <v>0</v>
      </c>
      <c r="AA477" s="164">
        <f>Z477*K477</f>
        <v>0</v>
      </c>
      <c r="AR477" s="21" t="s">
        <v>246</v>
      </c>
      <c r="AT477" s="21" t="s">
        <v>156</v>
      </c>
      <c r="AU477" s="21" t="s">
        <v>102</v>
      </c>
      <c r="AY477" s="21" t="s">
        <v>155</v>
      </c>
      <c r="BE477" s="104">
        <f>IF(U477="základní",N477,0)</f>
        <v>0</v>
      </c>
      <c r="BF477" s="104">
        <f>IF(U477="snížená",N477,0)</f>
        <v>0</v>
      </c>
      <c r="BG477" s="104">
        <f>IF(U477="zákl. přenesená",N477,0)</f>
        <v>0</v>
      </c>
      <c r="BH477" s="104">
        <f>IF(U477="sníž. přenesená",N477,0)</f>
        <v>0</v>
      </c>
      <c r="BI477" s="104">
        <f>IF(U477="nulová",N477,0)</f>
        <v>0</v>
      </c>
      <c r="BJ477" s="21" t="s">
        <v>24</v>
      </c>
      <c r="BK477" s="104">
        <f>ROUND(L477*K477,2)</f>
        <v>0</v>
      </c>
      <c r="BL477" s="21" t="s">
        <v>246</v>
      </c>
      <c r="BM477" s="21" t="s">
        <v>866</v>
      </c>
    </row>
    <row r="478" spans="2:65" s="1" customFormat="1" ht="31.5" customHeight="1">
      <c r="B478" s="130"/>
      <c r="C478" s="158" t="s">
        <v>867</v>
      </c>
      <c r="D478" s="158" t="s">
        <v>156</v>
      </c>
      <c r="E478" s="159" t="s">
        <v>868</v>
      </c>
      <c r="F478" s="345" t="s">
        <v>869</v>
      </c>
      <c r="G478" s="345"/>
      <c r="H478" s="345"/>
      <c r="I478" s="345"/>
      <c r="J478" s="160" t="s">
        <v>390</v>
      </c>
      <c r="K478" s="161">
        <v>0.94</v>
      </c>
      <c r="L478" s="346">
        <v>0</v>
      </c>
      <c r="M478" s="346"/>
      <c r="N478" s="347">
        <f>ROUND(L478*K478,2)</f>
        <v>0</v>
      </c>
      <c r="O478" s="347"/>
      <c r="P478" s="347"/>
      <c r="Q478" s="347"/>
      <c r="R478" s="132"/>
      <c r="T478" s="162" t="s">
        <v>5</v>
      </c>
      <c r="U478" s="47" t="s">
        <v>47</v>
      </c>
      <c r="V478" s="39"/>
      <c r="W478" s="163">
        <f>V478*K478</f>
        <v>0</v>
      </c>
      <c r="X478" s="163">
        <v>0</v>
      </c>
      <c r="Y478" s="163">
        <f>X478*K478</f>
        <v>0</v>
      </c>
      <c r="Z478" s="163">
        <v>0</v>
      </c>
      <c r="AA478" s="164">
        <f>Z478*K478</f>
        <v>0</v>
      </c>
      <c r="AR478" s="21" t="s">
        <v>246</v>
      </c>
      <c r="AT478" s="21" t="s">
        <v>156</v>
      </c>
      <c r="AU478" s="21" t="s">
        <v>102</v>
      </c>
      <c r="AY478" s="21" t="s">
        <v>155</v>
      </c>
      <c r="BE478" s="104">
        <f>IF(U478="základní",N478,0)</f>
        <v>0</v>
      </c>
      <c r="BF478" s="104">
        <f>IF(U478="snížená",N478,0)</f>
        <v>0</v>
      </c>
      <c r="BG478" s="104">
        <f>IF(U478="zákl. přenesená",N478,0)</f>
        <v>0</v>
      </c>
      <c r="BH478" s="104">
        <f>IF(U478="sníž. přenesená",N478,0)</f>
        <v>0</v>
      </c>
      <c r="BI478" s="104">
        <f>IF(U478="nulová",N478,0)</f>
        <v>0</v>
      </c>
      <c r="BJ478" s="21" t="s">
        <v>24</v>
      </c>
      <c r="BK478" s="104">
        <f>ROUND(L478*K478,2)</f>
        <v>0</v>
      </c>
      <c r="BL478" s="21" t="s">
        <v>246</v>
      </c>
      <c r="BM478" s="21" t="s">
        <v>870</v>
      </c>
    </row>
    <row r="479" spans="2:63" s="9" customFormat="1" ht="29.85" customHeight="1">
      <c r="B479" s="147"/>
      <c r="C479" s="148"/>
      <c r="D479" s="157" t="s">
        <v>129</v>
      </c>
      <c r="E479" s="157"/>
      <c r="F479" s="157"/>
      <c r="G479" s="157"/>
      <c r="H479" s="157"/>
      <c r="I479" s="157"/>
      <c r="J479" s="157"/>
      <c r="K479" s="157"/>
      <c r="L479" s="157"/>
      <c r="M479" s="157"/>
      <c r="N479" s="363">
        <f>BK479</f>
        <v>0</v>
      </c>
      <c r="O479" s="364"/>
      <c r="P479" s="364"/>
      <c r="Q479" s="364"/>
      <c r="R479" s="150"/>
      <c r="T479" s="151"/>
      <c r="U479" s="148"/>
      <c r="V479" s="148"/>
      <c r="W479" s="152">
        <f>SUM(W480:W504)</f>
        <v>0</v>
      </c>
      <c r="X479" s="148"/>
      <c r="Y479" s="152">
        <f>SUM(Y480:Y504)</f>
        <v>1.1676114</v>
      </c>
      <c r="Z479" s="148"/>
      <c r="AA479" s="153">
        <f>SUM(AA480:AA504)</f>
        <v>0</v>
      </c>
      <c r="AR479" s="154" t="s">
        <v>102</v>
      </c>
      <c r="AT479" s="155" t="s">
        <v>81</v>
      </c>
      <c r="AU479" s="155" t="s">
        <v>24</v>
      </c>
      <c r="AY479" s="154" t="s">
        <v>155</v>
      </c>
      <c r="BK479" s="156">
        <f>SUM(BK480:BK504)</f>
        <v>0</v>
      </c>
    </row>
    <row r="480" spans="2:65" s="1" customFormat="1" ht="31.5" customHeight="1">
      <c r="B480" s="130"/>
      <c r="C480" s="158" t="s">
        <v>871</v>
      </c>
      <c r="D480" s="158" t="s">
        <v>156</v>
      </c>
      <c r="E480" s="159" t="s">
        <v>872</v>
      </c>
      <c r="F480" s="345" t="s">
        <v>873</v>
      </c>
      <c r="G480" s="345"/>
      <c r="H480" s="345"/>
      <c r="I480" s="345"/>
      <c r="J480" s="160" t="s">
        <v>168</v>
      </c>
      <c r="K480" s="161">
        <v>65.06</v>
      </c>
      <c r="L480" s="346">
        <v>0</v>
      </c>
      <c r="M480" s="346"/>
      <c r="N480" s="347">
        <f>ROUND(L480*K480,2)</f>
        <v>0</v>
      </c>
      <c r="O480" s="347"/>
      <c r="P480" s="347"/>
      <c r="Q480" s="347"/>
      <c r="R480" s="132"/>
      <c r="T480" s="162" t="s">
        <v>5</v>
      </c>
      <c r="U480" s="47" t="s">
        <v>47</v>
      </c>
      <c r="V480" s="39"/>
      <c r="W480" s="163">
        <f>V480*K480</f>
        <v>0</v>
      </c>
      <c r="X480" s="163">
        <v>0.003</v>
      </c>
      <c r="Y480" s="163">
        <f>X480*K480</f>
        <v>0.19518000000000002</v>
      </c>
      <c r="Z480" s="163">
        <v>0</v>
      </c>
      <c r="AA480" s="164">
        <f>Z480*K480</f>
        <v>0</v>
      </c>
      <c r="AR480" s="21" t="s">
        <v>246</v>
      </c>
      <c r="AT480" s="21" t="s">
        <v>156</v>
      </c>
      <c r="AU480" s="21" t="s">
        <v>102</v>
      </c>
      <c r="AY480" s="21" t="s">
        <v>155</v>
      </c>
      <c r="BE480" s="104">
        <f>IF(U480="základní",N480,0)</f>
        <v>0</v>
      </c>
      <c r="BF480" s="104">
        <f>IF(U480="snížená",N480,0)</f>
        <v>0</v>
      </c>
      <c r="BG480" s="104">
        <f>IF(U480="zákl. přenesená",N480,0)</f>
        <v>0</v>
      </c>
      <c r="BH480" s="104">
        <f>IF(U480="sníž. přenesená",N480,0)</f>
        <v>0</v>
      </c>
      <c r="BI480" s="104">
        <f>IF(U480="nulová",N480,0)</f>
        <v>0</v>
      </c>
      <c r="BJ480" s="21" t="s">
        <v>24</v>
      </c>
      <c r="BK480" s="104">
        <f>ROUND(L480*K480,2)</f>
        <v>0</v>
      </c>
      <c r="BL480" s="21" t="s">
        <v>246</v>
      </c>
      <c r="BM480" s="21" t="s">
        <v>874</v>
      </c>
    </row>
    <row r="481" spans="2:51" s="10" customFormat="1" ht="22.5" customHeight="1">
      <c r="B481" s="165"/>
      <c r="C481" s="166"/>
      <c r="D481" s="166"/>
      <c r="E481" s="167" t="s">
        <v>5</v>
      </c>
      <c r="F481" s="348" t="s">
        <v>179</v>
      </c>
      <c r="G481" s="349"/>
      <c r="H481" s="349"/>
      <c r="I481" s="349"/>
      <c r="J481" s="166"/>
      <c r="K481" s="168" t="s">
        <v>5</v>
      </c>
      <c r="L481" s="166"/>
      <c r="M481" s="166"/>
      <c r="N481" s="166"/>
      <c r="O481" s="166"/>
      <c r="P481" s="166"/>
      <c r="Q481" s="166"/>
      <c r="R481" s="169"/>
      <c r="T481" s="170"/>
      <c r="U481" s="166"/>
      <c r="V481" s="166"/>
      <c r="W481" s="166"/>
      <c r="X481" s="166"/>
      <c r="Y481" s="166"/>
      <c r="Z481" s="166"/>
      <c r="AA481" s="171"/>
      <c r="AT481" s="172" t="s">
        <v>171</v>
      </c>
      <c r="AU481" s="172" t="s">
        <v>102</v>
      </c>
      <c r="AV481" s="10" t="s">
        <v>24</v>
      </c>
      <c r="AW481" s="10" t="s">
        <v>38</v>
      </c>
      <c r="AX481" s="10" t="s">
        <v>82</v>
      </c>
      <c r="AY481" s="172" t="s">
        <v>155</v>
      </c>
    </row>
    <row r="482" spans="2:51" s="11" customFormat="1" ht="22.5" customHeight="1">
      <c r="B482" s="173"/>
      <c r="C482" s="174"/>
      <c r="D482" s="174"/>
      <c r="E482" s="175" t="s">
        <v>5</v>
      </c>
      <c r="F482" s="350" t="s">
        <v>875</v>
      </c>
      <c r="G482" s="351"/>
      <c r="H482" s="351"/>
      <c r="I482" s="351"/>
      <c r="J482" s="174"/>
      <c r="K482" s="176">
        <v>14</v>
      </c>
      <c r="L482" s="174"/>
      <c r="M482" s="174"/>
      <c r="N482" s="174"/>
      <c r="O482" s="174"/>
      <c r="P482" s="174"/>
      <c r="Q482" s="174"/>
      <c r="R482" s="177"/>
      <c r="T482" s="178"/>
      <c r="U482" s="174"/>
      <c r="V482" s="174"/>
      <c r="W482" s="174"/>
      <c r="X482" s="174"/>
      <c r="Y482" s="174"/>
      <c r="Z482" s="174"/>
      <c r="AA482" s="179"/>
      <c r="AT482" s="180" t="s">
        <v>171</v>
      </c>
      <c r="AU482" s="180" t="s">
        <v>102</v>
      </c>
      <c r="AV482" s="11" t="s">
        <v>102</v>
      </c>
      <c r="AW482" s="11" t="s">
        <v>38</v>
      </c>
      <c r="AX482" s="11" t="s">
        <v>82</v>
      </c>
      <c r="AY482" s="180" t="s">
        <v>155</v>
      </c>
    </row>
    <row r="483" spans="2:51" s="11" customFormat="1" ht="22.5" customHeight="1">
      <c r="B483" s="173"/>
      <c r="C483" s="174"/>
      <c r="D483" s="174"/>
      <c r="E483" s="175" t="s">
        <v>5</v>
      </c>
      <c r="F483" s="350" t="s">
        <v>876</v>
      </c>
      <c r="G483" s="351"/>
      <c r="H483" s="351"/>
      <c r="I483" s="351"/>
      <c r="J483" s="174"/>
      <c r="K483" s="176">
        <v>16.36</v>
      </c>
      <c r="L483" s="174"/>
      <c r="M483" s="174"/>
      <c r="N483" s="174"/>
      <c r="O483" s="174"/>
      <c r="P483" s="174"/>
      <c r="Q483" s="174"/>
      <c r="R483" s="177"/>
      <c r="T483" s="178"/>
      <c r="U483" s="174"/>
      <c r="V483" s="174"/>
      <c r="W483" s="174"/>
      <c r="X483" s="174"/>
      <c r="Y483" s="174"/>
      <c r="Z483" s="174"/>
      <c r="AA483" s="179"/>
      <c r="AT483" s="180" t="s">
        <v>171</v>
      </c>
      <c r="AU483" s="180" t="s">
        <v>102</v>
      </c>
      <c r="AV483" s="11" t="s">
        <v>102</v>
      </c>
      <c r="AW483" s="11" t="s">
        <v>38</v>
      </c>
      <c r="AX483" s="11" t="s">
        <v>82</v>
      </c>
      <c r="AY483" s="180" t="s">
        <v>155</v>
      </c>
    </row>
    <row r="484" spans="2:51" s="11" customFormat="1" ht="22.5" customHeight="1">
      <c r="B484" s="173"/>
      <c r="C484" s="174"/>
      <c r="D484" s="174"/>
      <c r="E484" s="175" t="s">
        <v>5</v>
      </c>
      <c r="F484" s="350" t="s">
        <v>877</v>
      </c>
      <c r="G484" s="351"/>
      <c r="H484" s="351"/>
      <c r="I484" s="351"/>
      <c r="J484" s="174"/>
      <c r="K484" s="176">
        <v>14.76</v>
      </c>
      <c r="L484" s="174"/>
      <c r="M484" s="174"/>
      <c r="N484" s="174"/>
      <c r="O484" s="174"/>
      <c r="P484" s="174"/>
      <c r="Q484" s="174"/>
      <c r="R484" s="177"/>
      <c r="T484" s="178"/>
      <c r="U484" s="174"/>
      <c r="V484" s="174"/>
      <c r="W484" s="174"/>
      <c r="X484" s="174"/>
      <c r="Y484" s="174"/>
      <c r="Z484" s="174"/>
      <c r="AA484" s="179"/>
      <c r="AT484" s="180" t="s">
        <v>171</v>
      </c>
      <c r="AU484" s="180" t="s">
        <v>102</v>
      </c>
      <c r="AV484" s="11" t="s">
        <v>102</v>
      </c>
      <c r="AW484" s="11" t="s">
        <v>38</v>
      </c>
      <c r="AX484" s="11" t="s">
        <v>82</v>
      </c>
      <c r="AY484" s="180" t="s">
        <v>155</v>
      </c>
    </row>
    <row r="485" spans="2:51" s="13" customFormat="1" ht="22.5" customHeight="1">
      <c r="B485" s="189"/>
      <c r="C485" s="190"/>
      <c r="D485" s="190"/>
      <c r="E485" s="191" t="s">
        <v>5</v>
      </c>
      <c r="F485" s="358" t="s">
        <v>252</v>
      </c>
      <c r="G485" s="359"/>
      <c r="H485" s="359"/>
      <c r="I485" s="359"/>
      <c r="J485" s="190"/>
      <c r="K485" s="192">
        <v>45.12</v>
      </c>
      <c r="L485" s="190"/>
      <c r="M485" s="190"/>
      <c r="N485" s="190"/>
      <c r="O485" s="190"/>
      <c r="P485" s="190"/>
      <c r="Q485" s="190"/>
      <c r="R485" s="193"/>
      <c r="T485" s="194"/>
      <c r="U485" s="190"/>
      <c r="V485" s="190"/>
      <c r="W485" s="190"/>
      <c r="X485" s="190"/>
      <c r="Y485" s="190"/>
      <c r="Z485" s="190"/>
      <c r="AA485" s="195"/>
      <c r="AT485" s="196" t="s">
        <v>171</v>
      </c>
      <c r="AU485" s="196" t="s">
        <v>102</v>
      </c>
      <c r="AV485" s="13" t="s">
        <v>165</v>
      </c>
      <c r="AW485" s="13" t="s">
        <v>38</v>
      </c>
      <c r="AX485" s="13" t="s">
        <v>82</v>
      </c>
      <c r="AY485" s="196" t="s">
        <v>155</v>
      </c>
    </row>
    <row r="486" spans="2:51" s="10" customFormat="1" ht="22.5" customHeight="1">
      <c r="B486" s="165"/>
      <c r="C486" s="166"/>
      <c r="D486" s="166"/>
      <c r="E486" s="167" t="s">
        <v>5</v>
      </c>
      <c r="F486" s="352" t="s">
        <v>170</v>
      </c>
      <c r="G486" s="353"/>
      <c r="H486" s="353"/>
      <c r="I486" s="353"/>
      <c r="J486" s="166"/>
      <c r="K486" s="168" t="s">
        <v>5</v>
      </c>
      <c r="L486" s="166"/>
      <c r="M486" s="166"/>
      <c r="N486" s="166"/>
      <c r="O486" s="166"/>
      <c r="P486" s="166"/>
      <c r="Q486" s="166"/>
      <c r="R486" s="169"/>
      <c r="T486" s="170"/>
      <c r="U486" s="166"/>
      <c r="V486" s="166"/>
      <c r="W486" s="166"/>
      <c r="X486" s="166"/>
      <c r="Y486" s="166"/>
      <c r="Z486" s="166"/>
      <c r="AA486" s="171"/>
      <c r="AT486" s="172" t="s">
        <v>171</v>
      </c>
      <c r="AU486" s="172" t="s">
        <v>102</v>
      </c>
      <c r="AV486" s="10" t="s">
        <v>24</v>
      </c>
      <c r="AW486" s="10" t="s">
        <v>38</v>
      </c>
      <c r="AX486" s="10" t="s">
        <v>82</v>
      </c>
      <c r="AY486" s="172" t="s">
        <v>155</v>
      </c>
    </row>
    <row r="487" spans="2:51" s="11" customFormat="1" ht="22.5" customHeight="1">
      <c r="B487" s="173"/>
      <c r="C487" s="174"/>
      <c r="D487" s="174"/>
      <c r="E487" s="175" t="s">
        <v>5</v>
      </c>
      <c r="F487" s="350" t="s">
        <v>878</v>
      </c>
      <c r="G487" s="351"/>
      <c r="H487" s="351"/>
      <c r="I487" s="351"/>
      <c r="J487" s="174"/>
      <c r="K487" s="176">
        <v>15.92</v>
      </c>
      <c r="L487" s="174"/>
      <c r="M487" s="174"/>
      <c r="N487" s="174"/>
      <c r="O487" s="174"/>
      <c r="P487" s="174"/>
      <c r="Q487" s="174"/>
      <c r="R487" s="177"/>
      <c r="T487" s="178"/>
      <c r="U487" s="174"/>
      <c r="V487" s="174"/>
      <c r="W487" s="174"/>
      <c r="X487" s="174"/>
      <c r="Y487" s="174"/>
      <c r="Z487" s="174"/>
      <c r="AA487" s="179"/>
      <c r="AT487" s="180" t="s">
        <v>171</v>
      </c>
      <c r="AU487" s="180" t="s">
        <v>102</v>
      </c>
      <c r="AV487" s="11" t="s">
        <v>102</v>
      </c>
      <c r="AW487" s="11" t="s">
        <v>38</v>
      </c>
      <c r="AX487" s="11" t="s">
        <v>82</v>
      </c>
      <c r="AY487" s="180" t="s">
        <v>155</v>
      </c>
    </row>
    <row r="488" spans="2:51" s="11" customFormat="1" ht="22.5" customHeight="1">
      <c r="B488" s="173"/>
      <c r="C488" s="174"/>
      <c r="D488" s="174"/>
      <c r="E488" s="175" t="s">
        <v>5</v>
      </c>
      <c r="F488" s="350" t="s">
        <v>879</v>
      </c>
      <c r="G488" s="351"/>
      <c r="H488" s="351"/>
      <c r="I488" s="351"/>
      <c r="J488" s="174"/>
      <c r="K488" s="176">
        <v>4.02</v>
      </c>
      <c r="L488" s="174"/>
      <c r="M488" s="174"/>
      <c r="N488" s="174"/>
      <c r="O488" s="174"/>
      <c r="P488" s="174"/>
      <c r="Q488" s="174"/>
      <c r="R488" s="177"/>
      <c r="T488" s="178"/>
      <c r="U488" s="174"/>
      <c r="V488" s="174"/>
      <c r="W488" s="174"/>
      <c r="X488" s="174"/>
      <c r="Y488" s="174"/>
      <c r="Z488" s="174"/>
      <c r="AA488" s="179"/>
      <c r="AT488" s="180" t="s">
        <v>171</v>
      </c>
      <c r="AU488" s="180" t="s">
        <v>102</v>
      </c>
      <c r="AV488" s="11" t="s">
        <v>102</v>
      </c>
      <c r="AW488" s="11" t="s">
        <v>38</v>
      </c>
      <c r="AX488" s="11" t="s">
        <v>82</v>
      </c>
      <c r="AY488" s="180" t="s">
        <v>155</v>
      </c>
    </row>
    <row r="489" spans="2:51" s="13" customFormat="1" ht="22.5" customHeight="1">
      <c r="B489" s="189"/>
      <c r="C489" s="190"/>
      <c r="D489" s="190"/>
      <c r="E489" s="191" t="s">
        <v>5</v>
      </c>
      <c r="F489" s="358" t="s">
        <v>252</v>
      </c>
      <c r="G489" s="359"/>
      <c r="H489" s="359"/>
      <c r="I489" s="359"/>
      <c r="J489" s="190"/>
      <c r="K489" s="192">
        <v>19.94</v>
      </c>
      <c r="L489" s="190"/>
      <c r="M489" s="190"/>
      <c r="N489" s="190"/>
      <c r="O489" s="190"/>
      <c r="P489" s="190"/>
      <c r="Q489" s="190"/>
      <c r="R489" s="193"/>
      <c r="T489" s="194"/>
      <c r="U489" s="190"/>
      <c r="V489" s="190"/>
      <c r="W489" s="190"/>
      <c r="X489" s="190"/>
      <c r="Y489" s="190"/>
      <c r="Z489" s="190"/>
      <c r="AA489" s="195"/>
      <c r="AT489" s="196" t="s">
        <v>171</v>
      </c>
      <c r="AU489" s="196" t="s">
        <v>102</v>
      </c>
      <c r="AV489" s="13" t="s">
        <v>165</v>
      </c>
      <c r="AW489" s="13" t="s">
        <v>38</v>
      </c>
      <c r="AX489" s="13" t="s">
        <v>82</v>
      </c>
      <c r="AY489" s="196" t="s">
        <v>155</v>
      </c>
    </row>
    <row r="490" spans="2:51" s="12" customFormat="1" ht="22.5" customHeight="1">
      <c r="B490" s="181"/>
      <c r="C490" s="182"/>
      <c r="D490" s="182"/>
      <c r="E490" s="183" t="s">
        <v>5</v>
      </c>
      <c r="F490" s="354" t="s">
        <v>175</v>
      </c>
      <c r="G490" s="355"/>
      <c r="H490" s="355"/>
      <c r="I490" s="355"/>
      <c r="J490" s="182"/>
      <c r="K490" s="184">
        <v>65.06</v>
      </c>
      <c r="L490" s="182"/>
      <c r="M490" s="182"/>
      <c r="N490" s="182"/>
      <c r="O490" s="182"/>
      <c r="P490" s="182"/>
      <c r="Q490" s="182"/>
      <c r="R490" s="185"/>
      <c r="T490" s="186"/>
      <c r="U490" s="182"/>
      <c r="V490" s="182"/>
      <c r="W490" s="182"/>
      <c r="X490" s="182"/>
      <c r="Y490" s="182"/>
      <c r="Z490" s="182"/>
      <c r="AA490" s="187"/>
      <c r="AT490" s="188" t="s">
        <v>171</v>
      </c>
      <c r="AU490" s="188" t="s">
        <v>102</v>
      </c>
      <c r="AV490" s="12" t="s">
        <v>160</v>
      </c>
      <c r="AW490" s="12" t="s">
        <v>38</v>
      </c>
      <c r="AX490" s="12" t="s">
        <v>24</v>
      </c>
      <c r="AY490" s="188" t="s">
        <v>155</v>
      </c>
    </row>
    <row r="491" spans="2:65" s="1" customFormat="1" ht="22.5" customHeight="1">
      <c r="B491" s="130"/>
      <c r="C491" s="197" t="s">
        <v>880</v>
      </c>
      <c r="D491" s="197" t="s">
        <v>272</v>
      </c>
      <c r="E491" s="198" t="s">
        <v>881</v>
      </c>
      <c r="F491" s="360" t="s">
        <v>882</v>
      </c>
      <c r="G491" s="360"/>
      <c r="H491" s="360"/>
      <c r="I491" s="360"/>
      <c r="J491" s="199" t="s">
        <v>168</v>
      </c>
      <c r="K491" s="200">
        <v>71.566</v>
      </c>
      <c r="L491" s="361">
        <v>0</v>
      </c>
      <c r="M491" s="361"/>
      <c r="N491" s="362">
        <f>ROUND(L491*K491,2)</f>
        <v>0</v>
      </c>
      <c r="O491" s="347"/>
      <c r="P491" s="347"/>
      <c r="Q491" s="347"/>
      <c r="R491" s="132"/>
      <c r="T491" s="162" t="s">
        <v>5</v>
      </c>
      <c r="U491" s="47" t="s">
        <v>47</v>
      </c>
      <c r="V491" s="39"/>
      <c r="W491" s="163">
        <f>V491*K491</f>
        <v>0</v>
      </c>
      <c r="X491" s="163">
        <v>0.0129</v>
      </c>
      <c r="Y491" s="163">
        <f>X491*K491</f>
        <v>0.9232014000000001</v>
      </c>
      <c r="Z491" s="163">
        <v>0</v>
      </c>
      <c r="AA491" s="164">
        <f>Z491*K491</f>
        <v>0</v>
      </c>
      <c r="AR491" s="21" t="s">
        <v>340</v>
      </c>
      <c r="AT491" s="21" t="s">
        <v>272</v>
      </c>
      <c r="AU491" s="21" t="s">
        <v>102</v>
      </c>
      <c r="AY491" s="21" t="s">
        <v>155</v>
      </c>
      <c r="BE491" s="104">
        <f>IF(U491="základní",N491,0)</f>
        <v>0</v>
      </c>
      <c r="BF491" s="104">
        <f>IF(U491="snížená",N491,0)</f>
        <v>0</v>
      </c>
      <c r="BG491" s="104">
        <f>IF(U491="zákl. přenesená",N491,0)</f>
        <v>0</v>
      </c>
      <c r="BH491" s="104">
        <f>IF(U491="sníž. přenesená",N491,0)</f>
        <v>0</v>
      </c>
      <c r="BI491" s="104">
        <f>IF(U491="nulová",N491,0)</f>
        <v>0</v>
      </c>
      <c r="BJ491" s="21" t="s">
        <v>24</v>
      </c>
      <c r="BK491" s="104">
        <f>ROUND(L491*K491,2)</f>
        <v>0</v>
      </c>
      <c r="BL491" s="21" t="s">
        <v>246</v>
      </c>
      <c r="BM491" s="21" t="s">
        <v>883</v>
      </c>
    </row>
    <row r="492" spans="2:65" s="1" customFormat="1" ht="31.5" customHeight="1">
      <c r="B492" s="130"/>
      <c r="C492" s="158" t="s">
        <v>884</v>
      </c>
      <c r="D492" s="158" t="s">
        <v>156</v>
      </c>
      <c r="E492" s="159" t="s">
        <v>885</v>
      </c>
      <c r="F492" s="345" t="s">
        <v>886</v>
      </c>
      <c r="G492" s="345"/>
      <c r="H492" s="345"/>
      <c r="I492" s="345"/>
      <c r="J492" s="160" t="s">
        <v>193</v>
      </c>
      <c r="K492" s="161">
        <v>68</v>
      </c>
      <c r="L492" s="346">
        <v>0</v>
      </c>
      <c r="M492" s="346"/>
      <c r="N492" s="347">
        <f>ROUND(L492*K492,2)</f>
        <v>0</v>
      </c>
      <c r="O492" s="347"/>
      <c r="P492" s="347"/>
      <c r="Q492" s="347"/>
      <c r="R492" s="132"/>
      <c r="T492" s="162" t="s">
        <v>5</v>
      </c>
      <c r="U492" s="47" t="s">
        <v>47</v>
      </c>
      <c r="V492" s="39"/>
      <c r="W492" s="163">
        <f>V492*K492</f>
        <v>0</v>
      </c>
      <c r="X492" s="163">
        <v>0.00031</v>
      </c>
      <c r="Y492" s="163">
        <f>X492*K492</f>
        <v>0.02108</v>
      </c>
      <c r="Z492" s="163">
        <v>0</v>
      </c>
      <c r="AA492" s="164">
        <f>Z492*K492</f>
        <v>0</v>
      </c>
      <c r="AR492" s="21" t="s">
        <v>246</v>
      </c>
      <c r="AT492" s="21" t="s">
        <v>156</v>
      </c>
      <c r="AU492" s="21" t="s">
        <v>102</v>
      </c>
      <c r="AY492" s="21" t="s">
        <v>155</v>
      </c>
      <c r="BE492" s="104">
        <f>IF(U492="základní",N492,0)</f>
        <v>0</v>
      </c>
      <c r="BF492" s="104">
        <f>IF(U492="snížená",N492,0)</f>
        <v>0</v>
      </c>
      <c r="BG492" s="104">
        <f>IF(U492="zákl. přenesená",N492,0)</f>
        <v>0</v>
      </c>
      <c r="BH492" s="104">
        <f>IF(U492="sníž. přenesená",N492,0)</f>
        <v>0</v>
      </c>
      <c r="BI492" s="104">
        <f>IF(U492="nulová",N492,0)</f>
        <v>0</v>
      </c>
      <c r="BJ492" s="21" t="s">
        <v>24</v>
      </c>
      <c r="BK492" s="104">
        <f>ROUND(L492*K492,2)</f>
        <v>0</v>
      </c>
      <c r="BL492" s="21" t="s">
        <v>246</v>
      </c>
      <c r="BM492" s="21" t="s">
        <v>887</v>
      </c>
    </row>
    <row r="493" spans="2:51" s="11" customFormat="1" ht="22.5" customHeight="1">
      <c r="B493" s="173"/>
      <c r="C493" s="174"/>
      <c r="D493" s="174"/>
      <c r="E493" s="175" t="s">
        <v>5</v>
      </c>
      <c r="F493" s="356" t="s">
        <v>888</v>
      </c>
      <c r="G493" s="357"/>
      <c r="H493" s="357"/>
      <c r="I493" s="357"/>
      <c r="J493" s="174"/>
      <c r="K493" s="176">
        <v>68</v>
      </c>
      <c r="L493" s="174"/>
      <c r="M493" s="174"/>
      <c r="N493" s="174"/>
      <c r="O493" s="174"/>
      <c r="P493" s="174"/>
      <c r="Q493" s="174"/>
      <c r="R493" s="177"/>
      <c r="T493" s="178"/>
      <c r="U493" s="174"/>
      <c r="V493" s="174"/>
      <c r="W493" s="174"/>
      <c r="X493" s="174"/>
      <c r="Y493" s="174"/>
      <c r="Z493" s="174"/>
      <c r="AA493" s="179"/>
      <c r="AT493" s="180" t="s">
        <v>171</v>
      </c>
      <c r="AU493" s="180" t="s">
        <v>102</v>
      </c>
      <c r="AV493" s="11" t="s">
        <v>102</v>
      </c>
      <c r="AW493" s="11" t="s">
        <v>38</v>
      </c>
      <c r="AX493" s="11" t="s">
        <v>24</v>
      </c>
      <c r="AY493" s="180" t="s">
        <v>155</v>
      </c>
    </row>
    <row r="494" spans="2:65" s="1" customFormat="1" ht="31.5" customHeight="1">
      <c r="B494" s="130"/>
      <c r="C494" s="158" t="s">
        <v>889</v>
      </c>
      <c r="D494" s="158" t="s">
        <v>156</v>
      </c>
      <c r="E494" s="159" t="s">
        <v>890</v>
      </c>
      <c r="F494" s="345" t="s">
        <v>891</v>
      </c>
      <c r="G494" s="345"/>
      <c r="H494" s="345"/>
      <c r="I494" s="345"/>
      <c r="J494" s="160" t="s">
        <v>193</v>
      </c>
      <c r="K494" s="161">
        <v>33.2</v>
      </c>
      <c r="L494" s="346">
        <v>0</v>
      </c>
      <c r="M494" s="346"/>
      <c r="N494" s="347">
        <f>ROUND(L494*K494,2)</f>
        <v>0</v>
      </c>
      <c r="O494" s="347"/>
      <c r="P494" s="347"/>
      <c r="Q494" s="347"/>
      <c r="R494" s="132"/>
      <c r="T494" s="162" t="s">
        <v>5</v>
      </c>
      <c r="U494" s="47" t="s">
        <v>47</v>
      </c>
      <c r="V494" s="39"/>
      <c r="W494" s="163">
        <f>V494*K494</f>
        <v>0</v>
      </c>
      <c r="X494" s="163">
        <v>0.00026</v>
      </c>
      <c r="Y494" s="163">
        <f>X494*K494</f>
        <v>0.008632</v>
      </c>
      <c r="Z494" s="163">
        <v>0</v>
      </c>
      <c r="AA494" s="164">
        <f>Z494*K494</f>
        <v>0</v>
      </c>
      <c r="AR494" s="21" t="s">
        <v>246</v>
      </c>
      <c r="AT494" s="21" t="s">
        <v>156</v>
      </c>
      <c r="AU494" s="21" t="s">
        <v>102</v>
      </c>
      <c r="AY494" s="21" t="s">
        <v>155</v>
      </c>
      <c r="BE494" s="104">
        <f>IF(U494="základní",N494,0)</f>
        <v>0</v>
      </c>
      <c r="BF494" s="104">
        <f>IF(U494="snížená",N494,0)</f>
        <v>0</v>
      </c>
      <c r="BG494" s="104">
        <f>IF(U494="zákl. přenesená",N494,0)</f>
        <v>0</v>
      </c>
      <c r="BH494" s="104">
        <f>IF(U494="sníž. přenesená",N494,0)</f>
        <v>0</v>
      </c>
      <c r="BI494" s="104">
        <f>IF(U494="nulová",N494,0)</f>
        <v>0</v>
      </c>
      <c r="BJ494" s="21" t="s">
        <v>24</v>
      </c>
      <c r="BK494" s="104">
        <f>ROUND(L494*K494,2)</f>
        <v>0</v>
      </c>
      <c r="BL494" s="21" t="s">
        <v>246</v>
      </c>
      <c r="BM494" s="21" t="s">
        <v>892</v>
      </c>
    </row>
    <row r="495" spans="2:51" s="10" customFormat="1" ht="22.5" customHeight="1">
      <c r="B495" s="165"/>
      <c r="C495" s="166"/>
      <c r="D495" s="166"/>
      <c r="E495" s="167" t="s">
        <v>5</v>
      </c>
      <c r="F495" s="348" t="s">
        <v>179</v>
      </c>
      <c r="G495" s="349"/>
      <c r="H495" s="349"/>
      <c r="I495" s="349"/>
      <c r="J495" s="166"/>
      <c r="K495" s="168" t="s">
        <v>5</v>
      </c>
      <c r="L495" s="166"/>
      <c r="M495" s="166"/>
      <c r="N495" s="166"/>
      <c r="O495" s="166"/>
      <c r="P495" s="166"/>
      <c r="Q495" s="166"/>
      <c r="R495" s="169"/>
      <c r="T495" s="170"/>
      <c r="U495" s="166"/>
      <c r="V495" s="166"/>
      <c r="W495" s="166"/>
      <c r="X495" s="166"/>
      <c r="Y495" s="166"/>
      <c r="Z495" s="166"/>
      <c r="AA495" s="171"/>
      <c r="AT495" s="172" t="s">
        <v>171</v>
      </c>
      <c r="AU495" s="172" t="s">
        <v>102</v>
      </c>
      <c r="AV495" s="10" t="s">
        <v>24</v>
      </c>
      <c r="AW495" s="10" t="s">
        <v>38</v>
      </c>
      <c r="AX495" s="10" t="s">
        <v>82</v>
      </c>
      <c r="AY495" s="172" t="s">
        <v>155</v>
      </c>
    </row>
    <row r="496" spans="2:51" s="11" customFormat="1" ht="22.5" customHeight="1">
      <c r="B496" s="173"/>
      <c r="C496" s="174"/>
      <c r="D496" s="174"/>
      <c r="E496" s="175" t="s">
        <v>5</v>
      </c>
      <c r="F496" s="350" t="s">
        <v>893</v>
      </c>
      <c r="G496" s="351"/>
      <c r="H496" s="351"/>
      <c r="I496" s="351"/>
      <c r="J496" s="174"/>
      <c r="K496" s="176">
        <v>7</v>
      </c>
      <c r="L496" s="174"/>
      <c r="M496" s="174"/>
      <c r="N496" s="174"/>
      <c r="O496" s="174"/>
      <c r="P496" s="174"/>
      <c r="Q496" s="174"/>
      <c r="R496" s="177"/>
      <c r="T496" s="178"/>
      <c r="U496" s="174"/>
      <c r="V496" s="174"/>
      <c r="W496" s="174"/>
      <c r="X496" s="174"/>
      <c r="Y496" s="174"/>
      <c r="Z496" s="174"/>
      <c r="AA496" s="179"/>
      <c r="AT496" s="180" t="s">
        <v>171</v>
      </c>
      <c r="AU496" s="180" t="s">
        <v>102</v>
      </c>
      <c r="AV496" s="11" t="s">
        <v>102</v>
      </c>
      <c r="AW496" s="11" t="s">
        <v>38</v>
      </c>
      <c r="AX496" s="11" t="s">
        <v>82</v>
      </c>
      <c r="AY496" s="180" t="s">
        <v>155</v>
      </c>
    </row>
    <row r="497" spans="2:51" s="11" customFormat="1" ht="22.5" customHeight="1">
      <c r="B497" s="173"/>
      <c r="C497" s="174"/>
      <c r="D497" s="174"/>
      <c r="E497" s="175" t="s">
        <v>5</v>
      </c>
      <c r="F497" s="350" t="s">
        <v>894</v>
      </c>
      <c r="G497" s="351"/>
      <c r="H497" s="351"/>
      <c r="I497" s="351"/>
      <c r="J497" s="174"/>
      <c r="K497" s="176">
        <v>8.18</v>
      </c>
      <c r="L497" s="174"/>
      <c r="M497" s="174"/>
      <c r="N497" s="174"/>
      <c r="O497" s="174"/>
      <c r="P497" s="174"/>
      <c r="Q497" s="174"/>
      <c r="R497" s="177"/>
      <c r="T497" s="178"/>
      <c r="U497" s="174"/>
      <c r="V497" s="174"/>
      <c r="W497" s="174"/>
      <c r="X497" s="174"/>
      <c r="Y497" s="174"/>
      <c r="Z497" s="174"/>
      <c r="AA497" s="179"/>
      <c r="AT497" s="180" t="s">
        <v>171</v>
      </c>
      <c r="AU497" s="180" t="s">
        <v>102</v>
      </c>
      <c r="AV497" s="11" t="s">
        <v>102</v>
      </c>
      <c r="AW497" s="11" t="s">
        <v>38</v>
      </c>
      <c r="AX497" s="11" t="s">
        <v>82</v>
      </c>
      <c r="AY497" s="180" t="s">
        <v>155</v>
      </c>
    </row>
    <row r="498" spans="2:51" s="11" customFormat="1" ht="22.5" customHeight="1">
      <c r="B498" s="173"/>
      <c r="C498" s="174"/>
      <c r="D498" s="174"/>
      <c r="E498" s="175" t="s">
        <v>5</v>
      </c>
      <c r="F498" s="350" t="s">
        <v>895</v>
      </c>
      <c r="G498" s="351"/>
      <c r="H498" s="351"/>
      <c r="I498" s="351"/>
      <c r="J498" s="174"/>
      <c r="K498" s="176">
        <v>7.38</v>
      </c>
      <c r="L498" s="174"/>
      <c r="M498" s="174"/>
      <c r="N498" s="174"/>
      <c r="O498" s="174"/>
      <c r="P498" s="174"/>
      <c r="Q498" s="174"/>
      <c r="R498" s="177"/>
      <c r="T498" s="178"/>
      <c r="U498" s="174"/>
      <c r="V498" s="174"/>
      <c r="W498" s="174"/>
      <c r="X498" s="174"/>
      <c r="Y498" s="174"/>
      <c r="Z498" s="174"/>
      <c r="AA498" s="179"/>
      <c r="AT498" s="180" t="s">
        <v>171</v>
      </c>
      <c r="AU498" s="180" t="s">
        <v>102</v>
      </c>
      <c r="AV498" s="11" t="s">
        <v>102</v>
      </c>
      <c r="AW498" s="11" t="s">
        <v>38</v>
      </c>
      <c r="AX498" s="11" t="s">
        <v>82</v>
      </c>
      <c r="AY498" s="180" t="s">
        <v>155</v>
      </c>
    </row>
    <row r="499" spans="2:51" s="10" customFormat="1" ht="22.5" customHeight="1">
      <c r="B499" s="165"/>
      <c r="C499" s="166"/>
      <c r="D499" s="166"/>
      <c r="E499" s="167" t="s">
        <v>5</v>
      </c>
      <c r="F499" s="352" t="s">
        <v>170</v>
      </c>
      <c r="G499" s="353"/>
      <c r="H499" s="353"/>
      <c r="I499" s="353"/>
      <c r="J499" s="166"/>
      <c r="K499" s="168" t="s">
        <v>5</v>
      </c>
      <c r="L499" s="166"/>
      <c r="M499" s="166"/>
      <c r="N499" s="166"/>
      <c r="O499" s="166"/>
      <c r="P499" s="166"/>
      <c r="Q499" s="166"/>
      <c r="R499" s="169"/>
      <c r="T499" s="170"/>
      <c r="U499" s="166"/>
      <c r="V499" s="166"/>
      <c r="W499" s="166"/>
      <c r="X499" s="166"/>
      <c r="Y499" s="166"/>
      <c r="Z499" s="166"/>
      <c r="AA499" s="171"/>
      <c r="AT499" s="172" t="s">
        <v>171</v>
      </c>
      <c r="AU499" s="172" t="s">
        <v>102</v>
      </c>
      <c r="AV499" s="10" t="s">
        <v>24</v>
      </c>
      <c r="AW499" s="10" t="s">
        <v>38</v>
      </c>
      <c r="AX499" s="10" t="s">
        <v>82</v>
      </c>
      <c r="AY499" s="172" t="s">
        <v>155</v>
      </c>
    </row>
    <row r="500" spans="2:51" s="11" customFormat="1" ht="22.5" customHeight="1">
      <c r="B500" s="173"/>
      <c r="C500" s="174"/>
      <c r="D500" s="174"/>
      <c r="E500" s="175" t="s">
        <v>5</v>
      </c>
      <c r="F500" s="350" t="s">
        <v>896</v>
      </c>
      <c r="G500" s="351"/>
      <c r="H500" s="351"/>
      <c r="I500" s="351"/>
      <c r="J500" s="174"/>
      <c r="K500" s="176">
        <v>7.96</v>
      </c>
      <c r="L500" s="174"/>
      <c r="M500" s="174"/>
      <c r="N500" s="174"/>
      <c r="O500" s="174"/>
      <c r="P500" s="174"/>
      <c r="Q500" s="174"/>
      <c r="R500" s="177"/>
      <c r="T500" s="178"/>
      <c r="U500" s="174"/>
      <c r="V500" s="174"/>
      <c r="W500" s="174"/>
      <c r="X500" s="174"/>
      <c r="Y500" s="174"/>
      <c r="Z500" s="174"/>
      <c r="AA500" s="179"/>
      <c r="AT500" s="180" t="s">
        <v>171</v>
      </c>
      <c r="AU500" s="180" t="s">
        <v>102</v>
      </c>
      <c r="AV500" s="11" t="s">
        <v>102</v>
      </c>
      <c r="AW500" s="11" t="s">
        <v>38</v>
      </c>
      <c r="AX500" s="11" t="s">
        <v>82</v>
      </c>
      <c r="AY500" s="180" t="s">
        <v>155</v>
      </c>
    </row>
    <row r="501" spans="2:51" s="11" customFormat="1" ht="22.5" customHeight="1">
      <c r="B501" s="173"/>
      <c r="C501" s="174"/>
      <c r="D501" s="174"/>
      <c r="E501" s="175" t="s">
        <v>5</v>
      </c>
      <c r="F501" s="350" t="s">
        <v>897</v>
      </c>
      <c r="G501" s="351"/>
      <c r="H501" s="351"/>
      <c r="I501" s="351"/>
      <c r="J501" s="174"/>
      <c r="K501" s="176">
        <v>2.68</v>
      </c>
      <c r="L501" s="174"/>
      <c r="M501" s="174"/>
      <c r="N501" s="174"/>
      <c r="O501" s="174"/>
      <c r="P501" s="174"/>
      <c r="Q501" s="174"/>
      <c r="R501" s="177"/>
      <c r="T501" s="178"/>
      <c r="U501" s="174"/>
      <c r="V501" s="174"/>
      <c r="W501" s="174"/>
      <c r="X501" s="174"/>
      <c r="Y501" s="174"/>
      <c r="Z501" s="174"/>
      <c r="AA501" s="179"/>
      <c r="AT501" s="180" t="s">
        <v>171</v>
      </c>
      <c r="AU501" s="180" t="s">
        <v>102</v>
      </c>
      <c r="AV501" s="11" t="s">
        <v>102</v>
      </c>
      <c r="AW501" s="11" t="s">
        <v>38</v>
      </c>
      <c r="AX501" s="11" t="s">
        <v>82</v>
      </c>
      <c r="AY501" s="180" t="s">
        <v>155</v>
      </c>
    </row>
    <row r="502" spans="2:51" s="12" customFormat="1" ht="22.5" customHeight="1">
      <c r="B502" s="181"/>
      <c r="C502" s="182"/>
      <c r="D502" s="182"/>
      <c r="E502" s="183" t="s">
        <v>5</v>
      </c>
      <c r="F502" s="354" t="s">
        <v>175</v>
      </c>
      <c r="G502" s="355"/>
      <c r="H502" s="355"/>
      <c r="I502" s="355"/>
      <c r="J502" s="182"/>
      <c r="K502" s="184">
        <v>33.2</v>
      </c>
      <c r="L502" s="182"/>
      <c r="M502" s="182"/>
      <c r="N502" s="182"/>
      <c r="O502" s="182"/>
      <c r="P502" s="182"/>
      <c r="Q502" s="182"/>
      <c r="R502" s="185"/>
      <c r="T502" s="186"/>
      <c r="U502" s="182"/>
      <c r="V502" s="182"/>
      <c r="W502" s="182"/>
      <c r="X502" s="182"/>
      <c r="Y502" s="182"/>
      <c r="Z502" s="182"/>
      <c r="AA502" s="187"/>
      <c r="AT502" s="188" t="s">
        <v>171</v>
      </c>
      <c r="AU502" s="188" t="s">
        <v>102</v>
      </c>
      <c r="AV502" s="12" t="s">
        <v>160</v>
      </c>
      <c r="AW502" s="12" t="s">
        <v>38</v>
      </c>
      <c r="AX502" s="12" t="s">
        <v>24</v>
      </c>
      <c r="AY502" s="188" t="s">
        <v>155</v>
      </c>
    </row>
    <row r="503" spans="2:65" s="1" customFormat="1" ht="22.5" customHeight="1">
      <c r="B503" s="130"/>
      <c r="C503" s="158" t="s">
        <v>898</v>
      </c>
      <c r="D503" s="158" t="s">
        <v>156</v>
      </c>
      <c r="E503" s="159" t="s">
        <v>899</v>
      </c>
      <c r="F503" s="345" t="s">
        <v>900</v>
      </c>
      <c r="G503" s="345"/>
      <c r="H503" s="345"/>
      <c r="I503" s="345"/>
      <c r="J503" s="160" t="s">
        <v>168</v>
      </c>
      <c r="K503" s="161">
        <v>65.06</v>
      </c>
      <c r="L503" s="346">
        <v>0</v>
      </c>
      <c r="M503" s="346"/>
      <c r="N503" s="347">
        <f>ROUND(L503*K503,2)</f>
        <v>0</v>
      </c>
      <c r="O503" s="347"/>
      <c r="P503" s="347"/>
      <c r="Q503" s="347"/>
      <c r="R503" s="132"/>
      <c r="T503" s="162" t="s">
        <v>5</v>
      </c>
      <c r="U503" s="47" t="s">
        <v>47</v>
      </c>
      <c r="V503" s="39"/>
      <c r="W503" s="163">
        <f>V503*K503</f>
        <v>0</v>
      </c>
      <c r="X503" s="163">
        <v>0.0003</v>
      </c>
      <c r="Y503" s="163">
        <f>X503*K503</f>
        <v>0.019518</v>
      </c>
      <c r="Z503" s="163">
        <v>0</v>
      </c>
      <c r="AA503" s="164">
        <f>Z503*K503</f>
        <v>0</v>
      </c>
      <c r="AR503" s="21" t="s">
        <v>246</v>
      </c>
      <c r="AT503" s="21" t="s">
        <v>156</v>
      </c>
      <c r="AU503" s="21" t="s">
        <v>102</v>
      </c>
      <c r="AY503" s="21" t="s">
        <v>155</v>
      </c>
      <c r="BE503" s="104">
        <f>IF(U503="základní",N503,0)</f>
        <v>0</v>
      </c>
      <c r="BF503" s="104">
        <f>IF(U503="snížená",N503,0)</f>
        <v>0</v>
      </c>
      <c r="BG503" s="104">
        <f>IF(U503="zákl. přenesená",N503,0)</f>
        <v>0</v>
      </c>
      <c r="BH503" s="104">
        <f>IF(U503="sníž. přenesená",N503,0)</f>
        <v>0</v>
      </c>
      <c r="BI503" s="104">
        <f>IF(U503="nulová",N503,0)</f>
        <v>0</v>
      </c>
      <c r="BJ503" s="21" t="s">
        <v>24</v>
      </c>
      <c r="BK503" s="104">
        <f>ROUND(L503*K503,2)</f>
        <v>0</v>
      </c>
      <c r="BL503" s="21" t="s">
        <v>246</v>
      </c>
      <c r="BM503" s="21" t="s">
        <v>901</v>
      </c>
    </row>
    <row r="504" spans="2:65" s="1" customFormat="1" ht="31.5" customHeight="1">
      <c r="B504" s="130"/>
      <c r="C504" s="158" t="s">
        <v>902</v>
      </c>
      <c r="D504" s="158" t="s">
        <v>156</v>
      </c>
      <c r="E504" s="159" t="s">
        <v>903</v>
      </c>
      <c r="F504" s="345" t="s">
        <v>904</v>
      </c>
      <c r="G504" s="345"/>
      <c r="H504" s="345"/>
      <c r="I504" s="345"/>
      <c r="J504" s="160" t="s">
        <v>390</v>
      </c>
      <c r="K504" s="161">
        <v>1.168</v>
      </c>
      <c r="L504" s="346">
        <v>0</v>
      </c>
      <c r="M504" s="346"/>
      <c r="N504" s="347">
        <f>ROUND(L504*K504,2)</f>
        <v>0</v>
      </c>
      <c r="O504" s="347"/>
      <c r="P504" s="347"/>
      <c r="Q504" s="347"/>
      <c r="R504" s="132"/>
      <c r="T504" s="162" t="s">
        <v>5</v>
      </c>
      <c r="U504" s="47" t="s">
        <v>47</v>
      </c>
      <c r="V504" s="39"/>
      <c r="W504" s="163">
        <f>V504*K504</f>
        <v>0</v>
      </c>
      <c r="X504" s="163">
        <v>0</v>
      </c>
      <c r="Y504" s="163">
        <f>X504*K504</f>
        <v>0</v>
      </c>
      <c r="Z504" s="163">
        <v>0</v>
      </c>
      <c r="AA504" s="164">
        <f>Z504*K504</f>
        <v>0</v>
      </c>
      <c r="AR504" s="21" t="s">
        <v>246</v>
      </c>
      <c r="AT504" s="21" t="s">
        <v>156</v>
      </c>
      <c r="AU504" s="21" t="s">
        <v>102</v>
      </c>
      <c r="AY504" s="21" t="s">
        <v>155</v>
      </c>
      <c r="BE504" s="104">
        <f>IF(U504="základní",N504,0)</f>
        <v>0</v>
      </c>
      <c r="BF504" s="104">
        <f>IF(U504="snížená",N504,0)</f>
        <v>0</v>
      </c>
      <c r="BG504" s="104">
        <f>IF(U504="zákl. přenesená",N504,0)</f>
        <v>0</v>
      </c>
      <c r="BH504" s="104">
        <f>IF(U504="sníž. přenesená",N504,0)</f>
        <v>0</v>
      </c>
      <c r="BI504" s="104">
        <f>IF(U504="nulová",N504,0)</f>
        <v>0</v>
      </c>
      <c r="BJ504" s="21" t="s">
        <v>24</v>
      </c>
      <c r="BK504" s="104">
        <f>ROUND(L504*K504,2)</f>
        <v>0</v>
      </c>
      <c r="BL504" s="21" t="s">
        <v>246</v>
      </c>
      <c r="BM504" s="21" t="s">
        <v>905</v>
      </c>
    </row>
    <row r="505" spans="2:63" s="9" customFormat="1" ht="29.85" customHeight="1">
      <c r="B505" s="147"/>
      <c r="C505" s="148"/>
      <c r="D505" s="157" t="s">
        <v>130</v>
      </c>
      <c r="E505" s="157"/>
      <c r="F505" s="157"/>
      <c r="G505" s="157"/>
      <c r="H505" s="157"/>
      <c r="I505" s="157"/>
      <c r="J505" s="157"/>
      <c r="K505" s="157"/>
      <c r="L505" s="157"/>
      <c r="M505" s="157"/>
      <c r="N505" s="363">
        <f>BK505</f>
        <v>0</v>
      </c>
      <c r="O505" s="364"/>
      <c r="P505" s="364"/>
      <c r="Q505" s="364"/>
      <c r="R505" s="150"/>
      <c r="T505" s="151"/>
      <c r="U505" s="148"/>
      <c r="V505" s="148"/>
      <c r="W505" s="152">
        <f>SUM(W506:W510)</f>
        <v>0</v>
      </c>
      <c r="X505" s="148"/>
      <c r="Y505" s="152">
        <f>SUM(Y506:Y510)</f>
        <v>0.0036080000000000005</v>
      </c>
      <c r="Z505" s="148"/>
      <c r="AA505" s="153">
        <f>SUM(AA506:AA510)</f>
        <v>0</v>
      </c>
      <c r="AR505" s="154" t="s">
        <v>102</v>
      </c>
      <c r="AT505" s="155" t="s">
        <v>81</v>
      </c>
      <c r="AU505" s="155" t="s">
        <v>24</v>
      </c>
      <c r="AY505" s="154" t="s">
        <v>155</v>
      </c>
      <c r="BK505" s="156">
        <f>SUM(BK506:BK510)</f>
        <v>0</v>
      </c>
    </row>
    <row r="506" spans="2:65" s="1" customFormat="1" ht="31.5" customHeight="1">
      <c r="B506" s="130"/>
      <c r="C506" s="158" t="s">
        <v>906</v>
      </c>
      <c r="D506" s="158" t="s">
        <v>156</v>
      </c>
      <c r="E506" s="159" t="s">
        <v>907</v>
      </c>
      <c r="F506" s="345" t="s">
        <v>908</v>
      </c>
      <c r="G506" s="345"/>
      <c r="H506" s="345"/>
      <c r="I506" s="345"/>
      <c r="J506" s="160" t="s">
        <v>168</v>
      </c>
      <c r="K506" s="161">
        <v>8.8</v>
      </c>
      <c r="L506" s="346">
        <v>0</v>
      </c>
      <c r="M506" s="346"/>
      <c r="N506" s="347">
        <f>ROUND(L506*K506,2)</f>
        <v>0</v>
      </c>
      <c r="O506" s="347"/>
      <c r="P506" s="347"/>
      <c r="Q506" s="347"/>
      <c r="R506" s="132"/>
      <c r="T506" s="162" t="s">
        <v>5</v>
      </c>
      <c r="U506" s="47" t="s">
        <v>47</v>
      </c>
      <c r="V506" s="39"/>
      <c r="W506" s="163">
        <f>V506*K506</f>
        <v>0</v>
      </c>
      <c r="X506" s="163">
        <v>0.00017</v>
      </c>
      <c r="Y506" s="163">
        <f>X506*K506</f>
        <v>0.0014960000000000002</v>
      </c>
      <c r="Z506" s="163">
        <v>0</v>
      </c>
      <c r="AA506" s="164">
        <f>Z506*K506</f>
        <v>0</v>
      </c>
      <c r="AR506" s="21" t="s">
        <v>246</v>
      </c>
      <c r="AT506" s="21" t="s">
        <v>156</v>
      </c>
      <c r="AU506" s="21" t="s">
        <v>102</v>
      </c>
      <c r="AY506" s="21" t="s">
        <v>155</v>
      </c>
      <c r="BE506" s="104">
        <f>IF(U506="základní",N506,0)</f>
        <v>0</v>
      </c>
      <c r="BF506" s="104">
        <f>IF(U506="snížená",N506,0)</f>
        <v>0</v>
      </c>
      <c r="BG506" s="104">
        <f>IF(U506="zákl. přenesená",N506,0)</f>
        <v>0</v>
      </c>
      <c r="BH506" s="104">
        <f>IF(U506="sníž. přenesená",N506,0)</f>
        <v>0</v>
      </c>
      <c r="BI506" s="104">
        <f>IF(U506="nulová",N506,0)</f>
        <v>0</v>
      </c>
      <c r="BJ506" s="21" t="s">
        <v>24</v>
      </c>
      <c r="BK506" s="104">
        <f>ROUND(L506*K506,2)</f>
        <v>0</v>
      </c>
      <c r="BL506" s="21" t="s">
        <v>246</v>
      </c>
      <c r="BM506" s="21" t="s">
        <v>909</v>
      </c>
    </row>
    <row r="507" spans="2:51" s="10" customFormat="1" ht="22.5" customHeight="1">
      <c r="B507" s="165"/>
      <c r="C507" s="166"/>
      <c r="D507" s="166"/>
      <c r="E507" s="167" t="s">
        <v>5</v>
      </c>
      <c r="F507" s="348" t="s">
        <v>910</v>
      </c>
      <c r="G507" s="349"/>
      <c r="H507" s="349"/>
      <c r="I507" s="349"/>
      <c r="J507" s="166"/>
      <c r="K507" s="168" t="s">
        <v>5</v>
      </c>
      <c r="L507" s="166"/>
      <c r="M507" s="166"/>
      <c r="N507" s="166"/>
      <c r="O507" s="166"/>
      <c r="P507" s="166"/>
      <c r="Q507" s="166"/>
      <c r="R507" s="169"/>
      <c r="T507" s="170"/>
      <c r="U507" s="166"/>
      <c r="V507" s="166"/>
      <c r="W507" s="166"/>
      <c r="X507" s="166"/>
      <c r="Y507" s="166"/>
      <c r="Z507" s="166"/>
      <c r="AA507" s="171"/>
      <c r="AT507" s="172" t="s">
        <v>171</v>
      </c>
      <c r="AU507" s="172" t="s">
        <v>102</v>
      </c>
      <c r="AV507" s="10" t="s">
        <v>24</v>
      </c>
      <c r="AW507" s="10" t="s">
        <v>38</v>
      </c>
      <c r="AX507" s="10" t="s">
        <v>82</v>
      </c>
      <c r="AY507" s="172" t="s">
        <v>155</v>
      </c>
    </row>
    <row r="508" spans="2:51" s="11" customFormat="1" ht="22.5" customHeight="1">
      <c r="B508" s="173"/>
      <c r="C508" s="174"/>
      <c r="D508" s="174"/>
      <c r="E508" s="175" t="s">
        <v>5</v>
      </c>
      <c r="F508" s="350" t="s">
        <v>911</v>
      </c>
      <c r="G508" s="351"/>
      <c r="H508" s="351"/>
      <c r="I508" s="351"/>
      <c r="J508" s="174"/>
      <c r="K508" s="176">
        <v>8.8</v>
      </c>
      <c r="L508" s="174"/>
      <c r="M508" s="174"/>
      <c r="N508" s="174"/>
      <c r="O508" s="174"/>
      <c r="P508" s="174"/>
      <c r="Q508" s="174"/>
      <c r="R508" s="177"/>
      <c r="T508" s="178"/>
      <c r="U508" s="174"/>
      <c r="V508" s="174"/>
      <c r="W508" s="174"/>
      <c r="X508" s="174"/>
      <c r="Y508" s="174"/>
      <c r="Z508" s="174"/>
      <c r="AA508" s="179"/>
      <c r="AT508" s="180" t="s">
        <v>171</v>
      </c>
      <c r="AU508" s="180" t="s">
        <v>102</v>
      </c>
      <c r="AV508" s="11" t="s">
        <v>102</v>
      </c>
      <c r="AW508" s="11" t="s">
        <v>38</v>
      </c>
      <c r="AX508" s="11" t="s">
        <v>24</v>
      </c>
      <c r="AY508" s="180" t="s">
        <v>155</v>
      </c>
    </row>
    <row r="509" spans="2:65" s="1" customFormat="1" ht="31.5" customHeight="1">
      <c r="B509" s="130"/>
      <c r="C509" s="158" t="s">
        <v>912</v>
      </c>
      <c r="D509" s="158" t="s">
        <v>156</v>
      </c>
      <c r="E509" s="159" t="s">
        <v>913</v>
      </c>
      <c r="F509" s="345" t="s">
        <v>914</v>
      </c>
      <c r="G509" s="345"/>
      <c r="H509" s="345"/>
      <c r="I509" s="345"/>
      <c r="J509" s="160" t="s">
        <v>168</v>
      </c>
      <c r="K509" s="161">
        <v>8.8</v>
      </c>
      <c r="L509" s="346">
        <v>0</v>
      </c>
      <c r="M509" s="346"/>
      <c r="N509" s="347">
        <f>ROUND(L509*K509,2)</f>
        <v>0</v>
      </c>
      <c r="O509" s="347"/>
      <c r="P509" s="347"/>
      <c r="Q509" s="347"/>
      <c r="R509" s="132"/>
      <c r="T509" s="162" t="s">
        <v>5</v>
      </c>
      <c r="U509" s="47" t="s">
        <v>47</v>
      </c>
      <c r="V509" s="39"/>
      <c r="W509" s="163">
        <f>V509*K509</f>
        <v>0</v>
      </c>
      <c r="X509" s="163">
        <v>0.00012</v>
      </c>
      <c r="Y509" s="163">
        <f>X509*K509</f>
        <v>0.001056</v>
      </c>
      <c r="Z509" s="163">
        <v>0</v>
      </c>
      <c r="AA509" s="164">
        <f>Z509*K509</f>
        <v>0</v>
      </c>
      <c r="AR509" s="21" t="s">
        <v>246</v>
      </c>
      <c r="AT509" s="21" t="s">
        <v>156</v>
      </c>
      <c r="AU509" s="21" t="s">
        <v>102</v>
      </c>
      <c r="AY509" s="21" t="s">
        <v>155</v>
      </c>
      <c r="BE509" s="104">
        <f>IF(U509="základní",N509,0)</f>
        <v>0</v>
      </c>
      <c r="BF509" s="104">
        <f>IF(U509="snížená",N509,0)</f>
        <v>0</v>
      </c>
      <c r="BG509" s="104">
        <f>IF(U509="zákl. přenesená",N509,0)</f>
        <v>0</v>
      </c>
      <c r="BH509" s="104">
        <f>IF(U509="sníž. přenesená",N509,0)</f>
        <v>0</v>
      </c>
      <c r="BI509" s="104">
        <f>IF(U509="nulová",N509,0)</f>
        <v>0</v>
      </c>
      <c r="BJ509" s="21" t="s">
        <v>24</v>
      </c>
      <c r="BK509" s="104">
        <f>ROUND(L509*K509,2)</f>
        <v>0</v>
      </c>
      <c r="BL509" s="21" t="s">
        <v>246</v>
      </c>
      <c r="BM509" s="21" t="s">
        <v>915</v>
      </c>
    </row>
    <row r="510" spans="2:65" s="1" customFormat="1" ht="31.5" customHeight="1">
      <c r="B510" s="130"/>
      <c r="C510" s="158" t="s">
        <v>916</v>
      </c>
      <c r="D510" s="158" t="s">
        <v>156</v>
      </c>
      <c r="E510" s="159" t="s">
        <v>917</v>
      </c>
      <c r="F510" s="345" t="s">
        <v>918</v>
      </c>
      <c r="G510" s="345"/>
      <c r="H510" s="345"/>
      <c r="I510" s="345"/>
      <c r="J510" s="160" t="s">
        <v>168</v>
      </c>
      <c r="K510" s="161">
        <v>8.8</v>
      </c>
      <c r="L510" s="346">
        <v>0</v>
      </c>
      <c r="M510" s="346"/>
      <c r="N510" s="347">
        <f>ROUND(L510*K510,2)</f>
        <v>0</v>
      </c>
      <c r="O510" s="347"/>
      <c r="P510" s="347"/>
      <c r="Q510" s="347"/>
      <c r="R510" s="132"/>
      <c r="T510" s="162" t="s">
        <v>5</v>
      </c>
      <c r="U510" s="47" t="s">
        <v>47</v>
      </c>
      <c r="V510" s="39"/>
      <c r="W510" s="163">
        <f>V510*K510</f>
        <v>0</v>
      </c>
      <c r="X510" s="163">
        <v>0.00012</v>
      </c>
      <c r="Y510" s="163">
        <f>X510*K510</f>
        <v>0.001056</v>
      </c>
      <c r="Z510" s="163">
        <v>0</v>
      </c>
      <c r="AA510" s="164">
        <f>Z510*K510</f>
        <v>0</v>
      </c>
      <c r="AR510" s="21" t="s">
        <v>246</v>
      </c>
      <c r="AT510" s="21" t="s">
        <v>156</v>
      </c>
      <c r="AU510" s="21" t="s">
        <v>102</v>
      </c>
      <c r="AY510" s="21" t="s">
        <v>155</v>
      </c>
      <c r="BE510" s="104">
        <f>IF(U510="základní",N510,0)</f>
        <v>0</v>
      </c>
      <c r="BF510" s="104">
        <f>IF(U510="snížená",N510,0)</f>
        <v>0</v>
      </c>
      <c r="BG510" s="104">
        <f>IF(U510="zákl. přenesená",N510,0)</f>
        <v>0</v>
      </c>
      <c r="BH510" s="104">
        <f>IF(U510="sníž. přenesená",N510,0)</f>
        <v>0</v>
      </c>
      <c r="BI510" s="104">
        <f>IF(U510="nulová",N510,0)</f>
        <v>0</v>
      </c>
      <c r="BJ510" s="21" t="s">
        <v>24</v>
      </c>
      <c r="BK510" s="104">
        <f>ROUND(L510*K510,2)</f>
        <v>0</v>
      </c>
      <c r="BL510" s="21" t="s">
        <v>246</v>
      </c>
      <c r="BM510" s="21" t="s">
        <v>919</v>
      </c>
    </row>
    <row r="511" spans="2:63" s="9" customFormat="1" ht="29.85" customHeight="1">
      <c r="B511" s="147"/>
      <c r="C511" s="148"/>
      <c r="D511" s="157" t="s">
        <v>131</v>
      </c>
      <c r="E511" s="157"/>
      <c r="F511" s="157"/>
      <c r="G511" s="157"/>
      <c r="H511" s="157"/>
      <c r="I511" s="157"/>
      <c r="J511" s="157"/>
      <c r="K511" s="157"/>
      <c r="L511" s="157"/>
      <c r="M511" s="157"/>
      <c r="N511" s="363">
        <f>BK511</f>
        <v>0</v>
      </c>
      <c r="O511" s="364"/>
      <c r="P511" s="364"/>
      <c r="Q511" s="364"/>
      <c r="R511" s="150"/>
      <c r="T511" s="151"/>
      <c r="U511" s="148"/>
      <c r="V511" s="148"/>
      <c r="W511" s="152">
        <f>SUM(W512:W523)</f>
        <v>0</v>
      </c>
      <c r="X511" s="148"/>
      <c r="Y511" s="152">
        <f>SUM(Y512:Y523)</f>
        <v>0.49892858999999995</v>
      </c>
      <c r="Z511" s="148"/>
      <c r="AA511" s="153">
        <f>SUM(AA512:AA523)</f>
        <v>0.09476638</v>
      </c>
      <c r="AR511" s="154" t="s">
        <v>102</v>
      </c>
      <c r="AT511" s="155" t="s">
        <v>81</v>
      </c>
      <c r="AU511" s="155" t="s">
        <v>24</v>
      </c>
      <c r="AY511" s="154" t="s">
        <v>155</v>
      </c>
      <c r="BK511" s="156">
        <f>SUM(BK512:BK523)</f>
        <v>0</v>
      </c>
    </row>
    <row r="512" spans="2:65" s="1" customFormat="1" ht="22.5" customHeight="1">
      <c r="B512" s="130"/>
      <c r="C512" s="158" t="s">
        <v>920</v>
      </c>
      <c r="D512" s="158" t="s">
        <v>156</v>
      </c>
      <c r="E512" s="159" t="s">
        <v>921</v>
      </c>
      <c r="F512" s="345" t="s">
        <v>922</v>
      </c>
      <c r="G512" s="345"/>
      <c r="H512" s="345"/>
      <c r="I512" s="345"/>
      <c r="J512" s="160" t="s">
        <v>168</v>
      </c>
      <c r="K512" s="161">
        <v>305.698</v>
      </c>
      <c r="L512" s="346">
        <v>0</v>
      </c>
      <c r="M512" s="346"/>
      <c r="N512" s="347">
        <f>ROUND(L512*K512,2)</f>
        <v>0</v>
      </c>
      <c r="O512" s="347"/>
      <c r="P512" s="347"/>
      <c r="Q512" s="347"/>
      <c r="R512" s="132"/>
      <c r="T512" s="162" t="s">
        <v>5</v>
      </c>
      <c r="U512" s="47" t="s">
        <v>47</v>
      </c>
      <c r="V512" s="39"/>
      <c r="W512" s="163">
        <f>V512*K512</f>
        <v>0</v>
      </c>
      <c r="X512" s="163">
        <v>0.001</v>
      </c>
      <c r="Y512" s="163">
        <f>X512*K512</f>
        <v>0.30569799999999997</v>
      </c>
      <c r="Z512" s="163">
        <v>0.00031</v>
      </c>
      <c r="AA512" s="164">
        <f>Z512*K512</f>
        <v>0.09476638</v>
      </c>
      <c r="AR512" s="21" t="s">
        <v>246</v>
      </c>
      <c r="AT512" s="21" t="s">
        <v>156</v>
      </c>
      <c r="AU512" s="21" t="s">
        <v>102</v>
      </c>
      <c r="AY512" s="21" t="s">
        <v>155</v>
      </c>
      <c r="BE512" s="104">
        <f>IF(U512="základní",N512,0)</f>
        <v>0</v>
      </c>
      <c r="BF512" s="104">
        <f>IF(U512="snížená",N512,0)</f>
        <v>0</v>
      </c>
      <c r="BG512" s="104">
        <f>IF(U512="zákl. přenesená",N512,0)</f>
        <v>0</v>
      </c>
      <c r="BH512" s="104">
        <f>IF(U512="sníž. přenesená",N512,0)</f>
        <v>0</v>
      </c>
      <c r="BI512" s="104">
        <f>IF(U512="nulová",N512,0)</f>
        <v>0</v>
      </c>
      <c r="BJ512" s="21" t="s">
        <v>24</v>
      </c>
      <c r="BK512" s="104">
        <f>ROUND(L512*K512,2)</f>
        <v>0</v>
      </c>
      <c r="BL512" s="21" t="s">
        <v>246</v>
      </c>
      <c r="BM512" s="21" t="s">
        <v>923</v>
      </c>
    </row>
    <row r="513" spans="2:51" s="11" customFormat="1" ht="22.5" customHeight="1">
      <c r="B513" s="173"/>
      <c r="C513" s="174"/>
      <c r="D513" s="174"/>
      <c r="E513" s="175" t="s">
        <v>5</v>
      </c>
      <c r="F513" s="356" t="s">
        <v>924</v>
      </c>
      <c r="G513" s="357"/>
      <c r="H513" s="357"/>
      <c r="I513" s="357"/>
      <c r="J513" s="174"/>
      <c r="K513" s="176">
        <v>305.698</v>
      </c>
      <c r="L513" s="174"/>
      <c r="M513" s="174"/>
      <c r="N513" s="174"/>
      <c r="O513" s="174"/>
      <c r="P513" s="174"/>
      <c r="Q513" s="174"/>
      <c r="R513" s="177"/>
      <c r="T513" s="178"/>
      <c r="U513" s="174"/>
      <c r="V513" s="174"/>
      <c r="W513" s="174"/>
      <c r="X513" s="174"/>
      <c r="Y513" s="174"/>
      <c r="Z513" s="174"/>
      <c r="AA513" s="179"/>
      <c r="AT513" s="180" t="s">
        <v>171</v>
      </c>
      <c r="AU513" s="180" t="s">
        <v>102</v>
      </c>
      <c r="AV513" s="11" t="s">
        <v>102</v>
      </c>
      <c r="AW513" s="11" t="s">
        <v>38</v>
      </c>
      <c r="AX513" s="11" t="s">
        <v>24</v>
      </c>
      <c r="AY513" s="180" t="s">
        <v>155</v>
      </c>
    </row>
    <row r="514" spans="2:65" s="1" customFormat="1" ht="31.5" customHeight="1">
      <c r="B514" s="130"/>
      <c r="C514" s="158" t="s">
        <v>925</v>
      </c>
      <c r="D514" s="158" t="s">
        <v>156</v>
      </c>
      <c r="E514" s="159" t="s">
        <v>926</v>
      </c>
      <c r="F514" s="345" t="s">
        <v>927</v>
      </c>
      <c r="G514" s="345"/>
      <c r="H514" s="345"/>
      <c r="I514" s="345"/>
      <c r="J514" s="160" t="s">
        <v>168</v>
      </c>
      <c r="K514" s="161">
        <v>30</v>
      </c>
      <c r="L514" s="346">
        <v>0</v>
      </c>
      <c r="M514" s="346"/>
      <c r="N514" s="347">
        <f>ROUND(L514*K514,2)</f>
        <v>0</v>
      </c>
      <c r="O514" s="347"/>
      <c r="P514" s="347"/>
      <c r="Q514" s="347"/>
      <c r="R514" s="132"/>
      <c r="T514" s="162" t="s">
        <v>5</v>
      </c>
      <c r="U514" s="47" t="s">
        <v>47</v>
      </c>
      <c r="V514" s="39"/>
      <c r="W514" s="163">
        <f>V514*K514</f>
        <v>0</v>
      </c>
      <c r="X514" s="163">
        <v>0</v>
      </c>
      <c r="Y514" s="163">
        <f>X514*K514</f>
        <v>0</v>
      </c>
      <c r="Z514" s="163">
        <v>0</v>
      </c>
      <c r="AA514" s="164">
        <f>Z514*K514</f>
        <v>0</v>
      </c>
      <c r="AR514" s="21" t="s">
        <v>246</v>
      </c>
      <c r="AT514" s="21" t="s">
        <v>156</v>
      </c>
      <c r="AU514" s="21" t="s">
        <v>102</v>
      </c>
      <c r="AY514" s="21" t="s">
        <v>155</v>
      </c>
      <c r="BE514" s="104">
        <f>IF(U514="základní",N514,0)</f>
        <v>0</v>
      </c>
      <c r="BF514" s="104">
        <f>IF(U514="snížená",N514,0)</f>
        <v>0</v>
      </c>
      <c r="BG514" s="104">
        <f>IF(U514="zákl. přenesená",N514,0)</f>
        <v>0</v>
      </c>
      <c r="BH514" s="104">
        <f>IF(U514="sníž. přenesená",N514,0)</f>
        <v>0</v>
      </c>
      <c r="BI514" s="104">
        <f>IF(U514="nulová",N514,0)</f>
        <v>0</v>
      </c>
      <c r="BJ514" s="21" t="s">
        <v>24</v>
      </c>
      <c r="BK514" s="104">
        <f>ROUND(L514*K514,2)</f>
        <v>0</v>
      </c>
      <c r="BL514" s="21" t="s">
        <v>246</v>
      </c>
      <c r="BM514" s="21" t="s">
        <v>928</v>
      </c>
    </row>
    <row r="515" spans="2:65" s="1" customFormat="1" ht="31.5" customHeight="1">
      <c r="B515" s="130"/>
      <c r="C515" s="197" t="s">
        <v>929</v>
      </c>
      <c r="D515" s="197" t="s">
        <v>272</v>
      </c>
      <c r="E515" s="198" t="s">
        <v>930</v>
      </c>
      <c r="F515" s="360" t="s">
        <v>931</v>
      </c>
      <c r="G515" s="360"/>
      <c r="H515" s="360"/>
      <c r="I515" s="360"/>
      <c r="J515" s="199" t="s">
        <v>168</v>
      </c>
      <c r="K515" s="200">
        <v>31.5</v>
      </c>
      <c r="L515" s="361">
        <v>0</v>
      </c>
      <c r="M515" s="361"/>
      <c r="N515" s="362">
        <f>ROUND(L515*K515,2)</f>
        <v>0</v>
      </c>
      <c r="O515" s="347"/>
      <c r="P515" s="347"/>
      <c r="Q515" s="347"/>
      <c r="R515" s="132"/>
      <c r="T515" s="162" t="s">
        <v>5</v>
      </c>
      <c r="U515" s="47" t="s">
        <v>47</v>
      </c>
      <c r="V515" s="39"/>
      <c r="W515" s="163">
        <f>V515*K515</f>
        <v>0</v>
      </c>
      <c r="X515" s="163">
        <v>1E-06</v>
      </c>
      <c r="Y515" s="163">
        <f>X515*K515</f>
        <v>3.15E-05</v>
      </c>
      <c r="Z515" s="163">
        <v>0</v>
      </c>
      <c r="AA515" s="164">
        <f>Z515*K515</f>
        <v>0</v>
      </c>
      <c r="AR515" s="21" t="s">
        <v>340</v>
      </c>
      <c r="AT515" s="21" t="s">
        <v>272</v>
      </c>
      <c r="AU515" s="21" t="s">
        <v>102</v>
      </c>
      <c r="AY515" s="21" t="s">
        <v>155</v>
      </c>
      <c r="BE515" s="104">
        <f>IF(U515="základní",N515,0)</f>
        <v>0</v>
      </c>
      <c r="BF515" s="104">
        <f>IF(U515="snížená",N515,0)</f>
        <v>0</v>
      </c>
      <c r="BG515" s="104">
        <f>IF(U515="zákl. přenesená",N515,0)</f>
        <v>0</v>
      </c>
      <c r="BH515" s="104">
        <f>IF(U515="sníž. přenesená",N515,0)</f>
        <v>0</v>
      </c>
      <c r="BI515" s="104">
        <f>IF(U515="nulová",N515,0)</f>
        <v>0</v>
      </c>
      <c r="BJ515" s="21" t="s">
        <v>24</v>
      </c>
      <c r="BK515" s="104">
        <f>ROUND(L515*K515,2)</f>
        <v>0</v>
      </c>
      <c r="BL515" s="21" t="s">
        <v>246</v>
      </c>
      <c r="BM515" s="21" t="s">
        <v>932</v>
      </c>
    </row>
    <row r="516" spans="2:65" s="1" customFormat="1" ht="31.5" customHeight="1">
      <c r="B516" s="130"/>
      <c r="C516" s="158" t="s">
        <v>933</v>
      </c>
      <c r="D516" s="158" t="s">
        <v>156</v>
      </c>
      <c r="E516" s="159" t="s">
        <v>934</v>
      </c>
      <c r="F516" s="345" t="s">
        <v>935</v>
      </c>
      <c r="G516" s="345"/>
      <c r="H516" s="345"/>
      <c r="I516" s="345"/>
      <c r="J516" s="160" t="s">
        <v>168</v>
      </c>
      <c r="K516" s="161">
        <v>20</v>
      </c>
      <c r="L516" s="346">
        <v>0</v>
      </c>
      <c r="M516" s="346"/>
      <c r="N516" s="347">
        <f>ROUND(L516*K516,2)</f>
        <v>0</v>
      </c>
      <c r="O516" s="347"/>
      <c r="P516" s="347"/>
      <c r="Q516" s="347"/>
      <c r="R516" s="132"/>
      <c r="T516" s="162" t="s">
        <v>5</v>
      </c>
      <c r="U516" s="47" t="s">
        <v>47</v>
      </c>
      <c r="V516" s="39"/>
      <c r="W516" s="163">
        <f>V516*K516</f>
        <v>0</v>
      </c>
      <c r="X516" s="163">
        <v>0</v>
      </c>
      <c r="Y516" s="163">
        <f>X516*K516</f>
        <v>0</v>
      </c>
      <c r="Z516" s="163">
        <v>0</v>
      </c>
      <c r="AA516" s="164">
        <f>Z516*K516</f>
        <v>0</v>
      </c>
      <c r="AR516" s="21" t="s">
        <v>246</v>
      </c>
      <c r="AT516" s="21" t="s">
        <v>156</v>
      </c>
      <c r="AU516" s="21" t="s">
        <v>102</v>
      </c>
      <c r="AY516" s="21" t="s">
        <v>155</v>
      </c>
      <c r="BE516" s="104">
        <f>IF(U516="základní",N516,0)</f>
        <v>0</v>
      </c>
      <c r="BF516" s="104">
        <f>IF(U516="snížená",N516,0)</f>
        <v>0</v>
      </c>
      <c r="BG516" s="104">
        <f>IF(U516="zákl. přenesená",N516,0)</f>
        <v>0</v>
      </c>
      <c r="BH516" s="104">
        <f>IF(U516="sníž. přenesená",N516,0)</f>
        <v>0</v>
      </c>
      <c r="BI516" s="104">
        <f>IF(U516="nulová",N516,0)</f>
        <v>0</v>
      </c>
      <c r="BJ516" s="21" t="s">
        <v>24</v>
      </c>
      <c r="BK516" s="104">
        <f>ROUND(L516*K516,2)</f>
        <v>0</v>
      </c>
      <c r="BL516" s="21" t="s">
        <v>246</v>
      </c>
      <c r="BM516" s="21" t="s">
        <v>936</v>
      </c>
    </row>
    <row r="517" spans="2:65" s="1" customFormat="1" ht="31.5" customHeight="1">
      <c r="B517" s="130"/>
      <c r="C517" s="197" t="s">
        <v>937</v>
      </c>
      <c r="D517" s="197" t="s">
        <v>272</v>
      </c>
      <c r="E517" s="198" t="s">
        <v>930</v>
      </c>
      <c r="F517" s="360" t="s">
        <v>931</v>
      </c>
      <c r="G517" s="360"/>
      <c r="H517" s="360"/>
      <c r="I517" s="360"/>
      <c r="J517" s="199" t="s">
        <v>168</v>
      </c>
      <c r="K517" s="200">
        <v>21</v>
      </c>
      <c r="L517" s="361">
        <v>0</v>
      </c>
      <c r="M517" s="361"/>
      <c r="N517" s="362">
        <f>ROUND(L517*K517,2)</f>
        <v>0</v>
      </c>
      <c r="O517" s="347"/>
      <c r="P517" s="347"/>
      <c r="Q517" s="347"/>
      <c r="R517" s="132"/>
      <c r="T517" s="162" t="s">
        <v>5</v>
      </c>
      <c r="U517" s="47" t="s">
        <v>47</v>
      </c>
      <c r="V517" s="39"/>
      <c r="W517" s="163">
        <f>V517*K517</f>
        <v>0</v>
      </c>
      <c r="X517" s="163">
        <v>1E-06</v>
      </c>
      <c r="Y517" s="163">
        <f>X517*K517</f>
        <v>2.1E-05</v>
      </c>
      <c r="Z517" s="163">
        <v>0</v>
      </c>
      <c r="AA517" s="164">
        <f>Z517*K517</f>
        <v>0</v>
      </c>
      <c r="AR517" s="21" t="s">
        <v>340</v>
      </c>
      <c r="AT517" s="21" t="s">
        <v>272</v>
      </c>
      <c r="AU517" s="21" t="s">
        <v>102</v>
      </c>
      <c r="AY517" s="21" t="s">
        <v>155</v>
      </c>
      <c r="BE517" s="104">
        <f>IF(U517="základní",N517,0)</f>
        <v>0</v>
      </c>
      <c r="BF517" s="104">
        <f>IF(U517="snížená",N517,0)</f>
        <v>0</v>
      </c>
      <c r="BG517" s="104">
        <f>IF(U517="zákl. přenesená",N517,0)</f>
        <v>0</v>
      </c>
      <c r="BH517" s="104">
        <f>IF(U517="sníž. přenesená",N517,0)</f>
        <v>0</v>
      </c>
      <c r="BI517" s="104">
        <f>IF(U517="nulová",N517,0)</f>
        <v>0</v>
      </c>
      <c r="BJ517" s="21" t="s">
        <v>24</v>
      </c>
      <c r="BK517" s="104">
        <f>ROUND(L517*K517,2)</f>
        <v>0</v>
      </c>
      <c r="BL517" s="21" t="s">
        <v>246</v>
      </c>
      <c r="BM517" s="21" t="s">
        <v>938</v>
      </c>
    </row>
    <row r="518" spans="2:65" s="1" customFormat="1" ht="31.5" customHeight="1">
      <c r="B518" s="130"/>
      <c r="C518" s="158" t="s">
        <v>939</v>
      </c>
      <c r="D518" s="158" t="s">
        <v>156</v>
      </c>
      <c r="E518" s="159" t="s">
        <v>940</v>
      </c>
      <c r="F518" s="345" t="s">
        <v>941</v>
      </c>
      <c r="G518" s="345"/>
      <c r="H518" s="345"/>
      <c r="I518" s="345"/>
      <c r="J518" s="160" t="s">
        <v>168</v>
      </c>
      <c r="K518" s="161">
        <v>394.241</v>
      </c>
      <c r="L518" s="346">
        <v>0</v>
      </c>
      <c r="M518" s="346"/>
      <c r="N518" s="347">
        <f>ROUND(L518*K518,2)</f>
        <v>0</v>
      </c>
      <c r="O518" s="347"/>
      <c r="P518" s="347"/>
      <c r="Q518" s="347"/>
      <c r="R518" s="132"/>
      <c r="T518" s="162" t="s">
        <v>5</v>
      </c>
      <c r="U518" s="47" t="s">
        <v>47</v>
      </c>
      <c r="V518" s="39"/>
      <c r="W518" s="163">
        <f>V518*K518</f>
        <v>0</v>
      </c>
      <c r="X518" s="163">
        <v>0.0002</v>
      </c>
      <c r="Y518" s="163">
        <f>X518*K518</f>
        <v>0.07884820000000001</v>
      </c>
      <c r="Z518" s="163">
        <v>0</v>
      </c>
      <c r="AA518" s="164">
        <f>Z518*K518</f>
        <v>0</v>
      </c>
      <c r="AR518" s="21" t="s">
        <v>246</v>
      </c>
      <c r="AT518" s="21" t="s">
        <v>156</v>
      </c>
      <c r="AU518" s="21" t="s">
        <v>102</v>
      </c>
      <c r="AY518" s="21" t="s">
        <v>155</v>
      </c>
      <c r="BE518" s="104">
        <f>IF(U518="základní",N518,0)</f>
        <v>0</v>
      </c>
      <c r="BF518" s="104">
        <f>IF(U518="snížená",N518,0)</f>
        <v>0</v>
      </c>
      <c r="BG518" s="104">
        <f>IF(U518="zákl. přenesená",N518,0)</f>
        <v>0</v>
      </c>
      <c r="BH518" s="104">
        <f>IF(U518="sníž. přenesená",N518,0)</f>
        <v>0</v>
      </c>
      <c r="BI518" s="104">
        <f>IF(U518="nulová",N518,0)</f>
        <v>0</v>
      </c>
      <c r="BJ518" s="21" t="s">
        <v>24</v>
      </c>
      <c r="BK518" s="104">
        <f>ROUND(L518*K518,2)</f>
        <v>0</v>
      </c>
      <c r="BL518" s="21" t="s">
        <v>246</v>
      </c>
      <c r="BM518" s="21" t="s">
        <v>942</v>
      </c>
    </row>
    <row r="519" spans="2:51" s="11" customFormat="1" ht="22.5" customHeight="1">
      <c r="B519" s="173"/>
      <c r="C519" s="174"/>
      <c r="D519" s="174"/>
      <c r="E519" s="175" t="s">
        <v>5</v>
      </c>
      <c r="F519" s="356" t="s">
        <v>943</v>
      </c>
      <c r="G519" s="357"/>
      <c r="H519" s="357"/>
      <c r="I519" s="357"/>
      <c r="J519" s="174"/>
      <c r="K519" s="176">
        <v>107.13</v>
      </c>
      <c r="L519" s="174"/>
      <c r="M519" s="174"/>
      <c r="N519" s="174"/>
      <c r="O519" s="174"/>
      <c r="P519" s="174"/>
      <c r="Q519" s="174"/>
      <c r="R519" s="177"/>
      <c r="T519" s="178"/>
      <c r="U519" s="174"/>
      <c r="V519" s="174"/>
      <c r="W519" s="174"/>
      <c r="X519" s="174"/>
      <c r="Y519" s="174"/>
      <c r="Z519" s="174"/>
      <c r="AA519" s="179"/>
      <c r="AT519" s="180" t="s">
        <v>171</v>
      </c>
      <c r="AU519" s="180" t="s">
        <v>102</v>
      </c>
      <c r="AV519" s="11" t="s">
        <v>102</v>
      </c>
      <c r="AW519" s="11" t="s">
        <v>38</v>
      </c>
      <c r="AX519" s="11" t="s">
        <v>82</v>
      </c>
      <c r="AY519" s="180" t="s">
        <v>155</v>
      </c>
    </row>
    <row r="520" spans="2:51" s="11" customFormat="1" ht="22.5" customHeight="1">
      <c r="B520" s="173"/>
      <c r="C520" s="174"/>
      <c r="D520" s="174"/>
      <c r="E520" s="175" t="s">
        <v>5</v>
      </c>
      <c r="F520" s="350" t="s">
        <v>944</v>
      </c>
      <c r="G520" s="351"/>
      <c r="H520" s="351"/>
      <c r="I520" s="351"/>
      <c r="J520" s="174"/>
      <c r="K520" s="176">
        <v>282.103</v>
      </c>
      <c r="L520" s="174"/>
      <c r="M520" s="174"/>
      <c r="N520" s="174"/>
      <c r="O520" s="174"/>
      <c r="P520" s="174"/>
      <c r="Q520" s="174"/>
      <c r="R520" s="177"/>
      <c r="T520" s="178"/>
      <c r="U520" s="174"/>
      <c r="V520" s="174"/>
      <c r="W520" s="174"/>
      <c r="X520" s="174"/>
      <c r="Y520" s="174"/>
      <c r="Z520" s="174"/>
      <c r="AA520" s="179"/>
      <c r="AT520" s="180" t="s">
        <v>171</v>
      </c>
      <c r="AU520" s="180" t="s">
        <v>102</v>
      </c>
      <c r="AV520" s="11" t="s">
        <v>102</v>
      </c>
      <c r="AW520" s="11" t="s">
        <v>38</v>
      </c>
      <c r="AX520" s="11" t="s">
        <v>82</v>
      </c>
      <c r="AY520" s="180" t="s">
        <v>155</v>
      </c>
    </row>
    <row r="521" spans="2:51" s="11" customFormat="1" ht="22.5" customHeight="1">
      <c r="B521" s="173"/>
      <c r="C521" s="174"/>
      <c r="D521" s="174"/>
      <c r="E521" s="175" t="s">
        <v>5</v>
      </c>
      <c r="F521" s="350" t="s">
        <v>945</v>
      </c>
      <c r="G521" s="351"/>
      <c r="H521" s="351"/>
      <c r="I521" s="351"/>
      <c r="J521" s="174"/>
      <c r="K521" s="176">
        <v>5.008</v>
      </c>
      <c r="L521" s="174"/>
      <c r="M521" s="174"/>
      <c r="N521" s="174"/>
      <c r="O521" s="174"/>
      <c r="P521" s="174"/>
      <c r="Q521" s="174"/>
      <c r="R521" s="177"/>
      <c r="T521" s="178"/>
      <c r="U521" s="174"/>
      <c r="V521" s="174"/>
      <c r="W521" s="174"/>
      <c r="X521" s="174"/>
      <c r="Y521" s="174"/>
      <c r="Z521" s="174"/>
      <c r="AA521" s="179"/>
      <c r="AT521" s="180" t="s">
        <v>171</v>
      </c>
      <c r="AU521" s="180" t="s">
        <v>102</v>
      </c>
      <c r="AV521" s="11" t="s">
        <v>102</v>
      </c>
      <c r="AW521" s="11" t="s">
        <v>38</v>
      </c>
      <c r="AX521" s="11" t="s">
        <v>82</v>
      </c>
      <c r="AY521" s="180" t="s">
        <v>155</v>
      </c>
    </row>
    <row r="522" spans="2:51" s="12" customFormat="1" ht="22.5" customHeight="1">
      <c r="B522" s="181"/>
      <c r="C522" s="182"/>
      <c r="D522" s="182"/>
      <c r="E522" s="183" t="s">
        <v>5</v>
      </c>
      <c r="F522" s="354" t="s">
        <v>175</v>
      </c>
      <c r="G522" s="355"/>
      <c r="H522" s="355"/>
      <c r="I522" s="355"/>
      <c r="J522" s="182"/>
      <c r="K522" s="184">
        <v>394.241</v>
      </c>
      <c r="L522" s="182"/>
      <c r="M522" s="182"/>
      <c r="N522" s="182"/>
      <c r="O522" s="182"/>
      <c r="P522" s="182"/>
      <c r="Q522" s="182"/>
      <c r="R522" s="185"/>
      <c r="T522" s="186"/>
      <c r="U522" s="182"/>
      <c r="V522" s="182"/>
      <c r="W522" s="182"/>
      <c r="X522" s="182"/>
      <c r="Y522" s="182"/>
      <c r="Z522" s="182"/>
      <c r="AA522" s="187"/>
      <c r="AT522" s="188" t="s">
        <v>171</v>
      </c>
      <c r="AU522" s="188" t="s">
        <v>102</v>
      </c>
      <c r="AV522" s="12" t="s">
        <v>160</v>
      </c>
      <c r="AW522" s="12" t="s">
        <v>38</v>
      </c>
      <c r="AX522" s="12" t="s">
        <v>24</v>
      </c>
      <c r="AY522" s="188" t="s">
        <v>155</v>
      </c>
    </row>
    <row r="523" spans="2:65" s="1" customFormat="1" ht="31.5" customHeight="1">
      <c r="B523" s="130"/>
      <c r="C523" s="158" t="s">
        <v>946</v>
      </c>
      <c r="D523" s="158" t="s">
        <v>156</v>
      </c>
      <c r="E523" s="159" t="s">
        <v>947</v>
      </c>
      <c r="F523" s="345" t="s">
        <v>948</v>
      </c>
      <c r="G523" s="345"/>
      <c r="H523" s="345"/>
      <c r="I523" s="345"/>
      <c r="J523" s="160" t="s">
        <v>168</v>
      </c>
      <c r="K523" s="161">
        <v>394.241</v>
      </c>
      <c r="L523" s="346">
        <v>0</v>
      </c>
      <c r="M523" s="346"/>
      <c r="N523" s="347">
        <f>ROUND(L523*K523,2)</f>
        <v>0</v>
      </c>
      <c r="O523" s="347"/>
      <c r="P523" s="347"/>
      <c r="Q523" s="347"/>
      <c r="R523" s="132"/>
      <c r="T523" s="162" t="s">
        <v>5</v>
      </c>
      <c r="U523" s="47" t="s">
        <v>47</v>
      </c>
      <c r="V523" s="39"/>
      <c r="W523" s="163">
        <f>V523*K523</f>
        <v>0</v>
      </c>
      <c r="X523" s="163">
        <v>0.00029</v>
      </c>
      <c r="Y523" s="163">
        <f>X523*K523</f>
        <v>0.11432988999999999</v>
      </c>
      <c r="Z523" s="163">
        <v>0</v>
      </c>
      <c r="AA523" s="164">
        <f>Z523*K523</f>
        <v>0</v>
      </c>
      <c r="AR523" s="21" t="s">
        <v>246</v>
      </c>
      <c r="AT523" s="21" t="s">
        <v>156</v>
      </c>
      <c r="AU523" s="21" t="s">
        <v>102</v>
      </c>
      <c r="AY523" s="21" t="s">
        <v>155</v>
      </c>
      <c r="BE523" s="104">
        <f>IF(U523="základní",N523,0)</f>
        <v>0</v>
      </c>
      <c r="BF523" s="104">
        <f>IF(U523="snížená",N523,0)</f>
        <v>0</v>
      </c>
      <c r="BG523" s="104">
        <f>IF(U523="zákl. přenesená",N523,0)</f>
        <v>0</v>
      </c>
      <c r="BH523" s="104">
        <f>IF(U523="sníž. přenesená",N523,0)</f>
        <v>0</v>
      </c>
      <c r="BI523" s="104">
        <f>IF(U523="nulová",N523,0)</f>
        <v>0</v>
      </c>
      <c r="BJ523" s="21" t="s">
        <v>24</v>
      </c>
      <c r="BK523" s="104">
        <f>ROUND(L523*K523,2)</f>
        <v>0</v>
      </c>
      <c r="BL523" s="21" t="s">
        <v>246</v>
      </c>
      <c r="BM523" s="21" t="s">
        <v>949</v>
      </c>
    </row>
    <row r="524" spans="2:63" s="9" customFormat="1" ht="37.35" customHeight="1">
      <c r="B524" s="147"/>
      <c r="C524" s="148"/>
      <c r="D524" s="149" t="s">
        <v>132</v>
      </c>
      <c r="E524" s="149"/>
      <c r="F524" s="149"/>
      <c r="G524" s="149"/>
      <c r="H524" s="149"/>
      <c r="I524" s="149"/>
      <c r="J524" s="149"/>
      <c r="K524" s="149"/>
      <c r="L524" s="149"/>
      <c r="M524" s="149"/>
      <c r="N524" s="369">
        <f>BK524</f>
        <v>0</v>
      </c>
      <c r="O524" s="370"/>
      <c r="P524" s="370"/>
      <c r="Q524" s="370"/>
      <c r="R524" s="150"/>
      <c r="T524" s="151"/>
      <c r="U524" s="148"/>
      <c r="V524" s="148"/>
      <c r="W524" s="152">
        <f>SUM(W525:W527)</f>
        <v>0</v>
      </c>
      <c r="X524" s="148"/>
      <c r="Y524" s="152">
        <f>SUM(Y525:Y527)</f>
        <v>0</v>
      </c>
      <c r="Z524" s="148"/>
      <c r="AA524" s="153">
        <f>SUM(AA525:AA527)</f>
        <v>0</v>
      </c>
      <c r="AR524" s="154" t="s">
        <v>160</v>
      </c>
      <c r="AT524" s="155" t="s">
        <v>81</v>
      </c>
      <c r="AU524" s="155" t="s">
        <v>82</v>
      </c>
      <c r="AY524" s="154" t="s">
        <v>155</v>
      </c>
      <c r="BK524" s="156">
        <f>SUM(BK525:BK527)</f>
        <v>0</v>
      </c>
    </row>
    <row r="525" spans="2:65" s="1" customFormat="1" ht="22.5" customHeight="1">
      <c r="B525" s="130"/>
      <c r="C525" s="158" t="s">
        <v>950</v>
      </c>
      <c r="D525" s="158" t="s">
        <v>156</v>
      </c>
      <c r="E525" s="159" t="s">
        <v>951</v>
      </c>
      <c r="F525" s="345" t="s">
        <v>952</v>
      </c>
      <c r="G525" s="345"/>
      <c r="H525" s="345"/>
      <c r="I525" s="345"/>
      <c r="J525" s="160" t="s">
        <v>953</v>
      </c>
      <c r="K525" s="161">
        <v>10</v>
      </c>
      <c r="L525" s="346">
        <v>0</v>
      </c>
      <c r="M525" s="346"/>
      <c r="N525" s="347">
        <f>ROUND(L525*K525,2)</f>
        <v>0</v>
      </c>
      <c r="O525" s="347"/>
      <c r="P525" s="347"/>
      <c r="Q525" s="347"/>
      <c r="R525" s="132"/>
      <c r="T525" s="162" t="s">
        <v>5</v>
      </c>
      <c r="U525" s="47" t="s">
        <v>47</v>
      </c>
      <c r="V525" s="39"/>
      <c r="W525" s="163">
        <f>V525*K525</f>
        <v>0</v>
      </c>
      <c r="X525" s="163">
        <v>0</v>
      </c>
      <c r="Y525" s="163">
        <f>X525*K525</f>
        <v>0</v>
      </c>
      <c r="Z525" s="163">
        <v>0</v>
      </c>
      <c r="AA525" s="164">
        <f>Z525*K525</f>
        <v>0</v>
      </c>
      <c r="AR525" s="21" t="s">
        <v>954</v>
      </c>
      <c r="AT525" s="21" t="s">
        <v>156</v>
      </c>
      <c r="AU525" s="21" t="s">
        <v>24</v>
      </c>
      <c r="AY525" s="21" t="s">
        <v>155</v>
      </c>
      <c r="BE525" s="104">
        <f>IF(U525="základní",N525,0)</f>
        <v>0</v>
      </c>
      <c r="BF525" s="104">
        <f>IF(U525="snížená",N525,0)</f>
        <v>0</v>
      </c>
      <c r="BG525" s="104">
        <f>IF(U525="zákl. přenesená",N525,0)</f>
        <v>0</v>
      </c>
      <c r="BH525" s="104">
        <f>IF(U525="sníž. přenesená",N525,0)</f>
        <v>0</v>
      </c>
      <c r="BI525" s="104">
        <f>IF(U525="nulová",N525,0)</f>
        <v>0</v>
      </c>
      <c r="BJ525" s="21" t="s">
        <v>24</v>
      </c>
      <c r="BK525" s="104">
        <f>ROUND(L525*K525,2)</f>
        <v>0</v>
      </c>
      <c r="BL525" s="21" t="s">
        <v>954</v>
      </c>
      <c r="BM525" s="21" t="s">
        <v>955</v>
      </c>
    </row>
    <row r="526" spans="2:65" s="1" customFormat="1" ht="22.5" customHeight="1">
      <c r="B526" s="130"/>
      <c r="C526" s="158" t="s">
        <v>956</v>
      </c>
      <c r="D526" s="158" t="s">
        <v>156</v>
      </c>
      <c r="E526" s="159" t="s">
        <v>951</v>
      </c>
      <c r="F526" s="345" t="s">
        <v>952</v>
      </c>
      <c r="G526" s="345"/>
      <c r="H526" s="345"/>
      <c r="I526" s="345"/>
      <c r="J526" s="160" t="s">
        <v>953</v>
      </c>
      <c r="K526" s="161">
        <v>5</v>
      </c>
      <c r="L526" s="346">
        <v>0</v>
      </c>
      <c r="M526" s="346"/>
      <c r="N526" s="347">
        <f>ROUND(L526*K526,2)</f>
        <v>0</v>
      </c>
      <c r="O526" s="347"/>
      <c r="P526" s="347"/>
      <c r="Q526" s="347"/>
      <c r="R526" s="132"/>
      <c r="T526" s="162" t="s">
        <v>5</v>
      </c>
      <c r="U526" s="47" t="s">
        <v>47</v>
      </c>
      <c r="V526" s="39"/>
      <c r="W526" s="163">
        <f>V526*K526</f>
        <v>0</v>
      </c>
      <c r="X526" s="163">
        <v>0</v>
      </c>
      <c r="Y526" s="163">
        <f>X526*K526</f>
        <v>0</v>
      </c>
      <c r="Z526" s="163">
        <v>0</v>
      </c>
      <c r="AA526" s="164">
        <f>Z526*K526</f>
        <v>0</v>
      </c>
      <c r="AR526" s="21" t="s">
        <v>954</v>
      </c>
      <c r="AT526" s="21" t="s">
        <v>156</v>
      </c>
      <c r="AU526" s="21" t="s">
        <v>24</v>
      </c>
      <c r="AY526" s="21" t="s">
        <v>155</v>
      </c>
      <c r="BE526" s="104">
        <f>IF(U526="základní",N526,0)</f>
        <v>0</v>
      </c>
      <c r="BF526" s="104">
        <f>IF(U526="snížená",N526,0)</f>
        <v>0</v>
      </c>
      <c r="BG526" s="104">
        <f>IF(U526="zákl. přenesená",N526,0)</f>
        <v>0</v>
      </c>
      <c r="BH526" s="104">
        <f>IF(U526="sníž. přenesená",N526,0)</f>
        <v>0</v>
      </c>
      <c r="BI526" s="104">
        <f>IF(U526="nulová",N526,0)</f>
        <v>0</v>
      </c>
      <c r="BJ526" s="21" t="s">
        <v>24</v>
      </c>
      <c r="BK526" s="104">
        <f>ROUND(L526*K526,2)</f>
        <v>0</v>
      </c>
      <c r="BL526" s="21" t="s">
        <v>954</v>
      </c>
      <c r="BM526" s="21" t="s">
        <v>957</v>
      </c>
    </row>
    <row r="527" spans="2:65" s="1" customFormat="1" ht="31.5" customHeight="1">
      <c r="B527" s="130"/>
      <c r="C527" s="158" t="s">
        <v>958</v>
      </c>
      <c r="D527" s="158" t="s">
        <v>156</v>
      </c>
      <c r="E527" s="159" t="s">
        <v>959</v>
      </c>
      <c r="F527" s="345" t="s">
        <v>960</v>
      </c>
      <c r="G527" s="345"/>
      <c r="H527" s="345"/>
      <c r="I527" s="345"/>
      <c r="J527" s="160" t="s">
        <v>953</v>
      </c>
      <c r="K527" s="161">
        <v>5</v>
      </c>
      <c r="L527" s="346">
        <v>0</v>
      </c>
      <c r="M527" s="346"/>
      <c r="N527" s="347">
        <f>ROUND(L527*K527,2)</f>
        <v>0</v>
      </c>
      <c r="O527" s="347"/>
      <c r="P527" s="347"/>
      <c r="Q527" s="347"/>
      <c r="R527" s="132"/>
      <c r="T527" s="162" t="s">
        <v>5</v>
      </c>
      <c r="U527" s="47" t="s">
        <v>47</v>
      </c>
      <c r="V527" s="39"/>
      <c r="W527" s="163">
        <f>V527*K527</f>
        <v>0</v>
      </c>
      <c r="X527" s="163">
        <v>0</v>
      </c>
      <c r="Y527" s="163">
        <f>X527*K527</f>
        <v>0</v>
      </c>
      <c r="Z527" s="163">
        <v>0</v>
      </c>
      <c r="AA527" s="164">
        <f>Z527*K527</f>
        <v>0</v>
      </c>
      <c r="AR527" s="21" t="s">
        <v>954</v>
      </c>
      <c r="AT527" s="21" t="s">
        <v>156</v>
      </c>
      <c r="AU527" s="21" t="s">
        <v>24</v>
      </c>
      <c r="AY527" s="21" t="s">
        <v>155</v>
      </c>
      <c r="BE527" s="104">
        <f>IF(U527="základní",N527,0)</f>
        <v>0</v>
      </c>
      <c r="BF527" s="104">
        <f>IF(U527="snížená",N527,0)</f>
        <v>0</v>
      </c>
      <c r="BG527" s="104">
        <f>IF(U527="zákl. přenesená",N527,0)</f>
        <v>0</v>
      </c>
      <c r="BH527" s="104">
        <f>IF(U527="sníž. přenesená",N527,0)</f>
        <v>0</v>
      </c>
      <c r="BI527" s="104">
        <f>IF(U527="nulová",N527,0)</f>
        <v>0</v>
      </c>
      <c r="BJ527" s="21" t="s">
        <v>24</v>
      </c>
      <c r="BK527" s="104">
        <f>ROUND(L527*K527,2)</f>
        <v>0</v>
      </c>
      <c r="BL527" s="21" t="s">
        <v>954</v>
      </c>
      <c r="BM527" s="21" t="s">
        <v>961</v>
      </c>
    </row>
    <row r="528" spans="2:63" s="9" customFormat="1" ht="37.35" customHeight="1">
      <c r="B528" s="147"/>
      <c r="C528" s="148"/>
      <c r="D528" s="149" t="s">
        <v>133</v>
      </c>
      <c r="E528" s="149"/>
      <c r="F528" s="149"/>
      <c r="G528" s="149"/>
      <c r="H528" s="149"/>
      <c r="I528" s="149"/>
      <c r="J528" s="149"/>
      <c r="K528" s="149"/>
      <c r="L528" s="149"/>
      <c r="M528" s="149"/>
      <c r="N528" s="367">
        <f>BK528</f>
        <v>0</v>
      </c>
      <c r="O528" s="368"/>
      <c r="P528" s="368"/>
      <c r="Q528" s="368"/>
      <c r="R528" s="150"/>
      <c r="T528" s="151"/>
      <c r="U528" s="148"/>
      <c r="V528" s="148"/>
      <c r="W528" s="152">
        <f>W529+W531+W533</f>
        <v>0</v>
      </c>
      <c r="X528" s="148"/>
      <c r="Y528" s="152">
        <f>Y529+Y531+Y533</f>
        <v>0</v>
      </c>
      <c r="Z528" s="148"/>
      <c r="AA528" s="153">
        <f>AA529+AA531+AA533</f>
        <v>0</v>
      </c>
      <c r="AR528" s="154" t="s">
        <v>183</v>
      </c>
      <c r="AT528" s="155" t="s">
        <v>81</v>
      </c>
      <c r="AU528" s="155" t="s">
        <v>82</v>
      </c>
      <c r="AY528" s="154" t="s">
        <v>155</v>
      </c>
      <c r="BK528" s="156">
        <f>BK529+BK531+BK533</f>
        <v>0</v>
      </c>
    </row>
    <row r="529" spans="2:63" s="9" customFormat="1" ht="19.9" customHeight="1">
      <c r="B529" s="147"/>
      <c r="C529" s="148"/>
      <c r="D529" s="157" t="s">
        <v>134</v>
      </c>
      <c r="E529" s="157"/>
      <c r="F529" s="157"/>
      <c r="G529" s="157"/>
      <c r="H529" s="157"/>
      <c r="I529" s="157"/>
      <c r="J529" s="157"/>
      <c r="K529" s="157"/>
      <c r="L529" s="157"/>
      <c r="M529" s="157"/>
      <c r="N529" s="365">
        <f>BK529</f>
        <v>0</v>
      </c>
      <c r="O529" s="366"/>
      <c r="P529" s="366"/>
      <c r="Q529" s="366"/>
      <c r="R529" s="150"/>
      <c r="T529" s="151"/>
      <c r="U529" s="148"/>
      <c r="V529" s="148"/>
      <c r="W529" s="152">
        <f>W530</f>
        <v>0</v>
      </c>
      <c r="X529" s="148"/>
      <c r="Y529" s="152">
        <f>Y530</f>
        <v>0</v>
      </c>
      <c r="Z529" s="148"/>
      <c r="AA529" s="153">
        <f>AA530</f>
        <v>0</v>
      </c>
      <c r="AR529" s="154" t="s">
        <v>183</v>
      </c>
      <c r="AT529" s="155" t="s">
        <v>81</v>
      </c>
      <c r="AU529" s="155" t="s">
        <v>24</v>
      </c>
      <c r="AY529" s="154" t="s">
        <v>155</v>
      </c>
      <c r="BK529" s="156">
        <f>BK530</f>
        <v>0</v>
      </c>
    </row>
    <row r="530" spans="2:65" s="1" customFormat="1" ht="22.5" customHeight="1">
      <c r="B530" s="130"/>
      <c r="C530" s="158" t="s">
        <v>962</v>
      </c>
      <c r="D530" s="158" t="s">
        <v>156</v>
      </c>
      <c r="E530" s="159" t="s">
        <v>963</v>
      </c>
      <c r="F530" s="345" t="s">
        <v>138</v>
      </c>
      <c r="G530" s="345"/>
      <c r="H530" s="345"/>
      <c r="I530" s="345"/>
      <c r="J530" s="160" t="s">
        <v>683</v>
      </c>
      <c r="K530" s="161">
        <v>1</v>
      </c>
      <c r="L530" s="346">
        <v>0</v>
      </c>
      <c r="M530" s="346"/>
      <c r="N530" s="347">
        <f>ROUND(L530*K530,2)</f>
        <v>0</v>
      </c>
      <c r="O530" s="347"/>
      <c r="P530" s="347"/>
      <c r="Q530" s="347"/>
      <c r="R530" s="132"/>
      <c r="T530" s="162" t="s">
        <v>5</v>
      </c>
      <c r="U530" s="47" t="s">
        <v>47</v>
      </c>
      <c r="V530" s="39"/>
      <c r="W530" s="163">
        <f>V530*K530</f>
        <v>0</v>
      </c>
      <c r="X530" s="163">
        <v>0</v>
      </c>
      <c r="Y530" s="163">
        <f>X530*K530</f>
        <v>0</v>
      </c>
      <c r="Z530" s="163">
        <v>0</v>
      </c>
      <c r="AA530" s="164">
        <f>Z530*K530</f>
        <v>0</v>
      </c>
      <c r="AR530" s="21" t="s">
        <v>964</v>
      </c>
      <c r="AT530" s="21" t="s">
        <v>156</v>
      </c>
      <c r="AU530" s="21" t="s">
        <v>102</v>
      </c>
      <c r="AY530" s="21" t="s">
        <v>155</v>
      </c>
      <c r="BE530" s="104">
        <f>IF(U530="základní",N530,0)</f>
        <v>0</v>
      </c>
      <c r="BF530" s="104">
        <f>IF(U530="snížená",N530,0)</f>
        <v>0</v>
      </c>
      <c r="BG530" s="104">
        <f>IF(U530="zákl. přenesená",N530,0)</f>
        <v>0</v>
      </c>
      <c r="BH530" s="104">
        <f>IF(U530="sníž. přenesená",N530,0)</f>
        <v>0</v>
      </c>
      <c r="BI530" s="104">
        <f>IF(U530="nulová",N530,0)</f>
        <v>0</v>
      </c>
      <c r="BJ530" s="21" t="s">
        <v>24</v>
      </c>
      <c r="BK530" s="104">
        <f>ROUND(L530*K530,2)</f>
        <v>0</v>
      </c>
      <c r="BL530" s="21" t="s">
        <v>964</v>
      </c>
      <c r="BM530" s="21" t="s">
        <v>965</v>
      </c>
    </row>
    <row r="531" spans="2:63" s="9" customFormat="1" ht="29.85" customHeight="1">
      <c r="B531" s="147"/>
      <c r="C531" s="148"/>
      <c r="D531" s="157" t="s">
        <v>135</v>
      </c>
      <c r="E531" s="157"/>
      <c r="F531" s="157"/>
      <c r="G531" s="157"/>
      <c r="H531" s="157"/>
      <c r="I531" s="157"/>
      <c r="J531" s="157"/>
      <c r="K531" s="157"/>
      <c r="L531" s="157"/>
      <c r="M531" s="157"/>
      <c r="N531" s="363">
        <f>BK531</f>
        <v>0</v>
      </c>
      <c r="O531" s="364"/>
      <c r="P531" s="364"/>
      <c r="Q531" s="364"/>
      <c r="R531" s="150"/>
      <c r="T531" s="151"/>
      <c r="U531" s="148"/>
      <c r="V531" s="148"/>
      <c r="W531" s="152">
        <f>W532</f>
        <v>0</v>
      </c>
      <c r="X531" s="148"/>
      <c r="Y531" s="152">
        <f>Y532</f>
        <v>0</v>
      </c>
      <c r="Z531" s="148"/>
      <c r="AA531" s="153">
        <f>AA532</f>
        <v>0</v>
      </c>
      <c r="AR531" s="154" t="s">
        <v>183</v>
      </c>
      <c r="AT531" s="155" t="s">
        <v>81</v>
      </c>
      <c r="AU531" s="155" t="s">
        <v>24</v>
      </c>
      <c r="AY531" s="154" t="s">
        <v>155</v>
      </c>
      <c r="BK531" s="156">
        <f>BK532</f>
        <v>0</v>
      </c>
    </row>
    <row r="532" spans="2:65" s="1" customFormat="1" ht="22.5" customHeight="1">
      <c r="B532" s="130"/>
      <c r="C532" s="158" t="s">
        <v>966</v>
      </c>
      <c r="D532" s="158" t="s">
        <v>156</v>
      </c>
      <c r="E532" s="159" t="s">
        <v>967</v>
      </c>
      <c r="F532" s="345" t="s">
        <v>968</v>
      </c>
      <c r="G532" s="345"/>
      <c r="H532" s="345"/>
      <c r="I532" s="345"/>
      <c r="J532" s="160" t="s">
        <v>683</v>
      </c>
      <c r="K532" s="161">
        <v>1</v>
      </c>
      <c r="L532" s="346">
        <v>0</v>
      </c>
      <c r="M532" s="346"/>
      <c r="N532" s="347">
        <f>ROUND(L532*K532,2)</f>
        <v>0</v>
      </c>
      <c r="O532" s="347"/>
      <c r="P532" s="347"/>
      <c r="Q532" s="347"/>
      <c r="R532" s="132"/>
      <c r="T532" s="162" t="s">
        <v>5</v>
      </c>
      <c r="U532" s="47" t="s">
        <v>47</v>
      </c>
      <c r="V532" s="39"/>
      <c r="W532" s="163">
        <f>V532*K532</f>
        <v>0</v>
      </c>
      <c r="X532" s="163">
        <v>0</v>
      </c>
      <c r="Y532" s="163">
        <f>X532*K532</f>
        <v>0</v>
      </c>
      <c r="Z532" s="163">
        <v>0</v>
      </c>
      <c r="AA532" s="164">
        <f>Z532*K532</f>
        <v>0</v>
      </c>
      <c r="AR532" s="21" t="s">
        <v>964</v>
      </c>
      <c r="AT532" s="21" t="s">
        <v>156</v>
      </c>
      <c r="AU532" s="21" t="s">
        <v>102</v>
      </c>
      <c r="AY532" s="21" t="s">
        <v>155</v>
      </c>
      <c r="BE532" s="104">
        <f>IF(U532="základní",N532,0)</f>
        <v>0</v>
      </c>
      <c r="BF532" s="104">
        <f>IF(U532="snížená",N532,0)</f>
        <v>0</v>
      </c>
      <c r="BG532" s="104">
        <f>IF(U532="zákl. přenesená",N532,0)</f>
        <v>0</v>
      </c>
      <c r="BH532" s="104">
        <f>IF(U532="sníž. přenesená",N532,0)</f>
        <v>0</v>
      </c>
      <c r="BI532" s="104">
        <f>IF(U532="nulová",N532,0)</f>
        <v>0</v>
      </c>
      <c r="BJ532" s="21" t="s">
        <v>24</v>
      </c>
      <c r="BK532" s="104">
        <f>ROUND(L532*K532,2)</f>
        <v>0</v>
      </c>
      <c r="BL532" s="21" t="s">
        <v>964</v>
      </c>
      <c r="BM532" s="21" t="s">
        <v>969</v>
      </c>
    </row>
    <row r="533" spans="2:63" s="9" customFormat="1" ht="29.85" customHeight="1">
      <c r="B533" s="147"/>
      <c r="C533" s="148"/>
      <c r="D533" s="157" t="s">
        <v>136</v>
      </c>
      <c r="E533" s="157"/>
      <c r="F533" s="157"/>
      <c r="G533" s="157"/>
      <c r="H533" s="157"/>
      <c r="I533" s="157"/>
      <c r="J533" s="157"/>
      <c r="K533" s="157"/>
      <c r="L533" s="157"/>
      <c r="M533" s="157"/>
      <c r="N533" s="363">
        <f>BK533</f>
        <v>0</v>
      </c>
      <c r="O533" s="364"/>
      <c r="P533" s="364"/>
      <c r="Q533" s="364"/>
      <c r="R533" s="150"/>
      <c r="T533" s="151"/>
      <c r="U533" s="148"/>
      <c r="V533" s="148"/>
      <c r="W533" s="152">
        <f>W534</f>
        <v>0</v>
      </c>
      <c r="X533" s="148"/>
      <c r="Y533" s="152">
        <f>Y534</f>
        <v>0</v>
      </c>
      <c r="Z533" s="148"/>
      <c r="AA533" s="153">
        <f>AA534</f>
        <v>0</v>
      </c>
      <c r="AR533" s="154" t="s">
        <v>183</v>
      </c>
      <c r="AT533" s="155" t="s">
        <v>81</v>
      </c>
      <c r="AU533" s="155" t="s">
        <v>24</v>
      </c>
      <c r="AY533" s="154" t="s">
        <v>155</v>
      </c>
      <c r="BK533" s="156">
        <f>BK534</f>
        <v>0</v>
      </c>
    </row>
    <row r="534" spans="2:65" s="1" customFormat="1" ht="22.5" customHeight="1">
      <c r="B534" s="130"/>
      <c r="C534" s="158" t="s">
        <v>970</v>
      </c>
      <c r="D534" s="158" t="s">
        <v>156</v>
      </c>
      <c r="E534" s="159" t="s">
        <v>971</v>
      </c>
      <c r="F534" s="345" t="s">
        <v>972</v>
      </c>
      <c r="G534" s="345"/>
      <c r="H534" s="345"/>
      <c r="I534" s="345"/>
      <c r="J534" s="160" t="s">
        <v>683</v>
      </c>
      <c r="K534" s="161">
        <v>1</v>
      </c>
      <c r="L534" s="346">
        <v>0</v>
      </c>
      <c r="M534" s="346"/>
      <c r="N534" s="347">
        <f>ROUND(L534*K534,2)</f>
        <v>0</v>
      </c>
      <c r="O534" s="347"/>
      <c r="P534" s="347"/>
      <c r="Q534" s="347"/>
      <c r="R534" s="132"/>
      <c r="T534" s="162" t="s">
        <v>5</v>
      </c>
      <c r="U534" s="47" t="s">
        <v>47</v>
      </c>
      <c r="V534" s="39"/>
      <c r="W534" s="163">
        <f>V534*K534</f>
        <v>0</v>
      </c>
      <c r="X534" s="163">
        <v>0</v>
      </c>
      <c r="Y534" s="163">
        <f>X534*K534</f>
        <v>0</v>
      </c>
      <c r="Z534" s="163">
        <v>0</v>
      </c>
      <c r="AA534" s="164">
        <f>Z534*K534</f>
        <v>0</v>
      </c>
      <c r="AR534" s="21" t="s">
        <v>964</v>
      </c>
      <c r="AT534" s="21" t="s">
        <v>156</v>
      </c>
      <c r="AU534" s="21" t="s">
        <v>102</v>
      </c>
      <c r="AY534" s="21" t="s">
        <v>155</v>
      </c>
      <c r="BE534" s="104">
        <f>IF(U534="základní",N534,0)</f>
        <v>0</v>
      </c>
      <c r="BF534" s="104">
        <f>IF(U534="snížená",N534,0)</f>
        <v>0</v>
      </c>
      <c r="BG534" s="104">
        <f>IF(U534="zákl. přenesená",N534,0)</f>
        <v>0</v>
      </c>
      <c r="BH534" s="104">
        <f>IF(U534="sníž. přenesená",N534,0)</f>
        <v>0</v>
      </c>
      <c r="BI534" s="104">
        <f>IF(U534="nulová",N534,0)</f>
        <v>0</v>
      </c>
      <c r="BJ534" s="21" t="s">
        <v>24</v>
      </c>
      <c r="BK534" s="104">
        <f>ROUND(L534*K534,2)</f>
        <v>0</v>
      </c>
      <c r="BL534" s="21" t="s">
        <v>964</v>
      </c>
      <c r="BM534" s="21" t="s">
        <v>973</v>
      </c>
    </row>
    <row r="535" spans="2:63" s="1" customFormat="1" ht="25.15" customHeight="1">
      <c r="B535" s="38"/>
      <c r="C535" s="39"/>
      <c r="D535" s="149"/>
      <c r="E535" s="39"/>
      <c r="F535" s="39"/>
      <c r="G535" s="39"/>
      <c r="H535" s="39"/>
      <c r="I535" s="39"/>
      <c r="J535" s="39"/>
      <c r="K535" s="39"/>
      <c r="L535" s="39"/>
      <c r="M535" s="39"/>
      <c r="N535" s="367"/>
      <c r="O535" s="368"/>
      <c r="P535" s="368"/>
      <c r="Q535" s="368"/>
      <c r="R535" s="40"/>
      <c r="T535" s="201"/>
      <c r="U535" s="59"/>
      <c r="V535" s="59"/>
      <c r="W535" s="59"/>
      <c r="X535" s="59"/>
      <c r="Y535" s="59"/>
      <c r="Z535" s="59"/>
      <c r="AA535" s="61"/>
      <c r="AT535" s="21"/>
      <c r="AU535" s="21"/>
      <c r="AY535" s="21"/>
      <c r="BK535" s="104"/>
    </row>
    <row r="536" spans="2:18" s="1" customFormat="1" ht="6.95" customHeight="1">
      <c r="B536" s="62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4"/>
    </row>
  </sheetData>
  <mergeCells count="836">
    <mergeCell ref="N533:Q533"/>
    <mergeCell ref="N535:Q535"/>
    <mergeCell ref="H1:K1"/>
    <mergeCell ref="S2:AC2"/>
    <mergeCell ref="F534:I534"/>
    <mergeCell ref="L534:M534"/>
    <mergeCell ref="N534:Q534"/>
    <mergeCell ref="N140:Q140"/>
    <mergeCell ref="N141:Q141"/>
    <mergeCell ref="N142:Q142"/>
    <mergeCell ref="N174:Q174"/>
    <mergeCell ref="N222:Q222"/>
    <mergeCell ref="N307:Q307"/>
    <mergeCell ref="N312:Q312"/>
    <mergeCell ref="N314:Q314"/>
    <mergeCell ref="N315:Q315"/>
    <mergeCell ref="N333:Q333"/>
    <mergeCell ref="N348:Q348"/>
    <mergeCell ref="N369:Q369"/>
    <mergeCell ref="N377:Q377"/>
    <mergeCell ref="N382:Q382"/>
    <mergeCell ref="N389:Q389"/>
    <mergeCell ref="N391:Q391"/>
    <mergeCell ref="N403:Q403"/>
    <mergeCell ref="F517:I517"/>
    <mergeCell ref="L517:M517"/>
    <mergeCell ref="N517:Q517"/>
    <mergeCell ref="F518:I518"/>
    <mergeCell ref="L518:M518"/>
    <mergeCell ref="N518:Q518"/>
    <mergeCell ref="F519:I519"/>
    <mergeCell ref="F520:I520"/>
    <mergeCell ref="F521:I521"/>
    <mergeCell ref="F532:I532"/>
    <mergeCell ref="L532:M532"/>
    <mergeCell ref="N532:Q532"/>
    <mergeCell ref="N528:Q528"/>
    <mergeCell ref="N529:Q529"/>
    <mergeCell ref="N531:Q531"/>
    <mergeCell ref="F522:I522"/>
    <mergeCell ref="F523:I523"/>
    <mergeCell ref="L523:M523"/>
    <mergeCell ref="N523:Q523"/>
    <mergeCell ref="F525:I525"/>
    <mergeCell ref="L525:M525"/>
    <mergeCell ref="N525:Q525"/>
    <mergeCell ref="F526:I526"/>
    <mergeCell ref="L526:M526"/>
    <mergeCell ref="N526:Q526"/>
    <mergeCell ref="N524:Q524"/>
    <mergeCell ref="F527:I527"/>
    <mergeCell ref="L527:M527"/>
    <mergeCell ref="N527:Q527"/>
    <mergeCell ref="F530:I530"/>
    <mergeCell ref="L530:M530"/>
    <mergeCell ref="N530:Q530"/>
    <mergeCell ref="L515:M515"/>
    <mergeCell ref="N515:Q515"/>
    <mergeCell ref="F516:I516"/>
    <mergeCell ref="L516:M516"/>
    <mergeCell ref="N516:Q516"/>
    <mergeCell ref="F508:I508"/>
    <mergeCell ref="F509:I509"/>
    <mergeCell ref="L509:M509"/>
    <mergeCell ref="N509:Q509"/>
    <mergeCell ref="F510:I510"/>
    <mergeCell ref="L510:M510"/>
    <mergeCell ref="N510:Q510"/>
    <mergeCell ref="F512:I512"/>
    <mergeCell ref="L512:M512"/>
    <mergeCell ref="N512:Q512"/>
    <mergeCell ref="N511:Q511"/>
    <mergeCell ref="F513:I513"/>
    <mergeCell ref="F514:I514"/>
    <mergeCell ref="L514:M514"/>
    <mergeCell ref="N514:Q514"/>
    <mergeCell ref="F515:I515"/>
    <mergeCell ref="L503:M503"/>
    <mergeCell ref="N503:Q503"/>
    <mergeCell ref="F504:I504"/>
    <mergeCell ref="L504:M504"/>
    <mergeCell ref="N504:Q504"/>
    <mergeCell ref="F506:I506"/>
    <mergeCell ref="L506:M506"/>
    <mergeCell ref="N506:Q506"/>
    <mergeCell ref="F507:I507"/>
    <mergeCell ref="N505:Q505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490:I490"/>
    <mergeCell ref="F491:I491"/>
    <mergeCell ref="L491:M491"/>
    <mergeCell ref="N491:Q491"/>
    <mergeCell ref="F492:I492"/>
    <mergeCell ref="L492:M492"/>
    <mergeCell ref="N492:Q492"/>
    <mergeCell ref="F493:I493"/>
    <mergeCell ref="F494:I494"/>
    <mergeCell ref="L494:M494"/>
    <mergeCell ref="N494:Q494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77:I477"/>
    <mergeCell ref="L477:M477"/>
    <mergeCell ref="N477:Q477"/>
    <mergeCell ref="F478:I478"/>
    <mergeCell ref="L478:M478"/>
    <mergeCell ref="N478:Q478"/>
    <mergeCell ref="F480:I480"/>
    <mergeCell ref="L480:M480"/>
    <mergeCell ref="N480:Q480"/>
    <mergeCell ref="N479:Q479"/>
    <mergeCell ref="F472:I472"/>
    <mergeCell ref="L472:M472"/>
    <mergeCell ref="N472:Q472"/>
    <mergeCell ref="F473:I473"/>
    <mergeCell ref="L473:M473"/>
    <mergeCell ref="N473:Q473"/>
    <mergeCell ref="F474:I474"/>
    <mergeCell ref="F475:I475"/>
    <mergeCell ref="F476:I476"/>
    <mergeCell ref="L476:M476"/>
    <mergeCell ref="N476:Q476"/>
    <mergeCell ref="F467:I467"/>
    <mergeCell ref="F468:I468"/>
    <mergeCell ref="F469:I469"/>
    <mergeCell ref="L469:M469"/>
    <mergeCell ref="N469:Q469"/>
    <mergeCell ref="F470:I470"/>
    <mergeCell ref="L470:M470"/>
    <mergeCell ref="N470:Q470"/>
    <mergeCell ref="F471:I471"/>
    <mergeCell ref="F460:I460"/>
    <mergeCell ref="F461:I461"/>
    <mergeCell ref="F462:I462"/>
    <mergeCell ref="L462:M462"/>
    <mergeCell ref="N462:Q462"/>
    <mergeCell ref="F463:I463"/>
    <mergeCell ref="F464:I464"/>
    <mergeCell ref="F465:I465"/>
    <mergeCell ref="F466:I466"/>
    <mergeCell ref="F455:I455"/>
    <mergeCell ref="L455:M455"/>
    <mergeCell ref="N455:Q455"/>
    <mergeCell ref="F456:I456"/>
    <mergeCell ref="L456:M456"/>
    <mergeCell ref="N456:Q456"/>
    <mergeCell ref="F457:I457"/>
    <mergeCell ref="F458:I458"/>
    <mergeCell ref="F459:I459"/>
    <mergeCell ref="F450:I450"/>
    <mergeCell ref="F451:I451"/>
    <mergeCell ref="L451:M451"/>
    <mergeCell ref="N451:Q451"/>
    <mergeCell ref="F452:I452"/>
    <mergeCell ref="L452:M452"/>
    <mergeCell ref="N452:Q452"/>
    <mergeCell ref="F453:I453"/>
    <mergeCell ref="F454:I454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F449:I449"/>
    <mergeCell ref="F438:I438"/>
    <mergeCell ref="L438:M438"/>
    <mergeCell ref="N438:Q438"/>
    <mergeCell ref="F439:I439"/>
    <mergeCell ref="L439:M439"/>
    <mergeCell ref="N439:Q439"/>
    <mergeCell ref="F440:I440"/>
    <mergeCell ref="F441:I441"/>
    <mergeCell ref="F442:I442"/>
    <mergeCell ref="F433:I433"/>
    <mergeCell ref="L433:M433"/>
    <mergeCell ref="N433:Q433"/>
    <mergeCell ref="F435:I435"/>
    <mergeCell ref="L435:M435"/>
    <mergeCell ref="N435:Q435"/>
    <mergeCell ref="F436:I436"/>
    <mergeCell ref="F437:I437"/>
    <mergeCell ref="L437:M437"/>
    <mergeCell ref="N437:Q437"/>
    <mergeCell ref="N434:Q434"/>
    <mergeCell ref="F428:I428"/>
    <mergeCell ref="F429:I429"/>
    <mergeCell ref="F430:I430"/>
    <mergeCell ref="F431:I431"/>
    <mergeCell ref="L431:M431"/>
    <mergeCell ref="N431:Q431"/>
    <mergeCell ref="F432:I432"/>
    <mergeCell ref="L432:M432"/>
    <mergeCell ref="N432:Q432"/>
    <mergeCell ref="F420:I420"/>
    <mergeCell ref="F421:I421"/>
    <mergeCell ref="F422:I422"/>
    <mergeCell ref="F423:I423"/>
    <mergeCell ref="F425:I425"/>
    <mergeCell ref="L425:M425"/>
    <mergeCell ref="N425:Q425"/>
    <mergeCell ref="F426:I426"/>
    <mergeCell ref="F427:I427"/>
    <mergeCell ref="N424:Q424"/>
    <mergeCell ref="F415:I415"/>
    <mergeCell ref="L415:M415"/>
    <mergeCell ref="N415:Q415"/>
    <mergeCell ref="F416:I416"/>
    <mergeCell ref="L416:M416"/>
    <mergeCell ref="N416:Q416"/>
    <mergeCell ref="F417:I417"/>
    <mergeCell ref="F418:I418"/>
    <mergeCell ref="F419:I419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8:I408"/>
    <mergeCell ref="L408:M408"/>
    <mergeCell ref="N408:Q408"/>
    <mergeCell ref="F410:I410"/>
    <mergeCell ref="L410:M410"/>
    <mergeCell ref="N410:Q410"/>
    <mergeCell ref="F411:I411"/>
    <mergeCell ref="L411:M411"/>
    <mergeCell ref="N411:Q411"/>
    <mergeCell ref="N409:Q409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L407:M407"/>
    <mergeCell ref="N407:Q407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0:I390"/>
    <mergeCell ref="L390:M390"/>
    <mergeCell ref="N390:Q390"/>
    <mergeCell ref="F392:I392"/>
    <mergeCell ref="L392:M392"/>
    <mergeCell ref="N392:Q392"/>
    <mergeCell ref="F393:I393"/>
    <mergeCell ref="L393:M393"/>
    <mergeCell ref="N393:Q393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5:I375"/>
    <mergeCell ref="L375:M375"/>
    <mergeCell ref="N375:Q375"/>
    <mergeCell ref="F376:I376"/>
    <mergeCell ref="L376:M376"/>
    <mergeCell ref="N376:Q376"/>
    <mergeCell ref="F378:I378"/>
    <mergeCell ref="L378:M378"/>
    <mergeCell ref="N378:Q378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8:I368"/>
    <mergeCell ref="L368:M368"/>
    <mergeCell ref="N368:Q368"/>
    <mergeCell ref="F370:I370"/>
    <mergeCell ref="L370:M370"/>
    <mergeCell ref="N370:Q370"/>
    <mergeCell ref="F371:I371"/>
    <mergeCell ref="L371:M371"/>
    <mergeCell ref="N371:Q371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46:I346"/>
    <mergeCell ref="L346:M346"/>
    <mergeCell ref="N346:Q346"/>
    <mergeCell ref="F347:I347"/>
    <mergeCell ref="L347:M347"/>
    <mergeCell ref="N347:Q347"/>
    <mergeCell ref="F349:I349"/>
    <mergeCell ref="L349:M349"/>
    <mergeCell ref="N349:Q349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3:I313"/>
    <mergeCell ref="L313:M313"/>
    <mergeCell ref="N313:Q313"/>
    <mergeCell ref="F316:I316"/>
    <mergeCell ref="L316:M316"/>
    <mergeCell ref="N316:Q316"/>
    <mergeCell ref="F317:I317"/>
    <mergeCell ref="L317:M317"/>
    <mergeCell ref="N317:Q317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0:I300"/>
    <mergeCell ref="F301:I301"/>
    <mergeCell ref="F302:I302"/>
    <mergeCell ref="F303:I303"/>
    <mergeCell ref="F304:I304"/>
    <mergeCell ref="F305:I305"/>
    <mergeCell ref="F306:I306"/>
    <mergeCell ref="F308:I308"/>
    <mergeCell ref="L308:M308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80:I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F259:I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45:I245"/>
    <mergeCell ref="F246:I246"/>
    <mergeCell ref="F247:I247"/>
    <mergeCell ref="F248:I248"/>
    <mergeCell ref="F249:I249"/>
    <mergeCell ref="L249:M249"/>
    <mergeCell ref="N249:Q249"/>
    <mergeCell ref="F250:I250"/>
    <mergeCell ref="F251:I251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24:I224"/>
    <mergeCell ref="L224:M224"/>
    <mergeCell ref="N224:Q224"/>
    <mergeCell ref="F225:I225"/>
    <mergeCell ref="L225:M225"/>
    <mergeCell ref="N225:Q225"/>
    <mergeCell ref="F226:I226"/>
    <mergeCell ref="F227:I227"/>
    <mergeCell ref="F228:I228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60:M160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22:Q122"/>
    <mergeCell ref="L124:Q124"/>
    <mergeCell ref="C130:Q130"/>
    <mergeCell ref="F132:P132"/>
    <mergeCell ref="M134:P134"/>
    <mergeCell ref="M136:Q136"/>
    <mergeCell ref="M137:Q137"/>
    <mergeCell ref="F139:I139"/>
    <mergeCell ref="L139:M139"/>
    <mergeCell ref="N139:Q139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zoomScale="150" zoomScaleNormal="150" zoomScalePageLayoutView="130" workbookViewId="0" topLeftCell="A118">
      <selection activeCell="F121" sqref="F121"/>
    </sheetView>
  </sheetViews>
  <sheetFormatPr defaultColWidth="11.66015625" defaultRowHeight="13.5"/>
  <cols>
    <col min="1" max="1" width="59.5" style="207" customWidth="1"/>
    <col min="2" max="2" width="3.83203125" style="207" customWidth="1"/>
    <col min="3" max="3" width="9.5" style="207" customWidth="1"/>
    <col min="4" max="4" width="12.5" style="207" customWidth="1"/>
    <col min="5" max="5" width="12.66015625" style="207" customWidth="1"/>
    <col min="6" max="7" width="12.5" style="207" customWidth="1"/>
    <col min="8" max="8" width="12.83203125" style="207" hidden="1" customWidth="1"/>
    <col min="9" max="9" width="11.66015625" style="207" hidden="1" customWidth="1"/>
    <col min="10" max="16384" width="11.66015625" style="207" customWidth="1"/>
  </cols>
  <sheetData>
    <row r="1" spans="1:9" ht="9.95" customHeight="1">
      <c r="A1" s="204" t="s">
        <v>974</v>
      </c>
      <c r="B1" s="205"/>
      <c r="C1" s="205"/>
      <c r="D1" s="375" t="s">
        <v>975</v>
      </c>
      <c r="E1" s="375"/>
      <c r="F1" s="375" t="s">
        <v>976</v>
      </c>
      <c r="G1" s="375"/>
      <c r="H1" s="206">
        <v>1.15</v>
      </c>
      <c r="I1" s="206">
        <v>4.5</v>
      </c>
    </row>
    <row r="2" spans="1:9" ht="8.1" customHeight="1">
      <c r="A2" s="208" t="s">
        <v>977</v>
      </c>
      <c r="B2" s="209" t="s">
        <v>978</v>
      </c>
      <c r="C2" s="210" t="s">
        <v>979</v>
      </c>
      <c r="D2" s="209" t="s">
        <v>980</v>
      </c>
      <c r="E2" s="210" t="s">
        <v>981</v>
      </c>
      <c r="F2" s="209" t="s">
        <v>980</v>
      </c>
      <c r="G2" s="210" t="s">
        <v>981</v>
      </c>
      <c r="H2" s="211" t="s">
        <v>975</v>
      </c>
      <c r="I2" s="211" t="s">
        <v>976</v>
      </c>
    </row>
    <row r="3" spans="1:9" ht="8.1" customHeight="1">
      <c r="A3" s="212" t="s">
        <v>982</v>
      </c>
      <c r="B3" s="213" t="s">
        <v>983</v>
      </c>
      <c r="C3" s="214">
        <v>30</v>
      </c>
      <c r="D3" s="215">
        <v>0</v>
      </c>
      <c r="E3" s="216">
        <f aca="true" t="shared" si="0" ref="E3:E25">PRODUCT(C3,D3)</f>
        <v>0</v>
      </c>
      <c r="F3" s="215">
        <v>0</v>
      </c>
      <c r="G3" s="216">
        <f aca="true" t="shared" si="1" ref="G3:G25">PRODUCT(C3,F3)</f>
        <v>0</v>
      </c>
      <c r="H3" s="217">
        <v>8.2</v>
      </c>
      <c r="I3" s="218">
        <v>4.65</v>
      </c>
    </row>
    <row r="4" spans="1:9" ht="8.1" customHeight="1">
      <c r="A4" s="212" t="s">
        <v>984</v>
      </c>
      <c r="B4" s="213" t="s">
        <v>983</v>
      </c>
      <c r="C4" s="214">
        <v>10</v>
      </c>
      <c r="D4" s="215">
        <v>0</v>
      </c>
      <c r="E4" s="216">
        <f t="shared" si="0"/>
        <v>0</v>
      </c>
      <c r="F4" s="215">
        <v>0</v>
      </c>
      <c r="G4" s="216">
        <f t="shared" si="1"/>
        <v>0</v>
      </c>
      <c r="H4" s="217">
        <v>7.7</v>
      </c>
      <c r="I4" s="218">
        <v>9.7</v>
      </c>
    </row>
    <row r="5" spans="1:9" ht="8.1" customHeight="1">
      <c r="A5" s="212" t="s">
        <v>985</v>
      </c>
      <c r="B5" s="213" t="s">
        <v>983</v>
      </c>
      <c r="C5" s="214">
        <v>3</v>
      </c>
      <c r="D5" s="215">
        <v>0</v>
      </c>
      <c r="E5" s="216">
        <f t="shared" si="0"/>
        <v>0</v>
      </c>
      <c r="F5" s="215">
        <v>0</v>
      </c>
      <c r="G5" s="216">
        <f t="shared" si="1"/>
        <v>0</v>
      </c>
      <c r="H5" s="217">
        <v>17.4</v>
      </c>
      <c r="I5" s="218">
        <v>10.3</v>
      </c>
    </row>
    <row r="6" spans="1:9" s="224" customFormat="1" ht="8.1" customHeight="1">
      <c r="A6" s="219" t="s">
        <v>986</v>
      </c>
      <c r="B6" s="220" t="s">
        <v>193</v>
      </c>
      <c r="C6" s="214">
        <v>10</v>
      </c>
      <c r="D6" s="221">
        <v>0</v>
      </c>
      <c r="E6" s="222">
        <f t="shared" si="0"/>
        <v>0</v>
      </c>
      <c r="F6" s="221">
        <v>0</v>
      </c>
      <c r="G6" s="222">
        <f t="shared" si="1"/>
        <v>0</v>
      </c>
      <c r="H6" s="223">
        <v>13.5</v>
      </c>
      <c r="I6" s="223">
        <v>4.1</v>
      </c>
    </row>
    <row r="7" spans="1:9" s="224" customFormat="1" ht="8.1" customHeight="1">
      <c r="A7" s="219" t="s">
        <v>987</v>
      </c>
      <c r="B7" s="220" t="s">
        <v>193</v>
      </c>
      <c r="C7" s="214">
        <v>100</v>
      </c>
      <c r="D7" s="221">
        <v>0</v>
      </c>
      <c r="E7" s="222">
        <f t="shared" si="0"/>
        <v>0</v>
      </c>
      <c r="F7" s="221">
        <v>0</v>
      </c>
      <c r="G7" s="222">
        <f t="shared" si="1"/>
        <v>0</v>
      </c>
      <c r="H7" s="223">
        <v>55.4</v>
      </c>
      <c r="I7" s="223">
        <v>8.8</v>
      </c>
    </row>
    <row r="8" spans="1:9" ht="8.1" customHeight="1">
      <c r="A8" s="219" t="s">
        <v>988</v>
      </c>
      <c r="B8" s="213" t="s">
        <v>193</v>
      </c>
      <c r="C8" s="214">
        <v>150</v>
      </c>
      <c r="D8" s="215">
        <v>0</v>
      </c>
      <c r="E8" s="216">
        <f t="shared" si="0"/>
        <v>0</v>
      </c>
      <c r="F8" s="215">
        <v>0</v>
      </c>
      <c r="G8" s="216">
        <f t="shared" si="1"/>
        <v>0</v>
      </c>
      <c r="H8" s="217">
        <v>19.06</v>
      </c>
      <c r="I8" s="218">
        <v>5.2</v>
      </c>
    </row>
    <row r="9" spans="1:9" ht="8.1" customHeight="1">
      <c r="A9" s="219" t="s">
        <v>989</v>
      </c>
      <c r="B9" s="213" t="s">
        <v>193</v>
      </c>
      <c r="C9" s="214">
        <v>300</v>
      </c>
      <c r="D9" s="215">
        <v>0</v>
      </c>
      <c r="E9" s="216">
        <f t="shared" si="0"/>
        <v>0</v>
      </c>
      <c r="F9" s="215">
        <v>0</v>
      </c>
      <c r="G9" s="216">
        <f t="shared" si="1"/>
        <v>0</v>
      </c>
      <c r="H9" s="218">
        <v>18.83</v>
      </c>
      <c r="I9" s="218">
        <v>5.2</v>
      </c>
    </row>
    <row r="10" spans="1:9" ht="8.1" customHeight="1">
      <c r="A10" s="219" t="s">
        <v>990</v>
      </c>
      <c r="B10" s="213" t="s">
        <v>193</v>
      </c>
      <c r="C10" s="214">
        <v>150</v>
      </c>
      <c r="D10" s="215">
        <v>0</v>
      </c>
      <c r="E10" s="216">
        <f t="shared" si="0"/>
        <v>0</v>
      </c>
      <c r="F10" s="215">
        <v>0</v>
      </c>
      <c r="G10" s="216">
        <f t="shared" si="1"/>
        <v>0</v>
      </c>
      <c r="H10" s="218">
        <v>31.71</v>
      </c>
      <c r="I10" s="218">
        <v>5.2</v>
      </c>
    </row>
    <row r="11" spans="1:9" ht="8.1" customHeight="1">
      <c r="A11" s="219" t="s">
        <v>991</v>
      </c>
      <c r="B11" s="213" t="s">
        <v>193</v>
      </c>
      <c r="C11" s="214">
        <v>20</v>
      </c>
      <c r="D11" s="215">
        <v>0</v>
      </c>
      <c r="E11" s="216">
        <f t="shared" si="0"/>
        <v>0</v>
      </c>
      <c r="F11" s="215">
        <v>0</v>
      </c>
      <c r="G11" s="216">
        <f t="shared" si="1"/>
        <v>0</v>
      </c>
      <c r="H11" s="218">
        <v>29.82</v>
      </c>
      <c r="I11" s="218">
        <v>5.2</v>
      </c>
    </row>
    <row r="12" spans="1:9" ht="8.1" customHeight="1">
      <c r="A12" s="219" t="s">
        <v>992</v>
      </c>
      <c r="B12" s="213" t="s">
        <v>193</v>
      </c>
      <c r="C12" s="214">
        <v>25</v>
      </c>
      <c r="D12" s="215">
        <v>0</v>
      </c>
      <c r="E12" s="216">
        <f t="shared" si="0"/>
        <v>0</v>
      </c>
      <c r="F12" s="215">
        <v>0</v>
      </c>
      <c r="G12" s="216">
        <f t="shared" si="1"/>
        <v>0</v>
      </c>
      <c r="H12" s="218">
        <v>86.71</v>
      </c>
      <c r="I12" s="218">
        <v>6</v>
      </c>
    </row>
    <row r="13" spans="1:9" ht="8.1" customHeight="1">
      <c r="A13" s="219" t="s">
        <v>993</v>
      </c>
      <c r="B13" s="213" t="s">
        <v>983</v>
      </c>
      <c r="C13" s="214">
        <v>3</v>
      </c>
      <c r="D13" s="215">
        <v>0</v>
      </c>
      <c r="E13" s="216">
        <f t="shared" si="0"/>
        <v>0</v>
      </c>
      <c r="F13" s="215">
        <v>0</v>
      </c>
      <c r="G13" s="216">
        <f t="shared" si="1"/>
        <v>0</v>
      </c>
      <c r="H13" s="217">
        <f>99.82+18.36</f>
        <v>118.17999999999999</v>
      </c>
      <c r="I13" s="218">
        <v>11.8</v>
      </c>
    </row>
    <row r="14" spans="1:9" ht="8.1" customHeight="1">
      <c r="A14" s="219" t="s">
        <v>994</v>
      </c>
      <c r="B14" s="213" t="s">
        <v>983</v>
      </c>
      <c r="C14" s="214">
        <v>10</v>
      </c>
      <c r="D14" s="215">
        <v>0</v>
      </c>
      <c r="E14" s="216">
        <f t="shared" si="0"/>
        <v>0</v>
      </c>
      <c r="F14" s="215">
        <v>0</v>
      </c>
      <c r="G14" s="216">
        <f t="shared" si="1"/>
        <v>0</v>
      </c>
      <c r="H14" s="218">
        <f>80.29+18.36+29.36</f>
        <v>128.01</v>
      </c>
      <c r="I14" s="218">
        <v>7.5</v>
      </c>
    </row>
    <row r="15" spans="1:9" ht="8.1" customHeight="1">
      <c r="A15" s="219" t="s">
        <v>995</v>
      </c>
      <c r="B15" s="213" t="s">
        <v>983</v>
      </c>
      <c r="C15" s="214">
        <v>1</v>
      </c>
      <c r="D15" s="215">
        <v>0</v>
      </c>
      <c r="E15" s="216">
        <f t="shared" si="0"/>
        <v>0</v>
      </c>
      <c r="F15" s="215">
        <v>0</v>
      </c>
      <c r="G15" s="216">
        <f t="shared" si="1"/>
        <v>0</v>
      </c>
      <c r="H15" s="218">
        <f>108.1+18.36+49.39</f>
        <v>175.85</v>
      </c>
      <c r="I15" s="218">
        <v>8.6</v>
      </c>
    </row>
    <row r="16" spans="1:9" ht="8.1" customHeight="1">
      <c r="A16" s="219" t="s">
        <v>996</v>
      </c>
      <c r="B16" s="213" t="s">
        <v>983</v>
      </c>
      <c r="C16" s="214">
        <v>1</v>
      </c>
      <c r="D16" s="215">
        <v>0</v>
      </c>
      <c r="E16" s="216">
        <f t="shared" si="0"/>
        <v>0</v>
      </c>
      <c r="F16" s="215">
        <v>0</v>
      </c>
      <c r="G16" s="216">
        <f t="shared" si="1"/>
        <v>0</v>
      </c>
      <c r="H16" s="218">
        <f>136.28+18.36+49.39</f>
        <v>204.02999999999997</v>
      </c>
      <c r="I16" s="218">
        <v>9.6</v>
      </c>
    </row>
    <row r="17" spans="1:9" s="224" customFormat="1" ht="8.1" customHeight="1">
      <c r="A17" s="219" t="s">
        <v>997</v>
      </c>
      <c r="B17" s="220" t="s">
        <v>983</v>
      </c>
      <c r="C17" s="214">
        <v>1</v>
      </c>
      <c r="D17" s="221">
        <v>0</v>
      </c>
      <c r="E17" s="222">
        <f t="shared" si="0"/>
        <v>0</v>
      </c>
      <c r="F17" s="221">
        <v>0</v>
      </c>
      <c r="G17" s="222">
        <f t="shared" si="1"/>
        <v>0</v>
      </c>
      <c r="H17" s="225">
        <f>179</f>
        <v>179</v>
      </c>
      <c r="I17" s="223">
        <v>11.8</v>
      </c>
    </row>
    <row r="18" spans="1:9" s="224" customFormat="1" ht="8.1" customHeight="1">
      <c r="A18" s="226" t="s">
        <v>998</v>
      </c>
      <c r="B18" s="220" t="s">
        <v>983</v>
      </c>
      <c r="C18" s="227">
        <v>2</v>
      </c>
      <c r="D18" s="221">
        <v>0</v>
      </c>
      <c r="E18" s="222">
        <f t="shared" si="0"/>
        <v>0</v>
      </c>
      <c r="F18" s="221">
        <v>0</v>
      </c>
      <c r="G18" s="222">
        <f t="shared" si="1"/>
        <v>0</v>
      </c>
      <c r="H18" s="223">
        <f>168</f>
        <v>168</v>
      </c>
      <c r="I18" s="223">
        <v>15</v>
      </c>
    </row>
    <row r="19" spans="1:9" s="224" customFormat="1" ht="8.1" customHeight="1">
      <c r="A19" s="219" t="s">
        <v>999</v>
      </c>
      <c r="B19" s="220" t="s">
        <v>983</v>
      </c>
      <c r="C19" s="214">
        <v>4</v>
      </c>
      <c r="D19" s="221">
        <v>0</v>
      </c>
      <c r="E19" s="222">
        <f t="shared" si="0"/>
        <v>0</v>
      </c>
      <c r="F19" s="221">
        <v>0</v>
      </c>
      <c r="G19" s="222">
        <f t="shared" si="1"/>
        <v>0</v>
      </c>
      <c r="H19" s="225">
        <v>1460</v>
      </c>
      <c r="I19" s="223">
        <v>45</v>
      </c>
    </row>
    <row r="20" spans="1:9" ht="8.1" customHeight="1">
      <c r="A20" s="219" t="s">
        <v>1000</v>
      </c>
      <c r="B20" s="213" t="s">
        <v>983</v>
      </c>
      <c r="C20" s="214">
        <v>1</v>
      </c>
      <c r="D20" s="215">
        <v>0</v>
      </c>
      <c r="E20" s="216">
        <f t="shared" si="0"/>
        <v>0</v>
      </c>
      <c r="F20" s="215">
        <v>0</v>
      </c>
      <c r="G20" s="216">
        <f t="shared" si="1"/>
        <v>0</v>
      </c>
      <c r="H20" s="217">
        <v>464</v>
      </c>
      <c r="I20" s="218">
        <v>45</v>
      </c>
    </row>
    <row r="21" spans="1:9" ht="8.1" customHeight="1">
      <c r="A21" s="219" t="s">
        <v>1001</v>
      </c>
      <c r="B21" s="213" t="s">
        <v>193</v>
      </c>
      <c r="C21" s="214">
        <v>60</v>
      </c>
      <c r="D21" s="215">
        <v>0</v>
      </c>
      <c r="E21" s="216">
        <f t="shared" si="0"/>
        <v>0</v>
      </c>
      <c r="F21" s="215">
        <v>0</v>
      </c>
      <c r="G21" s="216">
        <f t="shared" si="1"/>
        <v>0</v>
      </c>
      <c r="H21" s="217">
        <v>9.28</v>
      </c>
      <c r="I21" s="218">
        <v>2.9</v>
      </c>
    </row>
    <row r="22" spans="1:9" ht="8.1" customHeight="1">
      <c r="A22" s="219" t="s">
        <v>1002</v>
      </c>
      <c r="B22" s="213" t="s">
        <v>1003</v>
      </c>
      <c r="C22" s="214">
        <v>1</v>
      </c>
      <c r="D22" s="215">
        <v>0</v>
      </c>
      <c r="E22" s="216">
        <f t="shared" si="0"/>
        <v>0</v>
      </c>
      <c r="F22" s="215">
        <v>0</v>
      </c>
      <c r="G22" s="216">
        <f t="shared" si="1"/>
        <v>0</v>
      </c>
      <c r="H22" s="218">
        <v>6000</v>
      </c>
      <c r="I22" s="218">
        <v>700</v>
      </c>
    </row>
    <row r="23" spans="1:9" ht="8.1" customHeight="1">
      <c r="A23" s="219" t="s">
        <v>1004</v>
      </c>
      <c r="B23" s="213" t="s">
        <v>983</v>
      </c>
      <c r="C23" s="214">
        <v>20</v>
      </c>
      <c r="D23" s="215">
        <v>0</v>
      </c>
      <c r="E23" s="216">
        <f t="shared" si="0"/>
        <v>0</v>
      </c>
      <c r="F23" s="215">
        <v>0</v>
      </c>
      <c r="G23" s="216">
        <f t="shared" si="1"/>
        <v>0</v>
      </c>
      <c r="H23" s="218">
        <v>45.3</v>
      </c>
      <c r="I23" s="218">
        <v>17.4</v>
      </c>
    </row>
    <row r="24" spans="1:9" ht="8.1" customHeight="1">
      <c r="A24" s="228" t="s">
        <v>1005</v>
      </c>
      <c r="B24" s="229" t="s">
        <v>983</v>
      </c>
      <c r="C24" s="230">
        <v>10</v>
      </c>
      <c r="D24" s="215">
        <v>0</v>
      </c>
      <c r="E24" s="231">
        <f t="shared" si="0"/>
        <v>0</v>
      </c>
      <c r="F24" s="215">
        <v>0</v>
      </c>
      <c r="G24" s="231">
        <f t="shared" si="1"/>
        <v>0</v>
      </c>
      <c r="H24" s="218">
        <v>0</v>
      </c>
      <c r="I24" s="218">
        <v>17.4</v>
      </c>
    </row>
    <row r="25" spans="1:9" ht="8.1" customHeight="1">
      <c r="A25" s="232" t="s">
        <v>1006</v>
      </c>
      <c r="B25" s="233" t="s">
        <v>1007</v>
      </c>
      <c r="C25" s="234">
        <v>90</v>
      </c>
      <c r="D25" s="215">
        <v>0</v>
      </c>
      <c r="E25" s="235">
        <f t="shared" si="0"/>
        <v>0</v>
      </c>
      <c r="F25" s="215">
        <f>ROUND(I25*$I$1,1)</f>
        <v>0</v>
      </c>
      <c r="G25" s="235">
        <f t="shared" si="1"/>
        <v>0</v>
      </c>
      <c r="H25" s="218">
        <v>10.5</v>
      </c>
      <c r="I25" s="218">
        <v>0</v>
      </c>
    </row>
    <row r="26" spans="1:9" ht="8.1" customHeight="1">
      <c r="A26" s="236"/>
      <c r="B26" s="237"/>
      <c r="C26" s="237"/>
      <c r="D26" s="237"/>
      <c r="E26" s="238">
        <f>SUM(E3:E25)</f>
        <v>0</v>
      </c>
      <c r="F26" s="236"/>
      <c r="G26" s="238">
        <f>SUM(G3:G25)</f>
        <v>0</v>
      </c>
      <c r="H26" s="239"/>
      <c r="I26" s="239"/>
    </row>
    <row r="27" spans="1:9" ht="8.1" customHeight="1">
      <c r="A27" s="240" t="s">
        <v>1008</v>
      </c>
      <c r="B27" s="241"/>
      <c r="C27" s="242">
        <v>3</v>
      </c>
      <c r="D27" s="241" t="s">
        <v>1009</v>
      </c>
      <c r="E27" s="243">
        <f>ROUND(E26*C27*0.01,1)</f>
        <v>0</v>
      </c>
      <c r="F27" s="244"/>
      <c r="G27" s="245"/>
      <c r="H27" s="239"/>
      <c r="I27" s="239"/>
    </row>
    <row r="28" spans="1:9" ht="8.1" customHeight="1">
      <c r="A28" s="240" t="s">
        <v>1010</v>
      </c>
      <c r="B28" s="241"/>
      <c r="C28" s="242">
        <v>20</v>
      </c>
      <c r="D28" s="241" t="s">
        <v>1009</v>
      </c>
      <c r="E28" s="246"/>
      <c r="F28" s="244"/>
      <c r="G28" s="243">
        <f>ROUND(G26*C28*0.01,1)</f>
        <v>0</v>
      </c>
      <c r="H28" s="239"/>
      <c r="I28" s="239"/>
    </row>
    <row r="29" spans="1:9" ht="8.1" customHeight="1">
      <c r="A29" s="247" t="s">
        <v>1011</v>
      </c>
      <c r="B29" s="248"/>
      <c r="C29" s="248"/>
      <c r="D29" s="248"/>
      <c r="E29" s="249">
        <f>SUM(E26:E28)</f>
        <v>0</v>
      </c>
      <c r="F29" s="250"/>
      <c r="G29" s="249">
        <f>SUM(G26:G28)</f>
        <v>0</v>
      </c>
      <c r="H29" s="239"/>
      <c r="I29" s="239"/>
    </row>
    <row r="30" ht="8.1" customHeight="1"/>
    <row r="31" ht="8.1" customHeight="1"/>
    <row r="32" ht="8.1" customHeight="1"/>
    <row r="33" spans="1:9" ht="9.95" customHeight="1">
      <c r="A33" s="204" t="s">
        <v>1012</v>
      </c>
      <c r="B33" s="205"/>
      <c r="C33" s="205"/>
      <c r="D33" s="375" t="s">
        <v>975</v>
      </c>
      <c r="E33" s="375"/>
      <c r="F33" s="375" t="s">
        <v>976</v>
      </c>
      <c r="G33" s="375"/>
      <c r="H33" s="218"/>
      <c r="I33" s="218"/>
    </row>
    <row r="34" spans="1:9" ht="8.1" customHeight="1">
      <c r="A34" s="208" t="s">
        <v>977</v>
      </c>
      <c r="B34" s="209" t="s">
        <v>978</v>
      </c>
      <c r="C34" s="210" t="s">
        <v>979</v>
      </c>
      <c r="D34" s="209" t="s">
        <v>980</v>
      </c>
      <c r="E34" s="210" t="s">
        <v>981</v>
      </c>
      <c r="F34" s="209" t="s">
        <v>980</v>
      </c>
      <c r="G34" s="210" t="s">
        <v>981</v>
      </c>
      <c r="H34" s="211"/>
      <c r="I34" s="211"/>
    </row>
    <row r="35" spans="1:9" ht="76.5" customHeight="1">
      <c r="A35" s="251" t="s">
        <v>1013</v>
      </c>
      <c r="B35" s="213" t="s">
        <v>983</v>
      </c>
      <c r="C35" s="214">
        <v>4</v>
      </c>
      <c r="D35" s="215">
        <v>0</v>
      </c>
      <c r="E35" s="216">
        <f aca="true" t="shared" si="2" ref="E35:E37">PRODUCT(C35,D35)</f>
        <v>0</v>
      </c>
      <c r="F35" s="215">
        <v>0</v>
      </c>
      <c r="G35" s="216">
        <f aca="true" t="shared" si="3" ref="G35:G37">PRODUCT(C35,F35)</f>
        <v>0</v>
      </c>
      <c r="H35" s="217">
        <v>2300</v>
      </c>
      <c r="I35" s="218">
        <v>45</v>
      </c>
    </row>
    <row r="36" spans="1:9" ht="76.5" customHeight="1">
      <c r="A36" s="251" t="s">
        <v>1014</v>
      </c>
      <c r="B36" s="213" t="s">
        <v>983</v>
      </c>
      <c r="C36" s="214">
        <v>4</v>
      </c>
      <c r="D36" s="215">
        <v>0</v>
      </c>
      <c r="E36" s="216">
        <f t="shared" si="2"/>
        <v>0</v>
      </c>
      <c r="F36" s="215">
        <v>0</v>
      </c>
      <c r="G36" s="216">
        <f t="shared" si="3"/>
        <v>0</v>
      </c>
      <c r="H36" s="217">
        <v>3877</v>
      </c>
      <c r="I36" s="218">
        <v>45</v>
      </c>
    </row>
    <row r="37" spans="1:9" ht="72.95" customHeight="1">
      <c r="A37" s="252" t="s">
        <v>1015</v>
      </c>
      <c r="B37" s="253" t="s">
        <v>983</v>
      </c>
      <c r="C37" s="254">
        <v>4</v>
      </c>
      <c r="D37" s="215">
        <v>0</v>
      </c>
      <c r="E37" s="216">
        <f t="shared" si="2"/>
        <v>0</v>
      </c>
      <c r="F37" s="215">
        <v>0</v>
      </c>
      <c r="G37" s="216">
        <f t="shared" si="3"/>
        <v>0</v>
      </c>
      <c r="H37" s="217">
        <v>1850</v>
      </c>
      <c r="I37" s="218">
        <v>45</v>
      </c>
    </row>
    <row r="38" spans="1:9" ht="8.1" customHeight="1">
      <c r="A38" s="236"/>
      <c r="B38" s="237"/>
      <c r="C38" s="237"/>
      <c r="D38" s="237"/>
      <c r="E38" s="238">
        <f>SUM(E35:E37)</f>
        <v>0</v>
      </c>
      <c r="F38" s="236"/>
      <c r="G38" s="238">
        <f>SUM(G35:G37)</f>
        <v>0</v>
      </c>
      <c r="H38" s="239"/>
      <c r="I38" s="239"/>
    </row>
    <row r="39" spans="1:9" ht="8.1" customHeight="1">
      <c r="A39" s="240" t="s">
        <v>1008</v>
      </c>
      <c r="B39" s="241"/>
      <c r="C39" s="242">
        <v>3</v>
      </c>
      <c r="D39" s="241" t="s">
        <v>1009</v>
      </c>
      <c r="E39" s="243">
        <f>ROUND(E38*C39*0.01,1)</f>
        <v>0</v>
      </c>
      <c r="F39" s="244"/>
      <c r="G39" s="245"/>
      <c r="H39" s="239"/>
      <c r="I39" s="239"/>
    </row>
    <row r="40" spans="1:9" ht="8.1" customHeight="1">
      <c r="A40" s="240" t="s">
        <v>1016</v>
      </c>
      <c r="B40" s="241"/>
      <c r="C40" s="242">
        <v>10</v>
      </c>
      <c r="D40" s="241" t="s">
        <v>1009</v>
      </c>
      <c r="E40" s="246"/>
      <c r="F40" s="244"/>
      <c r="G40" s="243">
        <f>ROUND(G38*C40*0.01,1)</f>
        <v>0</v>
      </c>
      <c r="H40" s="239"/>
      <c r="I40" s="239"/>
    </row>
    <row r="41" spans="1:9" ht="8.1" customHeight="1">
      <c r="A41" s="247" t="s">
        <v>1011</v>
      </c>
      <c r="B41" s="248"/>
      <c r="C41" s="248"/>
      <c r="D41" s="248"/>
      <c r="E41" s="249">
        <f>SUM(E38:E40)</f>
        <v>0</v>
      </c>
      <c r="F41" s="250"/>
      <c r="G41" s="249">
        <f>SUM(G38:G40)</f>
        <v>0</v>
      </c>
      <c r="H41" s="239"/>
      <c r="I41" s="239"/>
    </row>
    <row r="42" ht="8.1" customHeight="1"/>
    <row r="43" ht="8.1" customHeight="1"/>
    <row r="44" spans="1:9" ht="8.1" customHeight="1">
      <c r="A44" s="255"/>
      <c r="B44" s="241"/>
      <c r="C44" s="241"/>
      <c r="D44" s="241"/>
      <c r="E44" s="256"/>
      <c r="F44" s="241"/>
      <c r="G44" s="256"/>
      <c r="H44" s="239"/>
      <c r="I44" s="239"/>
    </row>
    <row r="45" spans="1:7" ht="9.95" customHeight="1">
      <c r="A45" s="204" t="s">
        <v>1017</v>
      </c>
      <c r="B45" s="205"/>
      <c r="C45" s="205"/>
      <c r="D45" s="375" t="s">
        <v>975</v>
      </c>
      <c r="E45" s="375"/>
      <c r="F45" s="375" t="s">
        <v>976</v>
      </c>
      <c r="G45" s="375"/>
    </row>
    <row r="46" spans="1:8" ht="8.1" customHeight="1">
      <c r="A46" s="208" t="s">
        <v>977</v>
      </c>
      <c r="B46" s="209" t="s">
        <v>978</v>
      </c>
      <c r="C46" s="210" t="s">
        <v>979</v>
      </c>
      <c r="D46" s="209" t="s">
        <v>980</v>
      </c>
      <c r="E46" s="210" t="s">
        <v>981</v>
      </c>
      <c r="F46" s="209" t="s">
        <v>980</v>
      </c>
      <c r="G46" s="210" t="s">
        <v>981</v>
      </c>
      <c r="H46" s="206"/>
    </row>
    <row r="47" spans="1:9" s="224" customFormat="1" ht="18" customHeight="1">
      <c r="A47" s="257" t="s">
        <v>1018</v>
      </c>
      <c r="B47" s="258" t="s">
        <v>983</v>
      </c>
      <c r="C47" s="254">
        <v>1</v>
      </c>
      <c r="D47" s="221">
        <v>0</v>
      </c>
      <c r="E47" s="259">
        <f aca="true" t="shared" si="4" ref="E47:E55">PRODUCT(C47,D47)</f>
        <v>0</v>
      </c>
      <c r="F47" s="221">
        <v>0</v>
      </c>
      <c r="G47" s="259">
        <f aca="true" t="shared" si="5" ref="G47:G55">PRODUCT(C47,F47)</f>
        <v>0</v>
      </c>
      <c r="H47" s="223">
        <v>890</v>
      </c>
      <c r="I47" s="223">
        <v>150</v>
      </c>
    </row>
    <row r="48" spans="1:9" ht="8.1" customHeight="1">
      <c r="A48" s="257" t="s">
        <v>1019</v>
      </c>
      <c r="B48" s="253" t="s">
        <v>983</v>
      </c>
      <c r="C48" s="254">
        <v>1</v>
      </c>
      <c r="D48" s="215">
        <v>0</v>
      </c>
      <c r="E48" s="216">
        <f t="shared" si="4"/>
        <v>0</v>
      </c>
      <c r="F48" s="215">
        <v>0</v>
      </c>
      <c r="G48" s="216">
        <f t="shared" si="5"/>
        <v>0</v>
      </c>
      <c r="H48" s="217">
        <v>96</v>
      </c>
      <c r="I48" s="218">
        <v>17</v>
      </c>
    </row>
    <row r="49" spans="1:9" ht="8.1" customHeight="1">
      <c r="A49" s="257" t="s">
        <v>1020</v>
      </c>
      <c r="B49" s="253" t="s">
        <v>983</v>
      </c>
      <c r="C49" s="254">
        <v>2</v>
      </c>
      <c r="D49" s="215">
        <v>0</v>
      </c>
      <c r="E49" s="216">
        <f t="shared" si="4"/>
        <v>0</v>
      </c>
      <c r="F49" s="215">
        <v>0</v>
      </c>
      <c r="G49" s="216">
        <f t="shared" si="5"/>
        <v>0</v>
      </c>
      <c r="H49" s="217">
        <v>96</v>
      </c>
      <c r="I49" s="218">
        <v>17</v>
      </c>
    </row>
    <row r="50" spans="1:9" ht="8.1" customHeight="1">
      <c r="A50" s="257" t="s">
        <v>1021</v>
      </c>
      <c r="B50" s="253" t="s">
        <v>983</v>
      </c>
      <c r="C50" s="254">
        <v>2</v>
      </c>
      <c r="D50" s="215">
        <v>0</v>
      </c>
      <c r="E50" s="216">
        <f t="shared" si="4"/>
        <v>0</v>
      </c>
      <c r="F50" s="215">
        <v>0</v>
      </c>
      <c r="G50" s="216">
        <f t="shared" si="5"/>
        <v>0</v>
      </c>
      <c r="H50" s="217">
        <v>150.88</v>
      </c>
      <c r="I50" s="218">
        <v>17</v>
      </c>
    </row>
    <row r="51" spans="1:9" ht="8.1" customHeight="1">
      <c r="A51" s="257" t="s">
        <v>1022</v>
      </c>
      <c r="B51" s="253" t="s">
        <v>983</v>
      </c>
      <c r="C51" s="254">
        <v>1</v>
      </c>
      <c r="D51" s="215">
        <v>0</v>
      </c>
      <c r="E51" s="216">
        <f t="shared" si="4"/>
        <v>0</v>
      </c>
      <c r="F51" s="215">
        <v>0</v>
      </c>
      <c r="G51" s="216">
        <f t="shared" si="5"/>
        <v>0</v>
      </c>
      <c r="H51" s="217">
        <v>1346</v>
      </c>
      <c r="I51" s="218">
        <v>34</v>
      </c>
    </row>
    <row r="52" spans="1:9" ht="8.1" customHeight="1">
      <c r="A52" s="257" t="s">
        <v>1023</v>
      </c>
      <c r="B52" s="253" t="s">
        <v>983</v>
      </c>
      <c r="C52" s="254">
        <v>1</v>
      </c>
      <c r="D52" s="215">
        <v>0</v>
      </c>
      <c r="E52" s="216">
        <f t="shared" si="4"/>
        <v>0</v>
      </c>
      <c r="F52" s="215">
        <v>0</v>
      </c>
      <c r="G52" s="216">
        <f t="shared" si="5"/>
        <v>0</v>
      </c>
      <c r="H52" s="217">
        <v>620</v>
      </c>
      <c r="I52" s="218">
        <v>34</v>
      </c>
    </row>
    <row r="53" spans="1:9" ht="8.1" customHeight="1">
      <c r="A53" s="257" t="s">
        <v>1024</v>
      </c>
      <c r="B53" s="253" t="s">
        <v>983</v>
      </c>
      <c r="C53" s="254">
        <v>1</v>
      </c>
      <c r="D53" s="215">
        <v>0</v>
      </c>
      <c r="E53" s="216">
        <f t="shared" si="4"/>
        <v>0</v>
      </c>
      <c r="F53" s="215">
        <v>0</v>
      </c>
      <c r="G53" s="216">
        <f t="shared" si="5"/>
        <v>0</v>
      </c>
      <c r="H53" s="217">
        <v>920</v>
      </c>
      <c r="I53" s="218">
        <v>34</v>
      </c>
    </row>
    <row r="54" spans="1:9" ht="8.1" customHeight="1">
      <c r="A54" s="257" t="s">
        <v>1025</v>
      </c>
      <c r="B54" s="253" t="s">
        <v>983</v>
      </c>
      <c r="C54" s="254">
        <v>5</v>
      </c>
      <c r="D54" s="215">
        <f aca="true" t="shared" si="6" ref="D54">ROUND($H$1*H54,1)</f>
        <v>0</v>
      </c>
      <c r="E54" s="216">
        <f t="shared" si="4"/>
        <v>0</v>
      </c>
      <c r="F54" s="215">
        <v>0</v>
      </c>
      <c r="G54" s="216">
        <f t="shared" si="5"/>
        <v>0</v>
      </c>
      <c r="H54" s="217">
        <v>0</v>
      </c>
      <c r="I54" s="218">
        <v>17.4</v>
      </c>
    </row>
    <row r="55" spans="1:9" ht="8.1" customHeight="1">
      <c r="A55" s="257" t="s">
        <v>1026</v>
      </c>
      <c r="B55" s="253" t="s">
        <v>1003</v>
      </c>
      <c r="C55" s="254">
        <v>1</v>
      </c>
      <c r="D55" s="215">
        <v>0</v>
      </c>
      <c r="E55" s="216">
        <f t="shared" si="4"/>
        <v>0</v>
      </c>
      <c r="F55" s="215">
        <v>0</v>
      </c>
      <c r="G55" s="216">
        <f t="shared" si="5"/>
        <v>0</v>
      </c>
      <c r="H55" s="217">
        <v>800</v>
      </c>
      <c r="I55" s="218">
        <v>100</v>
      </c>
    </row>
    <row r="56" spans="1:9" ht="8.1" customHeight="1">
      <c r="A56" s="236"/>
      <c r="B56" s="237"/>
      <c r="C56" s="237"/>
      <c r="D56" s="237"/>
      <c r="E56" s="238">
        <f>SUM(E47:E55)</f>
        <v>0</v>
      </c>
      <c r="F56" s="236"/>
      <c r="G56" s="238">
        <f>SUM(G47:G55)</f>
        <v>0</v>
      </c>
      <c r="H56" s="239"/>
      <c r="I56" s="239"/>
    </row>
    <row r="57" spans="1:9" ht="8.1" customHeight="1">
      <c r="A57" s="240" t="s">
        <v>1008</v>
      </c>
      <c r="B57" s="241"/>
      <c r="C57" s="242">
        <v>3</v>
      </c>
      <c r="D57" s="241" t="s">
        <v>1009</v>
      </c>
      <c r="E57" s="243">
        <f>ROUND(E56*C57*0.01,1)</f>
        <v>0</v>
      </c>
      <c r="F57" s="244"/>
      <c r="G57" s="245"/>
      <c r="H57" s="239"/>
      <c r="I57" s="239"/>
    </row>
    <row r="58" spans="1:9" ht="8.1" customHeight="1">
      <c r="A58" s="240" t="s">
        <v>1010</v>
      </c>
      <c r="B58" s="241"/>
      <c r="C58" s="242">
        <v>6</v>
      </c>
      <c r="D58" s="241" t="s">
        <v>1009</v>
      </c>
      <c r="E58" s="246"/>
      <c r="F58" s="244"/>
      <c r="G58" s="243">
        <f>ROUND(G56*C58*0.01,1)</f>
        <v>0</v>
      </c>
      <c r="H58" s="239"/>
      <c r="I58" s="239"/>
    </row>
    <row r="59" spans="1:9" ht="8.1" customHeight="1">
      <c r="A59" s="247" t="s">
        <v>1011</v>
      </c>
      <c r="B59" s="248"/>
      <c r="C59" s="248"/>
      <c r="D59" s="248"/>
      <c r="E59" s="249">
        <f>SUM(E56:E58)</f>
        <v>0</v>
      </c>
      <c r="F59" s="250"/>
      <c r="G59" s="249">
        <f>SUM(G56:G58)</f>
        <v>0</v>
      </c>
      <c r="H59" s="239"/>
      <c r="I59" s="239"/>
    </row>
    <row r="60" spans="1:9" ht="8.1" customHeight="1">
      <c r="A60" s="255"/>
      <c r="B60" s="241"/>
      <c r="C60" s="241"/>
      <c r="D60" s="241"/>
      <c r="E60" s="256"/>
      <c r="F60" s="241"/>
      <c r="G60" s="256"/>
      <c r="H60" s="239"/>
      <c r="I60" s="239"/>
    </row>
    <row r="61" spans="1:9" ht="8.1" customHeight="1">
      <c r="A61" s="255"/>
      <c r="B61" s="241"/>
      <c r="C61" s="241"/>
      <c r="D61" s="241"/>
      <c r="E61" s="256"/>
      <c r="F61" s="241"/>
      <c r="G61" s="256"/>
      <c r="H61" s="239"/>
      <c r="I61" s="239"/>
    </row>
    <row r="62" spans="1:9" ht="8.1" customHeight="1">
      <c r="A62" s="255"/>
      <c r="B62" s="241"/>
      <c r="C62" s="241"/>
      <c r="D62" s="241"/>
      <c r="E62" s="256"/>
      <c r="F62" s="241"/>
      <c r="G62" s="256"/>
      <c r="H62" s="239"/>
      <c r="I62" s="239"/>
    </row>
    <row r="63" spans="1:9" ht="8.1" customHeight="1">
      <c r="A63" s="255"/>
      <c r="B63" s="241"/>
      <c r="C63" s="241"/>
      <c r="D63" s="241"/>
      <c r="E63" s="256"/>
      <c r="F63" s="241"/>
      <c r="G63" s="256"/>
      <c r="H63" s="239"/>
      <c r="I63" s="239"/>
    </row>
    <row r="64" spans="1:9" ht="8.1" customHeight="1">
      <c r="A64" s="255"/>
      <c r="B64" s="241"/>
      <c r="C64" s="241"/>
      <c r="D64" s="241"/>
      <c r="E64" s="256"/>
      <c r="F64" s="241"/>
      <c r="G64" s="256"/>
      <c r="H64" s="239"/>
      <c r="I64" s="239"/>
    </row>
    <row r="65" spans="1:9" ht="8.1" customHeight="1">
      <c r="A65" s="255"/>
      <c r="B65" s="241"/>
      <c r="C65" s="241"/>
      <c r="D65" s="241"/>
      <c r="E65" s="256"/>
      <c r="F65" s="241"/>
      <c r="G65" s="256"/>
      <c r="H65" s="239"/>
      <c r="I65" s="239"/>
    </row>
    <row r="66" spans="1:9" ht="8.1" customHeight="1">
      <c r="A66" s="255"/>
      <c r="B66" s="241"/>
      <c r="C66" s="241"/>
      <c r="D66" s="241"/>
      <c r="E66" s="256"/>
      <c r="F66" s="241"/>
      <c r="G66" s="256"/>
      <c r="H66" s="239"/>
      <c r="I66" s="239"/>
    </row>
    <row r="67" spans="1:9" ht="8.1" customHeight="1">
      <c r="A67" s="255"/>
      <c r="B67" s="241"/>
      <c r="C67" s="241"/>
      <c r="D67" s="241"/>
      <c r="E67" s="256"/>
      <c r="F67" s="241"/>
      <c r="G67" s="256"/>
      <c r="H67" s="239"/>
      <c r="I67" s="239"/>
    </row>
    <row r="68" spans="1:9" ht="9.95" customHeight="1">
      <c r="A68" s="204" t="s">
        <v>1027</v>
      </c>
      <c r="B68" s="205"/>
      <c r="C68" s="205"/>
      <c r="D68" s="375" t="s">
        <v>975</v>
      </c>
      <c r="E68" s="375"/>
      <c r="F68" s="375" t="s">
        <v>976</v>
      </c>
      <c r="G68" s="375"/>
      <c r="H68" s="239"/>
      <c r="I68" s="239"/>
    </row>
    <row r="69" spans="1:9" ht="8.1" customHeight="1">
      <c r="A69" s="208" t="s">
        <v>977</v>
      </c>
      <c r="B69" s="209" t="s">
        <v>978</v>
      </c>
      <c r="C69" s="210" t="s">
        <v>979</v>
      </c>
      <c r="D69" s="209" t="s">
        <v>980</v>
      </c>
      <c r="E69" s="210" t="s">
        <v>981</v>
      </c>
      <c r="F69" s="209" t="s">
        <v>980</v>
      </c>
      <c r="G69" s="210" t="s">
        <v>981</v>
      </c>
      <c r="H69" s="211" t="s">
        <v>975</v>
      </c>
      <c r="I69" s="211" t="s">
        <v>976</v>
      </c>
    </row>
    <row r="70" spans="1:9" s="224" customFormat="1" ht="8.1" customHeight="1">
      <c r="A70" s="257" t="s">
        <v>1028</v>
      </c>
      <c r="B70" s="258" t="s">
        <v>983</v>
      </c>
      <c r="C70" s="254">
        <v>3</v>
      </c>
      <c r="D70" s="221">
        <v>0</v>
      </c>
      <c r="E70" s="222">
        <f aca="true" t="shared" si="7" ref="E70:E82">PRODUCT(C70,D70)</f>
        <v>0</v>
      </c>
      <c r="F70" s="221">
        <v>0</v>
      </c>
      <c r="G70" s="222">
        <f aca="true" t="shared" si="8" ref="G70:G82">PRODUCT(C70,F70)</f>
        <v>0</v>
      </c>
      <c r="H70" s="223">
        <v>800</v>
      </c>
      <c r="I70" s="223">
        <v>95</v>
      </c>
    </row>
    <row r="71" spans="1:9" ht="8.1" customHeight="1">
      <c r="A71" s="257" t="s">
        <v>1029</v>
      </c>
      <c r="B71" s="253" t="s">
        <v>983</v>
      </c>
      <c r="C71" s="254">
        <v>1</v>
      </c>
      <c r="D71" s="215">
        <v>0</v>
      </c>
      <c r="E71" s="216">
        <f t="shared" si="7"/>
        <v>0</v>
      </c>
      <c r="F71" s="215">
        <v>0</v>
      </c>
      <c r="G71" s="216">
        <f t="shared" si="8"/>
        <v>0</v>
      </c>
      <c r="H71" s="217">
        <v>3373</v>
      </c>
      <c r="I71" s="218">
        <v>68</v>
      </c>
    </row>
    <row r="72" spans="1:9" ht="8.1" customHeight="1">
      <c r="A72" s="257" t="s">
        <v>1030</v>
      </c>
      <c r="B72" s="253" t="s">
        <v>983</v>
      </c>
      <c r="C72" s="254">
        <v>1</v>
      </c>
      <c r="D72" s="215">
        <v>0</v>
      </c>
      <c r="E72" s="216">
        <f t="shared" si="7"/>
        <v>0</v>
      </c>
      <c r="F72" s="215">
        <v>0</v>
      </c>
      <c r="G72" s="216">
        <f t="shared" si="8"/>
        <v>0</v>
      </c>
      <c r="H72" s="217">
        <v>578</v>
      </c>
      <c r="I72" s="218">
        <v>34</v>
      </c>
    </row>
    <row r="73" spans="1:9" ht="8.1" customHeight="1">
      <c r="A73" s="257" t="s">
        <v>1031</v>
      </c>
      <c r="B73" s="253" t="s">
        <v>983</v>
      </c>
      <c r="C73" s="254">
        <v>1</v>
      </c>
      <c r="D73" s="215">
        <v>0</v>
      </c>
      <c r="E73" s="216">
        <f t="shared" si="7"/>
        <v>0</v>
      </c>
      <c r="F73" s="215">
        <v>0</v>
      </c>
      <c r="G73" s="216">
        <f t="shared" si="8"/>
        <v>0</v>
      </c>
      <c r="H73" s="217">
        <v>445</v>
      </c>
      <c r="I73" s="218">
        <v>34</v>
      </c>
    </row>
    <row r="74" spans="1:9" ht="8.1" customHeight="1">
      <c r="A74" s="257" t="s">
        <v>1032</v>
      </c>
      <c r="B74" s="253" t="s">
        <v>983</v>
      </c>
      <c r="C74" s="254">
        <v>1</v>
      </c>
      <c r="D74" s="215">
        <v>0</v>
      </c>
      <c r="E74" s="216">
        <f t="shared" si="7"/>
        <v>0</v>
      </c>
      <c r="F74" s="215">
        <v>0</v>
      </c>
      <c r="G74" s="216">
        <f t="shared" si="8"/>
        <v>0</v>
      </c>
      <c r="H74" s="217">
        <v>196</v>
      </c>
      <c r="I74" s="218">
        <v>17</v>
      </c>
    </row>
    <row r="75" spans="1:9" ht="8.1" customHeight="1">
      <c r="A75" s="257" t="s">
        <v>1033</v>
      </c>
      <c r="B75" s="253" t="s">
        <v>983</v>
      </c>
      <c r="C75" s="254">
        <v>1</v>
      </c>
      <c r="D75" s="215">
        <v>0</v>
      </c>
      <c r="E75" s="216">
        <f t="shared" si="7"/>
        <v>0</v>
      </c>
      <c r="F75" s="215">
        <v>0</v>
      </c>
      <c r="G75" s="216">
        <f t="shared" si="8"/>
        <v>0</v>
      </c>
      <c r="H75" s="217">
        <v>171</v>
      </c>
      <c r="I75" s="218">
        <v>17</v>
      </c>
    </row>
    <row r="76" spans="1:9" ht="8.1" customHeight="1">
      <c r="A76" s="257" t="s">
        <v>1019</v>
      </c>
      <c r="B76" s="253" t="s">
        <v>983</v>
      </c>
      <c r="C76" s="254">
        <v>35</v>
      </c>
      <c r="D76" s="215">
        <v>0</v>
      </c>
      <c r="E76" s="216">
        <f t="shared" si="7"/>
        <v>0</v>
      </c>
      <c r="F76" s="215">
        <v>0</v>
      </c>
      <c r="G76" s="216">
        <f t="shared" si="8"/>
        <v>0</v>
      </c>
      <c r="H76" s="217">
        <v>96</v>
      </c>
      <c r="I76" s="218">
        <v>17</v>
      </c>
    </row>
    <row r="77" spans="1:9" ht="8.1" customHeight="1">
      <c r="A77" s="257" t="s">
        <v>1020</v>
      </c>
      <c r="B77" s="253" t="s">
        <v>983</v>
      </c>
      <c r="C77" s="254">
        <v>15</v>
      </c>
      <c r="D77" s="215">
        <v>0</v>
      </c>
      <c r="E77" s="216">
        <f t="shared" si="7"/>
        <v>0</v>
      </c>
      <c r="F77" s="215">
        <v>0</v>
      </c>
      <c r="G77" s="216">
        <f t="shared" si="8"/>
        <v>0</v>
      </c>
      <c r="H77" s="217">
        <v>96</v>
      </c>
      <c r="I77" s="218">
        <v>17</v>
      </c>
    </row>
    <row r="78" spans="1:9" ht="8.1" customHeight="1">
      <c r="A78" s="257" t="s">
        <v>1021</v>
      </c>
      <c r="B78" s="253" t="s">
        <v>983</v>
      </c>
      <c r="C78" s="254">
        <v>3</v>
      </c>
      <c r="D78" s="215">
        <v>0</v>
      </c>
      <c r="E78" s="216">
        <f t="shared" si="7"/>
        <v>0</v>
      </c>
      <c r="F78" s="215">
        <v>0</v>
      </c>
      <c r="G78" s="216">
        <f t="shared" si="8"/>
        <v>0</v>
      </c>
      <c r="H78" s="217">
        <v>150.88</v>
      </c>
      <c r="I78" s="218">
        <v>17</v>
      </c>
    </row>
    <row r="79" spans="1:9" s="224" customFormat="1" ht="8.1" customHeight="1">
      <c r="A79" s="257" t="s">
        <v>1034</v>
      </c>
      <c r="B79" s="258" t="s">
        <v>983</v>
      </c>
      <c r="C79" s="254">
        <v>2</v>
      </c>
      <c r="D79" s="221">
        <v>0</v>
      </c>
      <c r="E79" s="222">
        <f t="shared" si="7"/>
        <v>0</v>
      </c>
      <c r="F79" s="221">
        <v>0</v>
      </c>
      <c r="G79" s="222">
        <f t="shared" si="8"/>
        <v>0</v>
      </c>
      <c r="H79" s="225">
        <v>1814</v>
      </c>
      <c r="I79" s="223">
        <v>34</v>
      </c>
    </row>
    <row r="80" spans="1:9" s="224" customFormat="1" ht="8.1" customHeight="1">
      <c r="A80" s="257" t="s">
        <v>1035</v>
      </c>
      <c r="B80" s="258" t="s">
        <v>983</v>
      </c>
      <c r="C80" s="254">
        <v>2</v>
      </c>
      <c r="D80" s="221">
        <v>0</v>
      </c>
      <c r="E80" s="222">
        <f t="shared" si="7"/>
        <v>0</v>
      </c>
      <c r="F80" s="221">
        <v>0</v>
      </c>
      <c r="G80" s="222">
        <f t="shared" si="8"/>
        <v>0</v>
      </c>
      <c r="H80" s="225">
        <v>1548</v>
      </c>
      <c r="I80" s="223">
        <v>34</v>
      </c>
    </row>
    <row r="81" spans="1:9" ht="8.1" customHeight="1">
      <c r="A81" s="257" t="s">
        <v>1025</v>
      </c>
      <c r="B81" s="253" t="s">
        <v>983</v>
      </c>
      <c r="C81" s="254">
        <v>5</v>
      </c>
      <c r="D81" s="215">
        <f aca="true" t="shared" si="9" ref="D81">ROUND($H$1*H81,1)</f>
        <v>0</v>
      </c>
      <c r="E81" s="216">
        <f t="shared" si="7"/>
        <v>0</v>
      </c>
      <c r="F81" s="215">
        <v>0</v>
      </c>
      <c r="G81" s="216">
        <f t="shared" si="8"/>
        <v>0</v>
      </c>
      <c r="H81" s="217">
        <v>0</v>
      </c>
      <c r="I81" s="218">
        <v>17.4</v>
      </c>
    </row>
    <row r="82" spans="1:9" ht="8.1" customHeight="1">
      <c r="A82" s="257" t="s">
        <v>1026</v>
      </c>
      <c r="B82" s="253" t="s">
        <v>1003</v>
      </c>
      <c r="C82" s="254">
        <v>3</v>
      </c>
      <c r="D82" s="215">
        <v>0</v>
      </c>
      <c r="E82" s="216">
        <f t="shared" si="7"/>
        <v>0</v>
      </c>
      <c r="F82" s="215">
        <v>0</v>
      </c>
      <c r="G82" s="216">
        <f t="shared" si="8"/>
        <v>0</v>
      </c>
      <c r="H82" s="217">
        <v>1000</v>
      </c>
      <c r="I82" s="218">
        <v>100</v>
      </c>
    </row>
    <row r="83" spans="1:9" ht="8.1" customHeight="1">
      <c r="A83" s="236"/>
      <c r="B83" s="237"/>
      <c r="C83" s="237"/>
      <c r="D83" s="237"/>
      <c r="E83" s="238">
        <f>SUM(E70:E82)</f>
        <v>0</v>
      </c>
      <c r="F83" s="236"/>
      <c r="G83" s="238">
        <f>SUM(G70:G82)</f>
        <v>0</v>
      </c>
      <c r="H83" s="239"/>
      <c r="I83" s="239"/>
    </row>
    <row r="84" spans="1:9" ht="8.1" customHeight="1">
      <c r="A84" s="240" t="s">
        <v>1008</v>
      </c>
      <c r="B84" s="241"/>
      <c r="C84" s="242">
        <v>3</v>
      </c>
      <c r="D84" s="241" t="s">
        <v>1009</v>
      </c>
      <c r="E84" s="243">
        <f>ROUND(E83*C84*0.01,1)</f>
        <v>0</v>
      </c>
      <c r="F84" s="244"/>
      <c r="G84" s="245"/>
      <c r="H84" s="239"/>
      <c r="I84" s="239"/>
    </row>
    <row r="85" spans="1:9" ht="8.1" customHeight="1">
      <c r="A85" s="240" t="s">
        <v>1010</v>
      </c>
      <c r="B85" s="241"/>
      <c r="C85" s="242">
        <v>6</v>
      </c>
      <c r="D85" s="241" t="s">
        <v>1009</v>
      </c>
      <c r="E85" s="246"/>
      <c r="F85" s="244"/>
      <c r="G85" s="243">
        <f>ROUND(G83*C85*0.01,1)</f>
        <v>0</v>
      </c>
      <c r="H85" s="239"/>
      <c r="I85" s="239"/>
    </row>
    <row r="86" spans="1:9" ht="8.1" customHeight="1">
      <c r="A86" s="247" t="s">
        <v>1011</v>
      </c>
      <c r="B86" s="248"/>
      <c r="C86" s="248"/>
      <c r="D86" s="248"/>
      <c r="E86" s="249">
        <f>SUM(E83:E85)</f>
        <v>0</v>
      </c>
      <c r="F86" s="250"/>
      <c r="G86" s="249">
        <f>SUM(G83:G85)</f>
        <v>0</v>
      </c>
      <c r="H86" s="239"/>
      <c r="I86" s="239"/>
    </row>
    <row r="87" spans="1:9" ht="8.1" customHeight="1">
      <c r="A87" s="255"/>
      <c r="B87" s="241"/>
      <c r="C87" s="241"/>
      <c r="D87" s="241"/>
      <c r="E87" s="256"/>
      <c r="F87" s="241"/>
      <c r="G87" s="256"/>
      <c r="H87" s="239"/>
      <c r="I87" s="239"/>
    </row>
    <row r="88" spans="1:9" ht="8.1" customHeight="1">
      <c r="A88" s="255"/>
      <c r="B88" s="241"/>
      <c r="C88" s="241"/>
      <c r="D88" s="241"/>
      <c r="E88" s="256"/>
      <c r="F88" s="241"/>
      <c r="G88" s="256"/>
      <c r="H88" s="239"/>
      <c r="I88" s="239"/>
    </row>
    <row r="89" ht="8.1" customHeight="1"/>
    <row r="90" spans="1:9" ht="9.95" customHeight="1">
      <c r="A90" s="204" t="s">
        <v>1036</v>
      </c>
      <c r="B90" s="205"/>
      <c r="C90" s="205"/>
      <c r="D90" s="375" t="s">
        <v>975</v>
      </c>
      <c r="E90" s="375"/>
      <c r="F90" s="375" t="s">
        <v>976</v>
      </c>
      <c r="G90" s="375"/>
      <c r="H90" s="206"/>
      <c r="I90" s="206"/>
    </row>
    <row r="91" spans="1:9" ht="8.1" customHeight="1">
      <c r="A91" s="208" t="s">
        <v>977</v>
      </c>
      <c r="B91" s="209" t="s">
        <v>978</v>
      </c>
      <c r="C91" s="210" t="s">
        <v>979</v>
      </c>
      <c r="D91" s="209" t="s">
        <v>980</v>
      </c>
      <c r="E91" s="210" t="s">
        <v>981</v>
      </c>
      <c r="F91" s="209" t="s">
        <v>980</v>
      </c>
      <c r="G91" s="210" t="s">
        <v>981</v>
      </c>
      <c r="H91" s="211"/>
      <c r="I91" s="211"/>
    </row>
    <row r="92" spans="1:9" ht="8.1" customHeight="1">
      <c r="A92" s="219" t="s">
        <v>1037</v>
      </c>
      <c r="B92" s="213" t="s">
        <v>193</v>
      </c>
      <c r="C92" s="214">
        <v>60</v>
      </c>
      <c r="D92" s="215">
        <v>0</v>
      </c>
      <c r="E92" s="216">
        <f aca="true" t="shared" si="10" ref="E92:E106">PRODUCT(C92,D92)</f>
        <v>0</v>
      </c>
      <c r="F92" s="215">
        <v>0</v>
      </c>
      <c r="G92" s="216">
        <f aca="true" t="shared" si="11" ref="G92:G106">PRODUCT(C92,F92)</f>
        <v>0</v>
      </c>
      <c r="H92" s="217">
        <v>8.36</v>
      </c>
      <c r="I92" s="218">
        <v>5.2</v>
      </c>
    </row>
    <row r="93" spans="1:9" ht="8.1" customHeight="1">
      <c r="A93" s="219" t="s">
        <v>1038</v>
      </c>
      <c r="B93" s="213" t="s">
        <v>193</v>
      </c>
      <c r="C93" s="214">
        <v>250</v>
      </c>
      <c r="D93" s="215">
        <v>0</v>
      </c>
      <c r="E93" s="216">
        <f t="shared" si="10"/>
        <v>0</v>
      </c>
      <c r="F93" s="215">
        <v>0</v>
      </c>
      <c r="G93" s="216">
        <f t="shared" si="11"/>
        <v>0</v>
      </c>
      <c r="H93" s="217">
        <v>22.3</v>
      </c>
      <c r="I93" s="218">
        <v>5.2</v>
      </c>
    </row>
    <row r="94" spans="1:9" ht="8.1" customHeight="1">
      <c r="A94" s="219" t="s">
        <v>1039</v>
      </c>
      <c r="B94" s="213" t="s">
        <v>983</v>
      </c>
      <c r="C94" s="214">
        <v>4</v>
      </c>
      <c r="D94" s="215">
        <v>0</v>
      </c>
      <c r="E94" s="216">
        <f t="shared" si="10"/>
        <v>0</v>
      </c>
      <c r="F94" s="215">
        <v>0</v>
      </c>
      <c r="G94" s="216">
        <f t="shared" si="11"/>
        <v>0</v>
      </c>
      <c r="H94" s="217">
        <f>1391+45.4</f>
        <v>1436.4</v>
      </c>
      <c r="I94" s="218">
        <v>25</v>
      </c>
    </row>
    <row r="95" spans="1:9" ht="8.1" customHeight="1">
      <c r="A95" s="219" t="s">
        <v>1040</v>
      </c>
      <c r="B95" s="213" t="s">
        <v>983</v>
      </c>
      <c r="C95" s="214">
        <v>3</v>
      </c>
      <c r="D95" s="215">
        <v>0</v>
      </c>
      <c r="E95" s="216">
        <f t="shared" si="10"/>
        <v>0</v>
      </c>
      <c r="F95" s="215">
        <v>0</v>
      </c>
      <c r="G95" s="216">
        <f t="shared" si="11"/>
        <v>0</v>
      </c>
      <c r="H95" s="217">
        <f>1060.4+45.4</f>
        <v>1105.8000000000002</v>
      </c>
      <c r="I95" s="218">
        <v>25</v>
      </c>
    </row>
    <row r="96" spans="1:9" ht="8.1" customHeight="1">
      <c r="A96" s="219" t="s">
        <v>1041</v>
      </c>
      <c r="B96" s="213" t="s">
        <v>983</v>
      </c>
      <c r="C96" s="214">
        <v>3</v>
      </c>
      <c r="D96" s="215">
        <v>0</v>
      </c>
      <c r="E96" s="216">
        <f t="shared" si="10"/>
        <v>0</v>
      </c>
      <c r="F96" s="215">
        <v>0</v>
      </c>
      <c r="G96" s="216">
        <f t="shared" si="11"/>
        <v>0</v>
      </c>
      <c r="H96" s="217">
        <f>2251.6+45.4</f>
        <v>2297</v>
      </c>
      <c r="I96" s="218">
        <v>25</v>
      </c>
    </row>
    <row r="97" spans="1:9" ht="8.1" customHeight="1">
      <c r="A97" s="219" t="s">
        <v>1042</v>
      </c>
      <c r="B97" s="213" t="s">
        <v>983</v>
      </c>
      <c r="C97" s="214">
        <v>1</v>
      </c>
      <c r="D97" s="215">
        <v>0</v>
      </c>
      <c r="E97" s="216">
        <f t="shared" si="10"/>
        <v>0</v>
      </c>
      <c r="F97" s="215">
        <v>0</v>
      </c>
      <c r="G97" s="216">
        <f t="shared" si="11"/>
        <v>0</v>
      </c>
      <c r="H97" s="217">
        <f>2004.6+45.4</f>
        <v>2050</v>
      </c>
      <c r="I97" s="218">
        <v>25</v>
      </c>
    </row>
    <row r="98" spans="1:9" ht="8.1" customHeight="1">
      <c r="A98" s="219" t="s">
        <v>1043</v>
      </c>
      <c r="B98" s="213" t="s">
        <v>983</v>
      </c>
      <c r="C98" s="214">
        <v>1</v>
      </c>
      <c r="D98" s="215">
        <v>0</v>
      </c>
      <c r="E98" s="216">
        <f t="shared" si="10"/>
        <v>0</v>
      </c>
      <c r="F98" s="215">
        <v>0</v>
      </c>
      <c r="G98" s="216">
        <f t="shared" si="11"/>
        <v>0</v>
      </c>
      <c r="H98" s="217">
        <f>1514.6+45.4</f>
        <v>1560</v>
      </c>
      <c r="I98" s="218">
        <v>25</v>
      </c>
    </row>
    <row r="99" spans="1:9" s="224" customFormat="1" ht="8.1" customHeight="1">
      <c r="A99" s="219" t="s">
        <v>1044</v>
      </c>
      <c r="B99" s="220" t="s">
        <v>193</v>
      </c>
      <c r="C99" s="214">
        <v>200</v>
      </c>
      <c r="D99" s="221">
        <v>0</v>
      </c>
      <c r="E99" s="222">
        <f t="shared" si="10"/>
        <v>0</v>
      </c>
      <c r="F99" s="221">
        <v>0</v>
      </c>
      <c r="G99" s="222">
        <f t="shared" si="11"/>
        <v>0</v>
      </c>
      <c r="H99" s="223">
        <v>18.2</v>
      </c>
      <c r="I99" s="223">
        <v>8.7</v>
      </c>
    </row>
    <row r="100" spans="1:9" s="224" customFormat="1" ht="8.1" customHeight="1">
      <c r="A100" s="219" t="s">
        <v>987</v>
      </c>
      <c r="B100" s="220" t="s">
        <v>193</v>
      </c>
      <c r="C100" s="214">
        <v>100</v>
      </c>
      <c r="D100" s="221">
        <v>0</v>
      </c>
      <c r="E100" s="222">
        <f t="shared" si="10"/>
        <v>0</v>
      </c>
      <c r="F100" s="221">
        <v>0</v>
      </c>
      <c r="G100" s="222">
        <f t="shared" si="11"/>
        <v>0</v>
      </c>
      <c r="H100" s="223">
        <v>55.4</v>
      </c>
      <c r="I100" s="223">
        <v>8.8</v>
      </c>
    </row>
    <row r="101" spans="1:9" ht="8.1" customHeight="1">
      <c r="A101" s="219" t="s">
        <v>1045</v>
      </c>
      <c r="B101" s="213" t="s">
        <v>193</v>
      </c>
      <c r="C101" s="214">
        <v>100</v>
      </c>
      <c r="D101" s="215">
        <v>0</v>
      </c>
      <c r="E101" s="216">
        <f t="shared" si="10"/>
        <v>0</v>
      </c>
      <c r="F101" s="215">
        <v>0</v>
      </c>
      <c r="G101" s="216">
        <f t="shared" si="11"/>
        <v>0</v>
      </c>
      <c r="H101" s="218">
        <v>7.5</v>
      </c>
      <c r="I101" s="218">
        <v>4.2</v>
      </c>
    </row>
    <row r="102" spans="1:9" ht="8.1" customHeight="1">
      <c r="A102" s="212" t="s">
        <v>982</v>
      </c>
      <c r="B102" s="213" t="s">
        <v>983</v>
      </c>
      <c r="C102" s="214">
        <v>10</v>
      </c>
      <c r="D102" s="215">
        <v>0</v>
      </c>
      <c r="E102" s="216">
        <f t="shared" si="10"/>
        <v>0</v>
      </c>
      <c r="F102" s="215">
        <v>0</v>
      </c>
      <c r="G102" s="216">
        <f t="shared" si="11"/>
        <v>0</v>
      </c>
      <c r="H102" s="217">
        <v>8.2</v>
      </c>
      <c r="I102" s="218">
        <v>4.65</v>
      </c>
    </row>
    <row r="103" spans="1:9" ht="8.1" customHeight="1">
      <c r="A103" s="212" t="s">
        <v>1046</v>
      </c>
      <c r="B103" s="213" t="s">
        <v>983</v>
      </c>
      <c r="C103" s="214">
        <v>2</v>
      </c>
      <c r="D103" s="215">
        <v>0</v>
      </c>
      <c r="E103" s="216">
        <f t="shared" si="10"/>
        <v>0</v>
      </c>
      <c r="F103" s="215">
        <v>0</v>
      </c>
      <c r="G103" s="216">
        <f t="shared" si="11"/>
        <v>0</v>
      </c>
      <c r="H103" s="217">
        <v>16.6</v>
      </c>
      <c r="I103" s="218">
        <v>4.65</v>
      </c>
    </row>
    <row r="104" spans="1:9" ht="8.1" customHeight="1">
      <c r="A104" s="212" t="s">
        <v>1047</v>
      </c>
      <c r="B104" s="213" t="s">
        <v>983</v>
      </c>
      <c r="C104" s="214">
        <v>3</v>
      </c>
      <c r="D104" s="215">
        <v>0</v>
      </c>
      <c r="E104" s="216">
        <f t="shared" si="10"/>
        <v>0</v>
      </c>
      <c r="F104" s="215">
        <v>0</v>
      </c>
      <c r="G104" s="216">
        <f t="shared" si="11"/>
        <v>0</v>
      </c>
      <c r="H104" s="217">
        <v>17.4</v>
      </c>
      <c r="I104" s="218">
        <v>10.3</v>
      </c>
    </row>
    <row r="105" spans="1:9" ht="8.1" customHeight="1">
      <c r="A105" s="219" t="s">
        <v>1002</v>
      </c>
      <c r="B105" s="213" t="s">
        <v>1003</v>
      </c>
      <c r="C105" s="214">
        <v>1</v>
      </c>
      <c r="D105" s="215">
        <v>0</v>
      </c>
      <c r="E105" s="216">
        <f t="shared" si="10"/>
        <v>0</v>
      </c>
      <c r="F105" s="215">
        <v>0</v>
      </c>
      <c r="G105" s="216">
        <f t="shared" si="11"/>
        <v>0</v>
      </c>
      <c r="H105" s="218">
        <v>5000</v>
      </c>
      <c r="I105" s="218">
        <v>700</v>
      </c>
    </row>
    <row r="106" spans="1:9" ht="8.1" customHeight="1">
      <c r="A106" s="219" t="s">
        <v>1006</v>
      </c>
      <c r="B106" s="213" t="s">
        <v>1007</v>
      </c>
      <c r="C106" s="214">
        <v>30</v>
      </c>
      <c r="D106" s="215">
        <v>0</v>
      </c>
      <c r="E106" s="216">
        <f t="shared" si="10"/>
        <v>0</v>
      </c>
      <c r="F106" s="215">
        <f aca="true" t="shared" si="12" ref="F106">ROUND($I$1*I106,1)</f>
        <v>0</v>
      </c>
      <c r="G106" s="216">
        <f t="shared" si="11"/>
        <v>0</v>
      </c>
      <c r="H106" s="218">
        <v>10.5</v>
      </c>
      <c r="I106" s="218">
        <v>0</v>
      </c>
    </row>
    <row r="107" spans="1:9" ht="8.1" customHeight="1">
      <c r="A107" s="236"/>
      <c r="B107" s="237"/>
      <c r="C107" s="237"/>
      <c r="D107" s="237"/>
      <c r="E107" s="238">
        <f>SUM(E92:E106)</f>
        <v>0</v>
      </c>
      <c r="F107" s="236"/>
      <c r="G107" s="238">
        <f>SUM(G92:G106)</f>
        <v>0</v>
      </c>
      <c r="H107" s="239"/>
      <c r="I107" s="239"/>
    </row>
    <row r="108" spans="1:9" ht="8.1" customHeight="1">
      <c r="A108" s="240" t="s">
        <v>1008</v>
      </c>
      <c r="B108" s="241"/>
      <c r="C108" s="242">
        <v>2</v>
      </c>
      <c r="D108" s="241" t="s">
        <v>1009</v>
      </c>
      <c r="E108" s="243">
        <f>ROUND(E107*C108*0.01,1)</f>
        <v>0</v>
      </c>
      <c r="F108" s="244"/>
      <c r="G108" s="245"/>
      <c r="H108" s="239"/>
      <c r="I108" s="239"/>
    </row>
    <row r="109" spans="1:9" ht="8.1" customHeight="1">
      <c r="A109" s="240" t="s">
        <v>1010</v>
      </c>
      <c r="B109" s="241"/>
      <c r="C109" s="242">
        <v>10</v>
      </c>
      <c r="D109" s="241" t="s">
        <v>1009</v>
      </c>
      <c r="E109" s="246"/>
      <c r="F109" s="244"/>
      <c r="G109" s="243">
        <f>ROUND(G107*C109*0.01,1)</f>
        <v>0</v>
      </c>
      <c r="H109" s="239"/>
      <c r="I109" s="239"/>
    </row>
    <row r="110" spans="1:9" ht="8.1" customHeight="1">
      <c r="A110" s="247" t="s">
        <v>1011</v>
      </c>
      <c r="B110" s="248"/>
      <c r="C110" s="248"/>
      <c r="D110" s="248"/>
      <c r="E110" s="249">
        <f>SUM(E107:E109)</f>
        <v>0</v>
      </c>
      <c r="F110" s="250"/>
      <c r="G110" s="249">
        <f>SUM(G107:G109)</f>
        <v>0</v>
      </c>
      <c r="H110" s="239"/>
      <c r="I110" s="239"/>
    </row>
    <row r="111" spans="1:9" ht="8.1" customHeight="1">
      <c r="A111" s="255"/>
      <c r="B111" s="241"/>
      <c r="C111" s="241"/>
      <c r="D111" s="241"/>
      <c r="E111" s="256"/>
      <c r="F111" s="241"/>
      <c r="G111" s="256"/>
      <c r="H111" s="239"/>
      <c r="I111" s="239"/>
    </row>
    <row r="112" spans="1:9" ht="8.1" customHeight="1">
      <c r="A112" s="255"/>
      <c r="B112" s="241"/>
      <c r="C112" s="241"/>
      <c r="D112" s="241"/>
      <c r="E112" s="256"/>
      <c r="F112" s="241"/>
      <c r="G112" s="256"/>
      <c r="H112" s="239"/>
      <c r="I112" s="239"/>
    </row>
    <row r="113" spans="8:9" ht="8.1" customHeight="1">
      <c r="H113" s="260"/>
      <c r="I113" s="260"/>
    </row>
    <row r="114" spans="1:7" ht="9.95" customHeight="1">
      <c r="A114" s="204" t="s">
        <v>1048</v>
      </c>
      <c r="B114" s="205"/>
      <c r="C114" s="205"/>
      <c r="D114" s="375" t="s">
        <v>975</v>
      </c>
      <c r="E114" s="375"/>
      <c r="F114" s="375" t="s">
        <v>976</v>
      </c>
      <c r="G114" s="375"/>
    </row>
    <row r="115" spans="1:9" ht="8.1" customHeight="1">
      <c r="A115" s="208" t="s">
        <v>977</v>
      </c>
      <c r="B115" s="209" t="s">
        <v>978</v>
      </c>
      <c r="C115" s="210" t="s">
        <v>979</v>
      </c>
      <c r="D115" s="209" t="s">
        <v>980</v>
      </c>
      <c r="E115" s="210" t="s">
        <v>981</v>
      </c>
      <c r="F115" s="209" t="s">
        <v>980</v>
      </c>
      <c r="G115" s="210" t="s">
        <v>981</v>
      </c>
      <c r="H115" s="206"/>
      <c r="I115" s="206"/>
    </row>
    <row r="116" spans="1:9" ht="8.1" customHeight="1">
      <c r="A116" s="257" t="s">
        <v>1049</v>
      </c>
      <c r="B116" s="253" t="s">
        <v>1003</v>
      </c>
      <c r="C116" s="254">
        <v>1</v>
      </c>
      <c r="D116" s="215">
        <f aca="true" t="shared" si="13" ref="D116:D121">ROUND($H$1*H116,1)</f>
        <v>0</v>
      </c>
      <c r="E116" s="216">
        <f aca="true" t="shared" si="14" ref="E116:E121">PRODUCT(C116,D116)</f>
        <v>0</v>
      </c>
      <c r="F116" s="215">
        <v>0</v>
      </c>
      <c r="G116" s="216">
        <f aca="true" t="shared" si="15" ref="G116:G121">PRODUCT(C116,F116)</f>
        <v>0</v>
      </c>
      <c r="H116" s="217">
        <v>0</v>
      </c>
      <c r="I116" s="218">
        <f>2000/$I$1</f>
        <v>444.44444444444446</v>
      </c>
    </row>
    <row r="117" spans="1:9" ht="8.1" customHeight="1">
      <c r="A117" s="257" t="s">
        <v>1050</v>
      </c>
      <c r="B117" s="253" t="s">
        <v>953</v>
      </c>
      <c r="C117" s="254">
        <v>80</v>
      </c>
      <c r="D117" s="215">
        <f t="shared" si="13"/>
        <v>0</v>
      </c>
      <c r="E117" s="216">
        <f t="shared" si="14"/>
        <v>0</v>
      </c>
      <c r="F117" s="215">
        <v>0</v>
      </c>
      <c r="G117" s="216">
        <f t="shared" si="15"/>
        <v>0</v>
      </c>
      <c r="H117" s="217">
        <v>0</v>
      </c>
      <c r="I117" s="218">
        <f>250/$I$1</f>
        <v>55.55555555555556</v>
      </c>
    </row>
    <row r="118" spans="1:9" ht="8.1" customHeight="1">
      <c r="A118" s="219" t="s">
        <v>1051</v>
      </c>
      <c r="B118" s="213" t="s">
        <v>1003</v>
      </c>
      <c r="C118" s="214">
        <v>1</v>
      </c>
      <c r="D118" s="215">
        <f t="shared" si="13"/>
        <v>0</v>
      </c>
      <c r="E118" s="216">
        <f t="shared" si="14"/>
        <v>0</v>
      </c>
      <c r="F118" s="215">
        <v>0</v>
      </c>
      <c r="G118" s="216">
        <f t="shared" si="15"/>
        <v>0</v>
      </c>
      <c r="H118" s="217">
        <v>0</v>
      </c>
      <c r="I118" s="218">
        <f>5000/$I$1</f>
        <v>1111.111111111111</v>
      </c>
    </row>
    <row r="119" spans="1:9" ht="8.1" customHeight="1">
      <c r="A119" s="261" t="s">
        <v>1052</v>
      </c>
      <c r="B119" s="253" t="s">
        <v>953</v>
      </c>
      <c r="C119" s="254">
        <v>10</v>
      </c>
      <c r="D119" s="215">
        <f t="shared" si="13"/>
        <v>0</v>
      </c>
      <c r="E119" s="216">
        <f t="shared" si="14"/>
        <v>0</v>
      </c>
      <c r="F119" s="215">
        <v>0</v>
      </c>
      <c r="G119" s="216">
        <f t="shared" si="15"/>
        <v>0</v>
      </c>
      <c r="H119" s="217">
        <v>0</v>
      </c>
      <c r="I119" s="218">
        <f>400/$I$1</f>
        <v>88.88888888888889</v>
      </c>
    </row>
    <row r="120" spans="1:9" ht="8.1" customHeight="1">
      <c r="A120" s="261" t="s">
        <v>1053</v>
      </c>
      <c r="B120" s="253" t="s">
        <v>953</v>
      </c>
      <c r="C120" s="254">
        <v>10</v>
      </c>
      <c r="D120" s="215">
        <f t="shared" si="13"/>
        <v>0</v>
      </c>
      <c r="E120" s="216">
        <f t="shared" si="14"/>
        <v>0</v>
      </c>
      <c r="F120" s="215">
        <v>0</v>
      </c>
      <c r="G120" s="216">
        <f t="shared" si="15"/>
        <v>0</v>
      </c>
      <c r="H120" s="217">
        <v>0</v>
      </c>
      <c r="I120" s="218">
        <f>400/$I$1</f>
        <v>88.88888888888889</v>
      </c>
    </row>
    <row r="121" spans="1:9" ht="8.1" customHeight="1">
      <c r="A121" s="261" t="s">
        <v>1054</v>
      </c>
      <c r="B121" s="253" t="s">
        <v>1003</v>
      </c>
      <c r="C121" s="254">
        <v>1</v>
      </c>
      <c r="D121" s="215">
        <f t="shared" si="13"/>
        <v>0</v>
      </c>
      <c r="E121" s="216">
        <f t="shared" si="14"/>
        <v>0</v>
      </c>
      <c r="F121" s="215">
        <v>0</v>
      </c>
      <c r="G121" s="216">
        <f t="shared" si="15"/>
        <v>0</v>
      </c>
      <c r="H121" s="217">
        <v>0</v>
      </c>
      <c r="I121" s="218">
        <f>5000/$I$1</f>
        <v>1111.111111111111</v>
      </c>
    </row>
    <row r="122" spans="1:9" ht="8.1" customHeight="1">
      <c r="A122" s="236"/>
      <c r="B122" s="237"/>
      <c r="C122" s="237"/>
      <c r="D122" s="237"/>
      <c r="E122" s="238">
        <f>SUM(E116:E121)</f>
        <v>0</v>
      </c>
      <c r="F122" s="236"/>
      <c r="G122" s="238">
        <f>SUM(G116:G121)</f>
        <v>0</v>
      </c>
      <c r="H122" s="239"/>
      <c r="I122" s="239"/>
    </row>
    <row r="123" spans="1:9" ht="8.1" customHeight="1">
      <c r="A123" s="240" t="s">
        <v>1008</v>
      </c>
      <c r="B123" s="241"/>
      <c r="C123" s="242">
        <v>0</v>
      </c>
      <c r="D123" s="241" t="s">
        <v>1009</v>
      </c>
      <c r="E123" s="243">
        <f>ROUND(E122*C123*0.01,1)</f>
        <v>0</v>
      </c>
      <c r="F123" s="244"/>
      <c r="G123" s="245"/>
      <c r="H123" s="239"/>
      <c r="I123" s="239"/>
    </row>
    <row r="124" spans="1:9" ht="8.1" customHeight="1">
      <c r="A124" s="240" t="s">
        <v>1010</v>
      </c>
      <c r="B124" s="241"/>
      <c r="C124" s="242">
        <v>0</v>
      </c>
      <c r="D124" s="241" t="s">
        <v>1009</v>
      </c>
      <c r="E124" s="246"/>
      <c r="F124" s="244"/>
      <c r="G124" s="243">
        <f>ROUND(G122*C124*0.01,1)</f>
        <v>0</v>
      </c>
      <c r="H124" s="239"/>
      <c r="I124" s="239"/>
    </row>
    <row r="125" spans="1:9" ht="8.1" customHeight="1">
      <c r="A125" s="247" t="s">
        <v>1011</v>
      </c>
      <c r="B125" s="248"/>
      <c r="C125" s="248"/>
      <c r="D125" s="248"/>
      <c r="E125" s="249">
        <f>SUM(E122:E124)</f>
        <v>0</v>
      </c>
      <c r="F125" s="250"/>
      <c r="G125" s="249">
        <f>SUM(G122:G124)</f>
        <v>0</v>
      </c>
      <c r="H125" s="239"/>
      <c r="I125" s="239"/>
    </row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spans="1:7" ht="8.1" customHeight="1" thickBot="1">
      <c r="A133" s="262"/>
      <c r="B133" s="262"/>
      <c r="C133" s="262"/>
      <c r="D133" s="262"/>
      <c r="E133" s="262"/>
      <c r="F133" s="262"/>
      <c r="G133" s="262"/>
    </row>
    <row r="134" ht="8.1" customHeight="1" thickTop="1"/>
    <row r="135" spans="1:7" ht="9.95" customHeight="1">
      <c r="A135" s="204" t="s">
        <v>1055</v>
      </c>
      <c r="B135" s="205"/>
      <c r="C135" s="205"/>
      <c r="D135" s="375" t="s">
        <v>975</v>
      </c>
      <c r="E135" s="375"/>
      <c r="F135" s="375" t="s">
        <v>976</v>
      </c>
      <c r="G135" s="375"/>
    </row>
    <row r="136" spans="1:7" ht="8.1" customHeight="1">
      <c r="A136" s="376" t="s">
        <v>977</v>
      </c>
      <c r="B136" s="377"/>
      <c r="C136" s="378"/>
      <c r="D136" s="263"/>
      <c r="E136" s="210" t="s">
        <v>981</v>
      </c>
      <c r="F136" s="209"/>
      <c r="G136" s="210" t="s">
        <v>981</v>
      </c>
    </row>
    <row r="137" spans="1:9" ht="8.1" customHeight="1">
      <c r="A137" s="264" t="str">
        <f>A1</f>
        <v>Elektroinstalace - silnoproudá</v>
      </c>
      <c r="B137" s="265"/>
      <c r="C137" s="266">
        <v>21</v>
      </c>
      <c r="D137" s="379">
        <f>E29</f>
        <v>0</v>
      </c>
      <c r="E137" s="380"/>
      <c r="F137" s="379">
        <f>G29</f>
        <v>0</v>
      </c>
      <c r="G137" s="380"/>
      <c r="H137" s="239"/>
      <c r="I137" s="239"/>
    </row>
    <row r="138" spans="1:9" ht="8.1" customHeight="1">
      <c r="A138" s="264" t="str">
        <f>A33</f>
        <v>Svítidla vč. zdrojů a předřadníků</v>
      </c>
      <c r="B138" s="265"/>
      <c r="C138" s="266">
        <v>21</v>
      </c>
      <c r="D138" s="379">
        <f>E41</f>
        <v>0</v>
      </c>
      <c r="E138" s="380"/>
      <c r="F138" s="379">
        <f>G41</f>
        <v>0</v>
      </c>
      <c r="G138" s="380"/>
      <c r="H138" s="239"/>
      <c r="I138" s="239"/>
    </row>
    <row r="139" spans="1:9" ht="8.1" customHeight="1">
      <c r="A139" s="264" t="str">
        <f>A45</f>
        <v>Rozváděč RP1S</v>
      </c>
      <c r="B139" s="265"/>
      <c r="C139" s="266">
        <v>21</v>
      </c>
      <c r="D139" s="379">
        <f>E59</f>
        <v>0</v>
      </c>
      <c r="E139" s="380"/>
      <c r="F139" s="379">
        <f>G59</f>
        <v>0</v>
      </c>
      <c r="G139" s="380"/>
      <c r="H139" s="239"/>
      <c r="I139" s="239"/>
    </row>
    <row r="140" spans="1:9" ht="8.1" customHeight="1">
      <c r="A140" s="264" t="str">
        <f>A68</f>
        <v>Úprava stávajících rozváděčů</v>
      </c>
      <c r="B140" s="265"/>
      <c r="C140" s="266">
        <v>21</v>
      </c>
      <c r="D140" s="379">
        <f>E86</f>
        <v>0</v>
      </c>
      <c r="E140" s="380"/>
      <c r="F140" s="379">
        <f>G86</f>
        <v>0</v>
      </c>
      <c r="G140" s="380"/>
      <c r="H140" s="239"/>
      <c r="I140" s="239"/>
    </row>
    <row r="141" spans="1:9" ht="8.1" customHeight="1">
      <c r="A141" s="264" t="str">
        <f>A90</f>
        <v>Signalizace WC imobilní</v>
      </c>
      <c r="B141" s="265"/>
      <c r="C141" s="266">
        <v>21</v>
      </c>
      <c r="D141" s="379">
        <f>E110</f>
        <v>0</v>
      </c>
      <c r="E141" s="380"/>
      <c r="F141" s="379">
        <f>G110</f>
        <v>0</v>
      </c>
      <c r="G141" s="380"/>
      <c r="H141" s="239"/>
      <c r="I141" s="239"/>
    </row>
    <row r="142" spans="1:9" ht="8.1" customHeight="1">
      <c r="A142" s="264" t="str">
        <f>A114</f>
        <v>HZS, PD, revize</v>
      </c>
      <c r="B142" s="265"/>
      <c r="C142" s="266">
        <v>21</v>
      </c>
      <c r="D142" s="379">
        <f>E125</f>
        <v>0</v>
      </c>
      <c r="E142" s="380"/>
      <c r="F142" s="379">
        <f>G125</f>
        <v>0</v>
      </c>
      <c r="G142" s="380"/>
      <c r="H142" s="239"/>
      <c r="I142" s="239"/>
    </row>
    <row r="143" spans="1:7" ht="8.1" customHeight="1">
      <c r="A143" s="236"/>
      <c r="B143" s="237"/>
      <c r="C143" s="237"/>
      <c r="D143" s="237"/>
      <c r="E143" s="238"/>
      <c r="F143" s="236"/>
      <c r="G143" s="267"/>
    </row>
    <row r="144" spans="1:7" ht="8.1" customHeight="1">
      <c r="A144" s="240"/>
      <c r="B144" s="241"/>
      <c r="C144" s="242"/>
      <c r="D144" s="241"/>
      <c r="E144" s="246"/>
      <c r="F144" s="244"/>
      <c r="G144" s="245"/>
    </row>
    <row r="145" spans="1:9" ht="8.1" customHeight="1">
      <c r="A145" s="247" t="s">
        <v>1011</v>
      </c>
      <c r="B145" s="248"/>
      <c r="C145" s="248"/>
      <c r="D145" s="385">
        <f>SUM(D137:E142)</f>
        <v>0</v>
      </c>
      <c r="E145" s="386"/>
      <c r="F145" s="387">
        <f>SUM(F137:G142)</f>
        <v>0</v>
      </c>
      <c r="G145" s="386"/>
      <c r="H145" s="239"/>
      <c r="I145" s="239"/>
    </row>
    <row r="146" ht="8.1" customHeight="1"/>
    <row r="147" ht="8.1" customHeight="1"/>
    <row r="148" spans="1:9" ht="12" customHeight="1">
      <c r="A148" s="268" t="s">
        <v>1056</v>
      </c>
      <c r="B148" s="268"/>
      <c r="C148" s="268"/>
      <c r="D148" s="388">
        <f>SUM(D145:G145)</f>
        <v>0</v>
      </c>
      <c r="E148" s="388"/>
      <c r="F148" s="269" t="s">
        <v>1057</v>
      </c>
      <c r="H148" s="239"/>
      <c r="I148" s="239"/>
    </row>
    <row r="149" spans="1:10" ht="8.1" customHeight="1">
      <c r="A149" s="270"/>
      <c r="H149" s="239"/>
      <c r="I149" s="239"/>
      <c r="J149" s="271"/>
    </row>
    <row r="150" spans="8:9" ht="8.1" customHeight="1">
      <c r="H150" s="239"/>
      <c r="I150" s="239"/>
    </row>
    <row r="151" spans="1:9" ht="9.95" customHeight="1">
      <c r="A151" s="272"/>
      <c r="B151" s="273"/>
      <c r="C151" s="274"/>
      <c r="D151" s="381"/>
      <c r="E151" s="381"/>
      <c r="F151" s="382"/>
      <c r="G151" s="383"/>
      <c r="H151" s="239"/>
      <c r="I151" s="239"/>
    </row>
    <row r="152" spans="1:9" ht="9.95" customHeight="1">
      <c r="A152" s="275"/>
      <c r="B152" s="273"/>
      <c r="C152" s="274"/>
      <c r="D152" s="381"/>
      <c r="E152" s="381"/>
      <c r="F152" s="382"/>
      <c r="G152" s="383"/>
      <c r="H152" s="239"/>
      <c r="I152" s="239"/>
    </row>
    <row r="153" spans="8:9" ht="8.1" customHeight="1">
      <c r="H153" s="239"/>
      <c r="I153" s="239"/>
    </row>
    <row r="154" spans="8:9" ht="8.1" customHeight="1">
      <c r="H154" s="239"/>
      <c r="I154" s="239"/>
    </row>
    <row r="155" spans="1:9" ht="12" customHeight="1">
      <c r="A155" s="276"/>
      <c r="D155" s="384"/>
      <c r="E155" s="384"/>
      <c r="F155" s="277"/>
      <c r="H155" s="239"/>
      <c r="I155" s="239"/>
    </row>
    <row r="156" spans="1:9" ht="8.1" customHeight="1" thickBot="1">
      <c r="A156" s="278"/>
      <c r="B156" s="262"/>
      <c r="C156" s="262"/>
      <c r="D156" s="262"/>
      <c r="E156" s="262"/>
      <c r="F156" s="262"/>
      <c r="G156" s="262"/>
      <c r="H156" s="239"/>
      <c r="I156" s="239"/>
    </row>
    <row r="157" ht="8.1" customHeight="1" thickTop="1"/>
    <row r="158" ht="8.1" customHeight="1"/>
    <row r="159" ht="8.1" customHeight="1"/>
    <row r="160" ht="8.1" customHeight="1"/>
    <row r="161" ht="8.1" customHeight="1"/>
    <row r="162" ht="8.1" customHeight="1"/>
    <row r="163" ht="8.1" customHeight="1"/>
    <row r="164" ht="8.1" customHeight="1"/>
    <row r="165" ht="8.1" customHeight="1"/>
    <row r="166" ht="8.1" customHeight="1"/>
    <row r="167" ht="8.1" customHeight="1"/>
    <row r="168" ht="8.1" customHeight="1"/>
    <row r="169" ht="8.1" customHeight="1"/>
    <row r="170" ht="8.1" customHeight="1"/>
    <row r="171" ht="8.1" customHeight="1"/>
    <row r="172" ht="8.1" customHeight="1"/>
    <row r="173" ht="8.1" customHeight="1"/>
    <row r="174" ht="8.1" customHeight="1"/>
    <row r="175" ht="8.1" customHeight="1"/>
    <row r="176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</sheetData>
  <mergeCells count="35">
    <mergeCell ref="D155:E155"/>
    <mergeCell ref="D142:E142"/>
    <mergeCell ref="F142:G142"/>
    <mergeCell ref="D145:E145"/>
    <mergeCell ref="F145:G145"/>
    <mergeCell ref="D148:E148"/>
    <mergeCell ref="D151:E151"/>
    <mergeCell ref="F151:G151"/>
    <mergeCell ref="D140:E140"/>
    <mergeCell ref="F140:G140"/>
    <mergeCell ref="D141:E141"/>
    <mergeCell ref="F141:G141"/>
    <mergeCell ref="D152:E152"/>
    <mergeCell ref="F152:G152"/>
    <mergeCell ref="A136:C136"/>
    <mergeCell ref="D137:E137"/>
    <mergeCell ref="F137:G137"/>
    <mergeCell ref="D139:E139"/>
    <mergeCell ref="F139:G139"/>
    <mergeCell ref="D138:E138"/>
    <mergeCell ref="F138:G138"/>
    <mergeCell ref="D135:E135"/>
    <mergeCell ref="F135:G135"/>
    <mergeCell ref="D1:E1"/>
    <mergeCell ref="F1:G1"/>
    <mergeCell ref="D33:E33"/>
    <mergeCell ref="F33:G33"/>
    <mergeCell ref="D45:E45"/>
    <mergeCell ref="F45:G45"/>
    <mergeCell ref="D68:E68"/>
    <mergeCell ref="F68:G68"/>
    <mergeCell ref="D90:E90"/>
    <mergeCell ref="F90:G90"/>
    <mergeCell ref="D114:E114"/>
    <mergeCell ref="F114:G114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2"/>
  <headerFooter alignWithMargins="0">
    <oddHeader>&amp;C&amp;6Elektroinstalace - &amp;"Arial CE,Tučné"Sociální zařízení SOŠ a SOU Nymburk, &amp;"Arial CE,Obyčejné"V Kolonii 1804, 228 02 Nymburk</oddHeader>
    <oddFooter>&amp;L&amp;6Vypracoval :
Roman Hladík&amp;C&amp;6Stránka &amp;P z &amp;N&amp;R&amp;6Datum vytvoření - 3.2.2017
Datum tisku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Lahodová Monika</cp:lastModifiedBy>
  <cp:lastPrinted>2020-11-11T10:17:05Z</cp:lastPrinted>
  <dcterms:created xsi:type="dcterms:W3CDTF">2017-02-22T09:28:35Z</dcterms:created>
  <dcterms:modified xsi:type="dcterms:W3CDTF">2020-11-11T10:17:24Z</dcterms:modified>
  <cp:category/>
  <cp:version/>
  <cp:contentType/>
  <cp:contentStatus/>
</cp:coreProperties>
</file>