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 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<sst xmlns="http://schemas.openxmlformats.org/spreadsheetml/2006/main" count="239" uniqueCount="171">
  <si>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</si>
  <si>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</si>
  <si>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</si>
  <si>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</si>
  <si>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</si>
  <si>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</si>
  <si>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</si>
  <si>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</si>
  <si>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</si>
  <si>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</si>
  <si>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</si>
  <si>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</si>
  <si>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</si>
  <si>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</si>
  <si>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</si>
  <si>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</si>
  <si>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</si>
  <si>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</si>
  <si>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</si>
  <si>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</si>
  <si>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</si>
  <si>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</si>
  <si>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</si>
  <si>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</si>
  <si>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</si>
  <si>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</si>
  <si>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</si>
  <si>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</si>
  <si>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</si>
  <si>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</si>
  <si>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</si>
  <si>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</si>
  <si>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</si>
  <si>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</si>
  <si>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</si>
  <si>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</si>
  <si>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</si>
  <si>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</si>
  <si>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</si>
  <si>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</si>
  <si>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</si>
  <si>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</si>
  <si>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</si>
  <si>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</si>
  <si>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</si>
  <si>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</si>
  <si>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</si>
  <si>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</si>
  <si>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</si>
  <si>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</si>
  <si>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</si>
  <si>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</si>
  <si>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</si>
  <si>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</si>
  <si>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</si>
  <si>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</si>
  <si>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</si>
  <si>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</si>
  <si>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</si>
  <si>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</si>
  <si>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</si>
  <si>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</si>
  <si>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</si>
  <si>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m3</t>
  </si>
  <si>
    <t>574A34</t>
  </si>
  <si>
    <t xml:space="preserve">poplatky za likvidaci odpadu   </t>
  </si>
  <si>
    <t>KSÚS Středočeského kraje příspěvková organizace</t>
  </si>
  <si>
    <t xml:space="preserve">Schválil </t>
  </si>
  <si>
    <t>Zpracoval</t>
  </si>
  <si>
    <t>vedoucí PÚ: Bohumil Taraba</t>
  </si>
  <si>
    <t>vedoucí TSÚ: Karel Motal</t>
  </si>
  <si>
    <t>správní cestmistr: Josef Raboch</t>
  </si>
  <si>
    <t>provozní cestmistr: Radek Vlasatý</t>
  </si>
  <si>
    <t>015130</t>
  </si>
  <si>
    <t>agregovaná pol.</t>
  </si>
  <si>
    <t>zkoušky zatěžovací budou provedeny v místě sanací, počet zkoušek dle situace po odkrytí vozovkového krytu a zjištění skutečného rozsahu sanací</t>
  </si>
  <si>
    <t>dozor geotechnika stavby, vyhodnocení konstrukcí a materiálů podloží pro stanovení rozsahu sanací</t>
  </si>
  <si>
    <t xml:space="preserve">zařízení staveniště - zřízení, provoz, demontáž </t>
  </si>
  <si>
    <t xml:space="preserve">VDZ - vodící proužky V2 - 12,5 cm, plast, retroreflexní </t>
  </si>
  <si>
    <t>VDZ - vodící proužky V2 - 12,5 cm, barvou, základní</t>
  </si>
  <si>
    <t xml:space="preserve">zalévání spár dilatační asf. zálivkou  </t>
  </si>
  <si>
    <t>sanační žebra z kameniva drceného, ŠDB 0/63, výměna a náhrada vhodným materiálem, tl. 500mm - úprava AZ</t>
  </si>
  <si>
    <t>spojovací postřik ze sil. emulze do 0,5kg/m2, PS-C 0,40 kg/m2</t>
  </si>
  <si>
    <t>inviltrační postřik ze sil. emulze do 1,0kg/m2, PI-C 0,60 kg/m2</t>
  </si>
  <si>
    <t>kus</t>
  </si>
  <si>
    <t>čištění komunikací a prostor dotčených výstavbou</t>
  </si>
  <si>
    <t>geodetické zaměření stavby</t>
  </si>
  <si>
    <t>hm</t>
  </si>
  <si>
    <t>dokumentace RDS, DSPS</t>
  </si>
  <si>
    <t>fotodokumentace stavby a pasportizace přilehlých nemovitostí, vč. stavu objízdných tras</t>
  </si>
  <si>
    <t>03100</t>
  </si>
  <si>
    <t>919111</t>
  </si>
  <si>
    <t>02991</t>
  </si>
  <si>
    <t>02960</t>
  </si>
  <si>
    <t>02620</t>
  </si>
  <si>
    <t>02710</t>
  </si>
  <si>
    <t>02730</t>
  </si>
  <si>
    <t>029111</t>
  </si>
  <si>
    <t>02920</t>
  </si>
  <si>
    <t>řezání asfaltového krytu vozovek do 50mm - prořezávky spar</t>
  </si>
  <si>
    <t>asfalt. beton pro obrusné vrstvy ACO 11+  50/70 tl. 40 mm</t>
  </si>
  <si>
    <t>asfalt. beton pro podkladní vrstvy ACP 16+ 50/70 tl. 70mm - (vyztužena pomocí 3D výztuže z aramidových vláken)</t>
  </si>
  <si>
    <t>čištění  příkopu od nánosů do 0,25m3/m s odvozem na skládku, pročištění příkopu příkopovým rypadlem</t>
  </si>
  <si>
    <t>12931</t>
  </si>
  <si>
    <t>odkop pro spodní stavbu silnic a železnic tř. I, odvoz do 20km, vzdálenost uvedena orientačně, vč. odvozu na skládku, odstranění stávající zeminy (případně konstrukce podkladních vrstev), tl. 500mm, š. 1,75m - úprava AZ</t>
  </si>
  <si>
    <t>21152</t>
  </si>
  <si>
    <t>úprava pláně se zhutněním</t>
  </si>
  <si>
    <t>18110</t>
  </si>
  <si>
    <t>17180</t>
  </si>
  <si>
    <t>93819</t>
  </si>
  <si>
    <t xml:space="preserve">čištění vozovek před druhou fází VDZ </t>
  </si>
  <si>
    <t>čištění krajnic od nánosu  tl do 200 mm s odvozem na skládku</t>
  </si>
  <si>
    <r>
      <t xml:space="preserve">Stavba:    </t>
    </r>
    <r>
      <rPr>
        <b/>
        <sz val="12"/>
        <rFont val="Arial CE"/>
        <family val="2"/>
      </rPr>
      <t xml:space="preserve"> II/229 Hředle – Třeboc</t>
    </r>
  </si>
  <si>
    <t xml:space="preserve">Objekt:     sil. II/229  v  km  38,050 – 41,930 </t>
  </si>
  <si>
    <t>DIO - vypracování projektu, projednání, zajištění DIR, osazení DZ včetně sloupků a podstavců při kompletní uzávěře 25 týdnů, vyznačení uzavírky a objízdné trasy obousměrně</t>
  </si>
  <si>
    <t>frézování spár š. do 10mm , hl. do 20mm</t>
  </si>
  <si>
    <t>II/229 Hředle – Třeboc</t>
  </si>
  <si>
    <t>Opravy 2020</t>
  </si>
  <si>
    <t xml:space="preserve">sil. II/229  v  km  38,050 – 41,930 </t>
  </si>
  <si>
    <t>informační tabule - 1x povinná publicita, označení staveniště + 2x SK, Omlouváme se za dočasné omezení</t>
  </si>
  <si>
    <t>02946</t>
  </si>
  <si>
    <t>02943</t>
  </si>
  <si>
    <t>11372.R</t>
  </si>
  <si>
    <t>11372</t>
  </si>
  <si>
    <t>113328</t>
  </si>
  <si>
    <t>123738</t>
  </si>
  <si>
    <t>56364</t>
  </si>
  <si>
    <t>574E66.R</t>
  </si>
  <si>
    <t xml:space="preserve">vrstva pro obnovu a opravu recyklace za studena cem a asf em tl do 200mm - RS 0/32 CA tl. 200mm, předpoklad asfaltová emulze 3% po vystěpení, cementové pojivo 5% </t>
  </si>
  <si>
    <t>567544</t>
  </si>
  <si>
    <t xml:space="preserve">dofrézování vozovky tl. průměrně 100mm, po vrstvách, uložení v místě stavby: R-mat pro stavbu, který může obsahovat dehet nutné použít na této stavbě na recyklaci za studena!!! vč. odvozu a uložení na meziskládku dle dispozic zhotovitele, vzdálenost 5 km uvedena orientačně POZN.: Vyfrézovaný materiál bude následně použit pro doplnění RS CA (200mm), pro provedení krajnic vč. dosypávky krajnic (R-mat) a dále pro konstrukce sjezdů. Z tohoto důvodu je požadováno provést frézu (min. danou část pro krajnice a sjezdy) ve frakci do vel. 32mm (0/32), včetně manipulace s materiálem - sanace okrajů vozovky </t>
  </si>
  <si>
    <t>odstran podkladních zpevněných ploch z kameniva nestmel, odvoz do 20km, vzdálenost uvedena orientačně, prováděno po odfrézování, tl. průměrně 300mm, š. 1,75m - sanace okrajů vozovky</t>
  </si>
  <si>
    <t xml:space="preserve">uložení sypaniny do násypů z nakupovaných materiálů, ŠDA, doplnění konstrukce, tl. 200mm - sanace okrajů vozovky </t>
  </si>
  <si>
    <t>vozovkové vrstvy z recyklovaného materiálu tl do 200mm - R - mat, tl.200mm, výzisk ze stavby - nebezpečný materiál pouze s nutným posunem v rámci stavby, doplnění z meziskládky, příp. nakupovaný materiál, doplnění konstrukce pro recyklaci na místě - sanace okrajů vozovky</t>
  </si>
  <si>
    <t xml:space="preserve">zpevnění a dosypávka krajnic z recyklátu do tl. 100mm  </t>
  </si>
  <si>
    <t>9113A1</t>
  </si>
  <si>
    <t>svodidlo ocel silnič jednostr, úroveň zadrž N1, N2 - dodávka a montáž - jednostranné ocelové svodidlo s úrovní zadržení N2, včetně náběhu na obou koncích, 3ks</t>
  </si>
  <si>
    <t>svodidlo ocel silnič jednostr, úroveň zadrž N1, N2 - demontáž s přesunem, 3ks</t>
  </si>
  <si>
    <t>9113A3</t>
  </si>
  <si>
    <t>91228.a</t>
  </si>
  <si>
    <t>91228.b</t>
  </si>
  <si>
    <t>91267</t>
  </si>
  <si>
    <t>odrazky na svodidla - dodávka a montáž</t>
  </si>
  <si>
    <t>směrové sloupky z plast hmot včetně odrazného pásku, bílé - dodávka a osazení</t>
  </si>
  <si>
    <t>směrové sloupky z plast hmot včetně odrazného pásku, červené - dodávka a osazení</t>
  </si>
  <si>
    <t>914131</t>
  </si>
  <si>
    <t>914913</t>
  </si>
  <si>
    <t>sloupky a stojky DZ z ocel trubek zabeton - demontáž</t>
  </si>
  <si>
    <t>sloupky a stojky dopravních značek z ocel trubek do patky - dodávka a montáž</t>
  </si>
  <si>
    <t>ks</t>
  </si>
  <si>
    <t>12980</t>
  </si>
  <si>
    <t>čištění uličních vpustí - vpusť v obrubníku, vč. odvozu a uložení odpadu na recyklační středisko / skládku dle dispozic zhotovitele</t>
  </si>
  <si>
    <t>899121</t>
  </si>
  <si>
    <t>mříže ocelové samostatné, vč. příp. rektifikace, pročištění, případné opravy a likvidace odpadu, demontovaná mříž vč. likvidace dle dispozic zhotovitele</t>
  </si>
  <si>
    <t>dopravní značky základní velikosti ocelové fólie tř 2 - dodávka a montáž (DZ i na fluorescenčním žlutozeleném podkladě)</t>
  </si>
  <si>
    <t>konstrukce sjezdu kompletní, včetně odstranění stávající konstrukce, úpravy napojení a provedení konstrukce dle stávající situace / návrhu (kryt - DL, ACO, ŠD, R-mat), vč. odvozu a uložení na recyklační středisko / skládku dle dispozic zhotovitele, vč. poplatku za skládku</t>
  </si>
  <si>
    <t>monolitický betonový štěrbinový žlab, na zatížení D400, š. 150 mm - dodávka a montáž, včetně zemních prací, betonového lože tl. min 100 mm C 20/25nXF3, podkladní vrstvy směs stmelená cementem SC 0/32 C 20/25, tl. 210 mm s vloženou kari sítí D 8 mm, oka 100x100 mm při obou površích, spodní podkladní vrstvy ŠD 0/32 tl. min. 200 mm, ošetření spáry mezi asfaltem a žlabem a napojení</t>
  </si>
  <si>
    <t>917224</t>
  </si>
  <si>
    <t>silniční betonový obrubník – orientačních rozměrů 250x150mm (přímý i obloukový), včetně dodání a pokládky betonových obrubníků, betonové lože i boční betonovou opěrku C 20/25 n XF3</t>
  </si>
  <si>
    <t>žlaby a rigoly dlážděné z kostek drobných do betonu tl 100mm - drobná kamenná kostka 100x100x100 mm do betonového lože tl. min 100 mm C 20/25nXF3, podkladní vrstva SC 0/32 C 20/25, tl. 210 mm s vloženou kari sítí D 8 mm, oka 100x100 mm při obou površích, spodní podkladní vrstva ŠD 0/32 tl. min. 200 mm, položka zahrnuje: dodání a uložení předepsaného dlažebního materiálu v požadované kvalitě do předepsaného tvaru a v předepsané šířce, dodání a rozprostření lože i podkladních vrstev z předepsaného materiálu v předepsané tloušťce a šířce, úpravu napojení a ukončení, vnitrostaveništní i mimostaveništní dopravu</t>
  </si>
  <si>
    <t>129958</t>
  </si>
  <si>
    <t>čištění potrubí DN do 600mm, vč. odvozu a uložení odpadu na recyklační středisko / skládku dle dispozic zhotovitele</t>
  </si>
  <si>
    <t>frézování asfaltových ploch, tl. průměrně 80 mm, po vrstvách, (v celé šíři vozovky, v celé trase), primárně použití na stavbě; vč. odvozu a uložení na meziskládku dle dispozic zhotovitele, vzdálenost 5 km uvedena orientačně, POZN.: Část vyfrézovaného materiálu bude následně použita pro doplnění RS CA (200mm), pro provedení krajnic vč. dosypávky krajnic (R-mat) a dále pro konstrukce sjezdů. Z tohoto důvodu je požadováno provést frézu (min. danou část pro krajnice a sjezdy) ve frakci do vel. 32mm (0/32), včetně manipulace s materiálem; případný přebytek - odkup zhotovitelem, POZOR: kolem km 39,0 zastižen dehet již ve hloubce -40mm pod noveletou vozovky</t>
  </si>
  <si>
    <t>zjištění a vytyčení inž. sítí,  včetně jejich případné ochrany</t>
  </si>
  <si>
    <t xml:space="preserve">Náklady na opravu poškozených komunikací na objízdných trasách - PRELIMINÁŘ - PEVNÁ CENA 2.500.000,- Kč bez DPH. </t>
  </si>
  <si>
    <t>ohumusování tl. 100mm a osetí travním semenem, včetně nákupu zeminy, úpravy pláně bez zhutnění, vykopávky ze zemníku, naložení a dopravy</t>
  </si>
  <si>
    <t>propusty pod vozovkou z trub DN 400 (600) mm kompletní -2ks (2x14,0m),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pláně, doplnění konstrukce pod navrhovanou vozovkou a odstranění stávajícího propustku, vč. odvozu a uložení na recyklační středisko / skládku dle dispozic zhotovitele, vč. poplatku za skládku</t>
  </si>
  <si>
    <t>propusty pod vozovkou z trub DN 1000mm kompletní - 1ks (1x30,0m),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pláně, doplnění konstrukce pod navrhovanou vozovkou a odstranění stávajícího propustku, vč. odvozu a uložení na recyklační středisko / skládku dle dispozic zhotovitele, vč. poplatku za skládku</t>
  </si>
  <si>
    <t>propustky pod sjezdy z trub DN 400mm kompletní - 8ks (8x12,0m),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 a konstrukce sjezdu, včetně odstranění stávající konstrukce, odvozu a uložení na recyklační středisko / skládku dle dispozic zhotovitele, vč. poplatku za skládku</t>
  </si>
  <si>
    <t>sanace betonových čel - 4ks (2x7,0m, 2x3,5m), zřízení nových železobetonových říms včetně osazení novým mostním zábradlím ukotveným na patní plechy, včetně odstranění stávající římsy a zábradlí, odvozu a uložení na recyklační středisko / skládku dle dispozic zhotovitele, vč. poplatku za skládku</t>
  </si>
  <si>
    <t>kácení náletové zeleně s rozřezáním a odvětvením s obvodem kmene do 80 cm, včetně odstranění pařezu a likvidace dřevní hmoty dle dispozic zhotovitele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</si>
</sst>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8" fillId="33" borderId="10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4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4" fontId="16" fillId="34" borderId="16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4" fontId="16" fillId="34" borderId="17" xfId="0" applyNumberFormat="1" applyFont="1" applyFill="1" applyBorder="1" applyAlignment="1" applyProtection="1">
      <alignment horizontal="right"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vertical="center" wrapText="1"/>
      <protection/>
    </xf>
    <xf numFmtId="4" fontId="20" fillId="0" borderId="23" xfId="0" applyNumberFormat="1" applyFont="1" applyBorder="1" applyAlignment="1" applyProtection="1">
      <alignment vertical="center" wrapText="1"/>
      <protection/>
    </xf>
    <xf numFmtId="0" fontId="19" fillId="0" borderId="24" xfId="0" applyFont="1" applyBorder="1" applyAlignment="1" applyProtection="1">
      <alignment wrapText="1"/>
      <protection/>
    </xf>
    <xf numFmtId="0" fontId="19" fillId="0" borderId="24" xfId="0" applyFont="1" applyBorder="1" applyAlignment="1" applyProtection="1">
      <alignment horizontal="center" vertical="center"/>
      <protection/>
    </xf>
    <xf numFmtId="4" fontId="20" fillId="0" borderId="24" xfId="0" applyNumberFormat="1" applyFont="1" applyBorder="1" applyAlignment="1" applyProtection="1">
      <alignment vertical="center"/>
      <protection/>
    </xf>
    <xf numFmtId="4" fontId="20" fillId="0" borderId="25" xfId="0" applyNumberFormat="1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9" fontId="19" fillId="0" borderId="26" xfId="0" applyNumberFormat="1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4" fontId="20" fillId="0" borderId="28" xfId="0" applyNumberFormat="1" applyFont="1" applyBorder="1" applyAlignment="1" applyProtection="1">
      <alignment vertical="center"/>
      <protection/>
    </xf>
    <xf numFmtId="2" fontId="20" fillId="0" borderId="27" xfId="0" applyNumberFormat="1" applyFont="1" applyFill="1" applyBorder="1" applyAlignment="1" applyProtection="1">
      <alignment vertical="center"/>
      <protection/>
    </xf>
    <xf numFmtId="4" fontId="20" fillId="35" borderId="29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 applyProtection="1">
      <alignment horizontal="center" vertical="center"/>
      <protection/>
    </xf>
    <xf numFmtId="4" fontId="20" fillId="35" borderId="29" xfId="0" applyNumberFormat="1" applyFont="1" applyFill="1" applyBorder="1" applyAlignment="1" applyProtection="1">
      <alignment vertical="center"/>
      <protection/>
    </xf>
    <xf numFmtId="4" fontId="20" fillId="0" borderId="30" xfId="0" applyNumberFormat="1" applyFont="1" applyBorder="1" applyAlignment="1" applyProtection="1">
      <alignment vertical="center"/>
      <protection/>
    </xf>
    <xf numFmtId="4" fontId="20" fillId="0" borderId="31" xfId="0" applyNumberFormat="1" applyFont="1" applyBorder="1" applyAlignment="1" applyProtection="1">
      <alignment vertical="top"/>
      <protection/>
    </xf>
    <xf numFmtId="0" fontId="19" fillId="0" borderId="24" xfId="0" applyFont="1" applyBorder="1" applyAlignment="1" applyProtection="1">
      <alignment vertical="center"/>
      <protection/>
    </xf>
    <xf numFmtId="4" fontId="20" fillId="0" borderId="24" xfId="0" applyNumberFormat="1" applyFont="1" applyBorder="1" applyAlignment="1" applyProtection="1">
      <alignment horizontal="right"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center"/>
      <protection/>
    </xf>
    <xf numFmtId="4" fontId="20" fillId="0" borderId="16" xfId="0" applyNumberFormat="1" applyFont="1" applyBorder="1" applyAlignment="1" applyProtection="1">
      <alignment horizontal="right" vertical="center"/>
      <protection/>
    </xf>
    <xf numFmtId="4" fontId="19" fillId="0" borderId="17" xfId="0" applyNumberFormat="1" applyFont="1" applyBorder="1" applyAlignment="1" applyProtection="1">
      <alignment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vertical="center"/>
      <protection/>
    </xf>
    <xf numFmtId="4" fontId="20" fillId="0" borderId="29" xfId="0" applyNumberFormat="1" applyFont="1" applyBorder="1" applyAlignment="1" applyProtection="1">
      <alignment horizontal="right" vertical="center"/>
      <protection/>
    </xf>
    <xf numFmtId="4" fontId="19" fillId="0" borderId="30" xfId="0" applyNumberFormat="1" applyFont="1" applyBorder="1" applyAlignment="1" applyProtection="1">
      <alignment vertical="center"/>
      <protection/>
    </xf>
    <xf numFmtId="2" fontId="20" fillId="0" borderId="16" xfId="0" applyNumberFormat="1" applyFont="1" applyFill="1" applyBorder="1" applyAlignment="1" applyProtection="1">
      <alignment vertical="center"/>
      <protection/>
    </xf>
    <xf numFmtId="2" fontId="20" fillId="0" borderId="29" xfId="0" applyNumberFormat="1" applyFont="1" applyFill="1" applyBorder="1" applyAlignment="1" applyProtection="1">
      <alignment vertical="center"/>
      <protection/>
    </xf>
    <xf numFmtId="4" fontId="20" fillId="0" borderId="16" xfId="0" applyNumberFormat="1" applyFont="1" applyFill="1" applyBorder="1" applyAlignment="1" applyProtection="1">
      <alignment vertical="center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49" fontId="19" fillId="0" borderId="33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vertical="top"/>
      <protection/>
    </xf>
    <xf numFmtId="4" fontId="20" fillId="0" borderId="27" xfId="0" applyNumberFormat="1" applyFont="1" applyBorder="1" applyAlignment="1" applyProtection="1">
      <alignment vertical="center"/>
      <protection/>
    </xf>
    <xf numFmtId="2" fontId="20" fillId="0" borderId="24" xfId="0" applyNumberFormat="1" applyFont="1" applyFill="1" applyBorder="1" applyAlignment="1" applyProtection="1">
      <alignment vertical="center"/>
      <protection/>
    </xf>
    <xf numFmtId="2" fontId="2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49" fontId="17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39" xfId="0" applyNumberFormat="1" applyFont="1" applyFill="1" applyBorder="1" applyAlignment="1" applyProtection="1">
      <alignment horizontal="center" vertical="center"/>
      <protection/>
    </xf>
    <xf numFmtId="0" fontId="17" fillId="0" borderId="36" xfId="0" applyNumberFormat="1" applyFont="1" applyFill="1" applyBorder="1" applyAlignment="1" applyProtection="1">
      <alignment horizontal="center" vertical="center"/>
      <protection/>
    </xf>
    <xf numFmtId="0" fontId="17" fillId="0" borderId="37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 wrapText="1"/>
      <protection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14" fontId="11" fillId="0" borderId="16" xfId="0" applyNumberFormat="1" applyFont="1" applyFill="1" applyBorder="1" applyAlignment="1" applyProtection="1">
      <alignment horizontal="left" vertical="center"/>
      <protection/>
    </xf>
    <xf numFmtId="14" fontId="11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40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16" fillId="34" borderId="15" xfId="0" applyNumberFormat="1" applyFont="1" applyFill="1" applyBorder="1" applyAlignment="1" applyProtection="1">
      <alignment horizontal="left" vertical="center"/>
      <protection/>
    </xf>
    <xf numFmtId="0" fontId="16" fillId="34" borderId="16" xfId="0" applyNumberFormat="1" applyFont="1" applyFill="1" applyBorder="1" applyAlignment="1" applyProtection="1">
      <alignment horizontal="left" vertical="center"/>
      <protection/>
    </xf>
    <xf numFmtId="49" fontId="16" fillId="34" borderId="16" xfId="0" applyNumberFormat="1" applyFont="1" applyFill="1" applyBorder="1" applyAlignment="1" applyProtection="1">
      <alignment horizontal="left" vertical="center"/>
      <protection/>
    </xf>
    <xf numFmtId="0" fontId="18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48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46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45" xfId="0" applyNumberFormat="1" applyFont="1" applyFill="1" applyBorder="1" applyAlignment="1" applyProtection="1">
      <alignment horizontal="center" vertical="center"/>
      <protection/>
    </xf>
    <xf numFmtId="0" fontId="18" fillId="36" borderId="39" xfId="0" applyNumberFormat="1" applyFont="1" applyFill="1" applyBorder="1" applyAlignment="1" applyProtection="1">
      <alignment horizontal="center" vertical="center"/>
      <protection/>
    </xf>
    <xf numFmtId="0" fontId="18" fillId="36" borderId="4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2" sqref="K2"/>
    </sheetView>
  </sheetViews>
  <sheetFormatPr defaultColWidth="13.33203125" defaultRowHeight="10.5"/>
  <cols>
    <col min="1" max="1" width="13.33203125" style="24" customWidth="1"/>
    <col min="2" max="2" width="11.83203125" style="24" customWidth="1"/>
    <col min="3" max="3" width="25.33203125" style="24" customWidth="1"/>
    <col min="4" max="4" width="11.83203125" style="24" customWidth="1"/>
    <col min="5" max="5" width="16.33203125" style="24" customWidth="1"/>
    <col min="6" max="6" width="26.33203125" style="24" customWidth="1"/>
    <col min="7" max="7" width="13.33203125" style="24" customWidth="1"/>
    <col min="8" max="8" width="13.83203125" style="24" customWidth="1"/>
    <col min="9" max="9" width="26.16015625" style="24" customWidth="1"/>
    <col min="10" max="10" width="13.33203125" style="24" customWidth="1"/>
    <col min="11" max="11" width="13.66015625" style="24" bestFit="1" customWidth="1"/>
    <col min="12" max="16384" width="13.33203125" style="24" customWidth="1"/>
  </cols>
  <sheetData>
    <row r="1" spans="1:9" ht="28.5" customHeight="1" thickBot="1">
      <c r="A1" s="88" t="s">
        <v>17</v>
      </c>
      <c r="B1" s="89"/>
      <c r="C1" s="89"/>
      <c r="D1" s="89"/>
      <c r="E1" s="89"/>
      <c r="F1" s="89"/>
      <c r="G1" s="89"/>
      <c r="H1" s="89"/>
      <c r="I1" s="89"/>
    </row>
    <row r="2" spans="1:10" ht="12.75" customHeight="1">
      <c r="A2" s="90" t="s">
        <v>18</v>
      </c>
      <c r="B2" s="91"/>
      <c r="C2" s="94" t="s">
        <v>116</v>
      </c>
      <c r="D2" s="94"/>
      <c r="E2" s="96" t="s">
        <v>19</v>
      </c>
      <c r="F2" s="97" t="s">
        <v>66</v>
      </c>
      <c r="G2" s="98"/>
      <c r="H2" s="96" t="s">
        <v>20</v>
      </c>
      <c r="I2" s="101"/>
      <c r="J2" s="25"/>
    </row>
    <row r="3" spans="1:10" ht="12.75">
      <c r="A3" s="92"/>
      <c r="B3" s="93"/>
      <c r="C3" s="95"/>
      <c r="D3" s="95"/>
      <c r="E3" s="93"/>
      <c r="F3" s="99"/>
      <c r="G3" s="100"/>
      <c r="H3" s="93"/>
      <c r="I3" s="102"/>
      <c r="J3" s="25"/>
    </row>
    <row r="4" spans="1:10" ht="12.75">
      <c r="A4" s="103" t="s">
        <v>21</v>
      </c>
      <c r="B4" s="93"/>
      <c r="C4" s="104" t="s">
        <v>117</v>
      </c>
      <c r="D4" s="105"/>
      <c r="E4" s="108" t="s">
        <v>22</v>
      </c>
      <c r="F4" s="108"/>
      <c r="G4" s="93"/>
      <c r="H4" s="108" t="s">
        <v>20</v>
      </c>
      <c r="I4" s="109"/>
      <c r="J4" s="25"/>
    </row>
    <row r="5" spans="1:10" ht="12.75">
      <c r="A5" s="92"/>
      <c r="B5" s="93"/>
      <c r="C5" s="106"/>
      <c r="D5" s="107"/>
      <c r="E5" s="93"/>
      <c r="F5" s="93"/>
      <c r="G5" s="93"/>
      <c r="H5" s="93"/>
      <c r="I5" s="102"/>
      <c r="J5" s="25"/>
    </row>
    <row r="6" spans="1:10" ht="12.75" customHeight="1">
      <c r="A6" s="103" t="s">
        <v>23</v>
      </c>
      <c r="B6" s="93"/>
      <c r="C6" s="110" t="s">
        <v>118</v>
      </c>
      <c r="D6" s="111"/>
      <c r="E6" s="108" t="s">
        <v>24</v>
      </c>
      <c r="F6" s="108"/>
      <c r="G6" s="93"/>
      <c r="H6" s="108" t="s">
        <v>20</v>
      </c>
      <c r="I6" s="109"/>
      <c r="J6" s="25"/>
    </row>
    <row r="7" spans="1:10" ht="12.75">
      <c r="A7" s="92"/>
      <c r="B7" s="93"/>
      <c r="C7" s="112"/>
      <c r="D7" s="113"/>
      <c r="E7" s="93"/>
      <c r="F7" s="93"/>
      <c r="G7" s="93"/>
      <c r="H7" s="93"/>
      <c r="I7" s="102"/>
      <c r="J7" s="25"/>
    </row>
    <row r="8" spans="1:10" ht="12.75">
      <c r="A8" s="103" t="s">
        <v>25</v>
      </c>
      <c r="B8" s="93"/>
      <c r="C8" s="114"/>
      <c r="D8" s="93"/>
      <c r="E8" s="108" t="s">
        <v>26</v>
      </c>
      <c r="F8" s="93"/>
      <c r="G8" s="93"/>
      <c r="H8" s="108" t="s">
        <v>27</v>
      </c>
      <c r="I8" s="109"/>
      <c r="J8" s="25"/>
    </row>
    <row r="9" spans="1:10" ht="12.75">
      <c r="A9" s="92"/>
      <c r="B9" s="93"/>
      <c r="C9" s="93"/>
      <c r="D9" s="93"/>
      <c r="E9" s="93"/>
      <c r="F9" s="93"/>
      <c r="G9" s="93"/>
      <c r="H9" s="93"/>
      <c r="I9" s="102"/>
      <c r="J9" s="25"/>
    </row>
    <row r="10" spans="1:10" ht="12.75">
      <c r="A10" s="103" t="s">
        <v>28</v>
      </c>
      <c r="B10" s="93"/>
      <c r="C10" s="108"/>
      <c r="D10" s="93"/>
      <c r="E10" s="108" t="s">
        <v>29</v>
      </c>
      <c r="F10" s="108"/>
      <c r="G10" s="93"/>
      <c r="H10" s="108" t="s">
        <v>30</v>
      </c>
      <c r="I10" s="115"/>
      <c r="J10" s="25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102"/>
      <c r="J11" s="25"/>
    </row>
    <row r="12" spans="1:9" ht="23.25" customHeight="1" thickBot="1">
      <c r="A12" s="116" t="s">
        <v>31</v>
      </c>
      <c r="B12" s="117"/>
      <c r="C12" s="117"/>
      <c r="D12" s="117"/>
      <c r="E12" s="117"/>
      <c r="F12" s="117"/>
      <c r="G12" s="117"/>
      <c r="H12" s="117"/>
      <c r="I12" s="118"/>
    </row>
    <row r="13" spans="1:10" ht="26.25" customHeight="1">
      <c r="A13" s="26" t="s">
        <v>32</v>
      </c>
      <c r="B13" s="119" t="s">
        <v>33</v>
      </c>
      <c r="C13" s="120"/>
      <c r="D13" s="27" t="s">
        <v>34</v>
      </c>
      <c r="E13" s="119" t="s">
        <v>35</v>
      </c>
      <c r="F13" s="120"/>
      <c r="G13" s="27" t="s">
        <v>36</v>
      </c>
      <c r="H13" s="119" t="s">
        <v>37</v>
      </c>
      <c r="I13" s="121"/>
      <c r="J13" s="25"/>
    </row>
    <row r="14" spans="1:10" ht="15" customHeight="1">
      <c r="A14" s="28" t="s">
        <v>38</v>
      </c>
      <c r="B14" s="29" t="s">
        <v>39</v>
      </c>
      <c r="C14" s="30">
        <f>SUM(rozpočet!F68)</f>
        <v>0</v>
      </c>
      <c r="D14" s="122" t="s">
        <v>40</v>
      </c>
      <c r="E14" s="123"/>
      <c r="F14" s="30">
        <v>0</v>
      </c>
      <c r="G14" s="122" t="s">
        <v>41</v>
      </c>
      <c r="H14" s="123"/>
      <c r="I14" s="31">
        <v>0</v>
      </c>
      <c r="J14" s="25"/>
    </row>
    <row r="15" spans="1:11" ht="15" customHeight="1">
      <c r="A15" s="28"/>
      <c r="B15" s="29" t="s">
        <v>42</v>
      </c>
      <c r="C15" s="30">
        <v>0</v>
      </c>
      <c r="D15" s="122" t="s">
        <v>43</v>
      </c>
      <c r="E15" s="123"/>
      <c r="F15" s="30">
        <v>0</v>
      </c>
      <c r="G15" s="122" t="s">
        <v>44</v>
      </c>
      <c r="H15" s="123"/>
      <c r="I15" s="31">
        <v>0</v>
      </c>
      <c r="J15" s="25"/>
      <c r="K15" s="32"/>
    </row>
    <row r="16" spans="1:10" ht="15" customHeight="1">
      <c r="A16" s="28" t="s">
        <v>45</v>
      </c>
      <c r="B16" s="29" t="s">
        <v>39</v>
      </c>
      <c r="C16" s="30">
        <v>0</v>
      </c>
      <c r="D16" s="122" t="s">
        <v>46</v>
      </c>
      <c r="E16" s="123"/>
      <c r="F16" s="30">
        <v>0</v>
      </c>
      <c r="G16" s="122" t="s">
        <v>47</v>
      </c>
      <c r="H16" s="123"/>
      <c r="I16" s="31">
        <v>0</v>
      </c>
      <c r="J16" s="25"/>
    </row>
    <row r="17" spans="1:10" ht="15" customHeight="1">
      <c r="A17" s="28"/>
      <c r="B17" s="29" t="s">
        <v>42</v>
      </c>
      <c r="C17" s="30">
        <v>0</v>
      </c>
      <c r="D17" s="122"/>
      <c r="E17" s="123"/>
      <c r="F17" s="33"/>
      <c r="G17" s="122" t="s">
        <v>48</v>
      </c>
      <c r="H17" s="123"/>
      <c r="I17" s="31">
        <v>0</v>
      </c>
      <c r="J17" s="25"/>
    </row>
    <row r="18" spans="1:10" ht="15" customHeight="1">
      <c r="A18" s="28" t="s">
        <v>49</v>
      </c>
      <c r="B18" s="29" t="s">
        <v>39</v>
      </c>
      <c r="C18" s="30">
        <v>0</v>
      </c>
      <c r="D18" s="122"/>
      <c r="E18" s="123"/>
      <c r="F18" s="33"/>
      <c r="G18" s="122" t="s">
        <v>50</v>
      </c>
      <c r="H18" s="123"/>
      <c r="I18" s="31">
        <v>0</v>
      </c>
      <c r="J18" s="25"/>
    </row>
    <row r="19" spans="1:10" ht="15" customHeight="1">
      <c r="A19" s="28"/>
      <c r="B19" s="29" t="s">
        <v>42</v>
      </c>
      <c r="C19" s="30">
        <v>0</v>
      </c>
      <c r="D19" s="122"/>
      <c r="E19" s="123"/>
      <c r="F19" s="33"/>
      <c r="G19" s="122" t="s">
        <v>51</v>
      </c>
      <c r="H19" s="123"/>
      <c r="I19" s="31">
        <v>0</v>
      </c>
      <c r="J19" s="25"/>
    </row>
    <row r="20" spans="1:10" ht="15" customHeight="1">
      <c r="A20" s="124" t="s">
        <v>52</v>
      </c>
      <c r="B20" s="125"/>
      <c r="C20" s="30">
        <v>0</v>
      </c>
      <c r="D20" s="122"/>
      <c r="E20" s="123"/>
      <c r="F20" s="33"/>
      <c r="G20" s="122"/>
      <c r="H20" s="123"/>
      <c r="I20" s="34"/>
      <c r="J20" s="25"/>
    </row>
    <row r="21" spans="1:10" ht="15" customHeight="1">
      <c r="A21" s="124" t="s">
        <v>53</v>
      </c>
      <c r="B21" s="125"/>
      <c r="C21" s="30">
        <v>0</v>
      </c>
      <c r="D21" s="122"/>
      <c r="E21" s="123"/>
      <c r="F21" s="33"/>
      <c r="G21" s="122"/>
      <c r="H21" s="123"/>
      <c r="I21" s="34"/>
      <c r="J21" s="25"/>
    </row>
    <row r="22" spans="1:10" ht="16.5" customHeight="1">
      <c r="A22" s="124" t="s">
        <v>54</v>
      </c>
      <c r="B22" s="125"/>
      <c r="C22" s="30">
        <f>SUM(C14:C21)</f>
        <v>0</v>
      </c>
      <c r="D22" s="126" t="s">
        <v>55</v>
      </c>
      <c r="E22" s="125"/>
      <c r="F22" s="30">
        <f>SUM(F14:F21)</f>
        <v>0</v>
      </c>
      <c r="G22" s="126" t="s">
        <v>56</v>
      </c>
      <c r="H22" s="125"/>
      <c r="I22" s="31">
        <f>SUM(I14:I21)</f>
        <v>0</v>
      </c>
      <c r="J22" s="25"/>
    </row>
    <row r="23" spans="1:9" ht="12.75">
      <c r="A23" s="35"/>
      <c r="B23" s="36"/>
      <c r="C23" s="36"/>
      <c r="D23" s="36"/>
      <c r="E23" s="36"/>
      <c r="F23" s="36"/>
      <c r="G23" s="36"/>
      <c r="H23" s="36"/>
      <c r="I23" s="37"/>
    </row>
    <row r="24" spans="1:9" ht="15" customHeight="1">
      <c r="A24" s="130" t="s">
        <v>57</v>
      </c>
      <c r="B24" s="131"/>
      <c r="C24" s="38">
        <v>0</v>
      </c>
      <c r="D24" s="25"/>
      <c r="E24" s="25"/>
      <c r="F24" s="25"/>
      <c r="G24" s="25"/>
      <c r="H24" s="25"/>
      <c r="I24" s="39"/>
    </row>
    <row r="25" spans="1:10" ht="15" customHeight="1">
      <c r="A25" s="130" t="s">
        <v>58</v>
      </c>
      <c r="B25" s="131"/>
      <c r="C25" s="38">
        <v>0</v>
      </c>
      <c r="D25" s="132" t="s">
        <v>59</v>
      </c>
      <c r="E25" s="131"/>
      <c r="F25" s="38">
        <f>ROUND(C25*(14/100),2)</f>
        <v>0</v>
      </c>
      <c r="G25" s="132" t="s">
        <v>13</v>
      </c>
      <c r="H25" s="131"/>
      <c r="I25" s="40">
        <f>SUM(C24:C26)</f>
        <v>0</v>
      </c>
      <c r="J25" s="25"/>
    </row>
    <row r="26" spans="1:10" ht="15" customHeight="1">
      <c r="A26" s="130" t="s">
        <v>60</v>
      </c>
      <c r="B26" s="131"/>
      <c r="C26" s="38">
        <f>C22+F22*I22</f>
        <v>0</v>
      </c>
      <c r="D26" s="132" t="s">
        <v>6</v>
      </c>
      <c r="E26" s="131"/>
      <c r="F26" s="38">
        <f>ROUND(C26*(21/100),2)</f>
        <v>0</v>
      </c>
      <c r="G26" s="132" t="s">
        <v>61</v>
      </c>
      <c r="H26" s="131"/>
      <c r="I26" s="40">
        <f>SUM(F25:F26)+I25</f>
        <v>0</v>
      </c>
      <c r="J26" s="25"/>
    </row>
    <row r="27" spans="1:9" ht="12.75">
      <c r="A27" s="41"/>
      <c r="B27" s="25"/>
      <c r="C27" s="25"/>
      <c r="D27" s="25"/>
      <c r="E27" s="25"/>
      <c r="F27" s="25"/>
      <c r="G27" s="25"/>
      <c r="H27" s="25"/>
      <c r="I27" s="39"/>
    </row>
    <row r="28" spans="1:10" ht="14.25" customHeight="1">
      <c r="A28" s="134"/>
      <c r="B28" s="135"/>
      <c r="C28" s="136"/>
      <c r="D28" s="147" t="s">
        <v>67</v>
      </c>
      <c r="E28" s="148"/>
      <c r="F28" s="149"/>
      <c r="G28" s="147" t="s">
        <v>68</v>
      </c>
      <c r="H28" s="148"/>
      <c r="I28" s="150"/>
      <c r="J28" s="25"/>
    </row>
    <row r="29" spans="1:10" ht="14.25" customHeight="1">
      <c r="A29" s="137"/>
      <c r="B29" s="138"/>
      <c r="C29" s="139"/>
      <c r="D29" s="143" t="s">
        <v>69</v>
      </c>
      <c r="E29" s="144"/>
      <c r="F29" s="145"/>
      <c r="G29" s="143" t="s">
        <v>72</v>
      </c>
      <c r="H29" s="144"/>
      <c r="I29" s="146"/>
      <c r="J29" s="25"/>
    </row>
    <row r="30" spans="1:10" ht="14.25" customHeight="1">
      <c r="A30" s="137"/>
      <c r="B30" s="138"/>
      <c r="C30" s="139"/>
      <c r="D30" s="143" t="s">
        <v>70</v>
      </c>
      <c r="E30" s="144"/>
      <c r="F30" s="145"/>
      <c r="G30" s="143" t="s">
        <v>71</v>
      </c>
      <c r="H30" s="144"/>
      <c r="I30" s="146"/>
      <c r="J30" s="25"/>
    </row>
    <row r="31" spans="1:10" ht="14.25" customHeight="1">
      <c r="A31" s="137"/>
      <c r="B31" s="138"/>
      <c r="C31" s="139"/>
      <c r="D31" s="143"/>
      <c r="E31" s="144"/>
      <c r="F31" s="145"/>
      <c r="G31" s="143"/>
      <c r="H31" s="144"/>
      <c r="I31" s="146"/>
      <c r="J31" s="25"/>
    </row>
    <row r="32" spans="1:10" ht="14.25" customHeight="1" thickBot="1">
      <c r="A32" s="140"/>
      <c r="B32" s="141"/>
      <c r="C32" s="142"/>
      <c r="D32" s="127" t="s">
        <v>62</v>
      </c>
      <c r="E32" s="128"/>
      <c r="F32" s="129"/>
      <c r="G32" s="127" t="s">
        <v>62</v>
      </c>
      <c r="H32" s="128"/>
      <c r="I32" s="133"/>
      <c r="J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A1">
      <selection activeCell="E13" sqref="E13:E67"/>
    </sheetView>
  </sheetViews>
  <sheetFormatPr defaultColWidth="10.5" defaultRowHeight="12" customHeight="1"/>
  <cols>
    <col min="1" max="1" width="21.5" style="2" customWidth="1"/>
    <col min="2" max="2" width="117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66015625" style="5" customWidth="1"/>
    <col min="7" max="7" width="10.5" style="1" customWidth="1"/>
    <col min="8" max="8" width="11.5" style="1" bestFit="1" customWidth="1"/>
    <col min="9" max="16384" width="10.5" style="1" customWidth="1"/>
  </cols>
  <sheetData>
    <row r="1" spans="1:6" s="6" customFormat="1" ht="27.75" customHeight="1">
      <c r="A1" s="151" t="s">
        <v>5</v>
      </c>
      <c r="B1" s="151"/>
      <c r="C1" s="151"/>
      <c r="D1" s="151"/>
      <c r="E1" s="151"/>
      <c r="F1" s="151"/>
    </row>
    <row r="2" spans="1:6" s="6" customFormat="1" ht="12.75" customHeight="1">
      <c r="A2" s="18" t="s">
        <v>112</v>
      </c>
      <c r="B2" s="7"/>
      <c r="C2" s="7"/>
      <c r="D2" s="13"/>
      <c r="E2" s="13"/>
      <c r="F2" s="13"/>
    </row>
    <row r="3" spans="1:6" s="6" customFormat="1" ht="12.75" customHeight="1">
      <c r="A3" s="18" t="s">
        <v>113</v>
      </c>
      <c r="B3" s="7"/>
      <c r="C3" s="7"/>
      <c r="D3" s="7"/>
      <c r="E3" s="13"/>
      <c r="F3" s="7"/>
    </row>
    <row r="4" spans="1:6" s="6" customFormat="1" ht="13.5" customHeight="1">
      <c r="A4" s="8"/>
      <c r="B4" s="7"/>
      <c r="C4" s="7"/>
      <c r="D4" s="7"/>
      <c r="E4" s="7"/>
      <c r="F4" s="7"/>
    </row>
    <row r="5" spans="1:6" s="6" customFormat="1" ht="6.75" customHeight="1">
      <c r="A5" s="9"/>
      <c r="B5" s="10"/>
      <c r="C5" s="10"/>
      <c r="D5" s="10"/>
      <c r="E5" s="11"/>
      <c r="F5" s="12"/>
    </row>
    <row r="6" spans="1:6" s="6" customFormat="1" ht="12.75" customHeight="1">
      <c r="A6" s="13" t="s">
        <v>15</v>
      </c>
      <c r="B6" s="13"/>
      <c r="C6" s="13"/>
      <c r="D6" s="13"/>
      <c r="E6" s="13"/>
      <c r="F6" s="13"/>
    </row>
    <row r="7" spans="1:6" s="6" customFormat="1" ht="12.75" customHeight="1">
      <c r="A7" s="13" t="s">
        <v>1</v>
      </c>
      <c r="B7" s="13"/>
      <c r="C7" s="13"/>
      <c r="D7" s="13"/>
      <c r="E7" s="13"/>
      <c r="F7" s="13"/>
    </row>
    <row r="8" spans="1:6" s="6" customFormat="1" ht="12.75" customHeight="1">
      <c r="A8" s="13" t="s">
        <v>5</v>
      </c>
      <c r="B8" s="14"/>
      <c r="C8" s="14"/>
      <c r="D8" s="14"/>
      <c r="E8" s="15"/>
      <c r="F8" s="16"/>
    </row>
    <row r="9" spans="1:6" s="6" customFormat="1" ht="6.75" customHeight="1">
      <c r="A9" s="17"/>
      <c r="B9" s="17"/>
      <c r="C9" s="17"/>
      <c r="D9" s="17"/>
      <c r="E9" s="17"/>
      <c r="F9" s="17"/>
    </row>
    <row r="10" spans="4:7" ht="24" customHeight="1">
      <c r="D10" s="13"/>
      <c r="E10" s="13"/>
      <c r="F10" s="13"/>
      <c r="G10" s="6"/>
    </row>
    <row r="11" ht="24" customHeight="1" thickBot="1"/>
    <row r="12" spans="1:6" s="19" customFormat="1" ht="15.75" thickBot="1">
      <c r="A12" s="20" t="s">
        <v>7</v>
      </c>
      <c r="B12" s="21" t="s">
        <v>8</v>
      </c>
      <c r="C12" s="22" t="s">
        <v>0</v>
      </c>
      <c r="D12" s="21" t="s">
        <v>9</v>
      </c>
      <c r="E12" s="21" t="s">
        <v>10</v>
      </c>
      <c r="F12" s="23" t="s">
        <v>11</v>
      </c>
    </row>
    <row r="13" spans="1:6" s="43" customFormat="1" ht="28.5">
      <c r="A13" s="44" t="s">
        <v>74</v>
      </c>
      <c r="B13" s="45" t="s">
        <v>114</v>
      </c>
      <c r="C13" s="46" t="s">
        <v>12</v>
      </c>
      <c r="D13" s="84">
        <v>1</v>
      </c>
      <c r="E13" s="47"/>
      <c r="F13" s="48">
        <f aca="true" t="shared" si="0" ref="F13:F23">E13*D13</f>
        <v>0</v>
      </c>
    </row>
    <row r="14" spans="1:6" s="19" customFormat="1" ht="14.25">
      <c r="A14" s="79" t="s">
        <v>96</v>
      </c>
      <c r="B14" s="49" t="s">
        <v>163</v>
      </c>
      <c r="C14" s="50" t="s">
        <v>12</v>
      </c>
      <c r="D14" s="83">
        <v>1</v>
      </c>
      <c r="E14" s="51"/>
      <c r="F14" s="55">
        <f t="shared" si="0"/>
        <v>0</v>
      </c>
    </row>
    <row r="15" spans="1:6" s="19" customFormat="1" ht="14.25">
      <c r="A15" s="79" t="s">
        <v>97</v>
      </c>
      <c r="B15" s="49" t="s">
        <v>86</v>
      </c>
      <c r="C15" s="50" t="s">
        <v>87</v>
      </c>
      <c r="D15" s="83">
        <v>38.8</v>
      </c>
      <c r="E15" s="51"/>
      <c r="F15" s="55">
        <f t="shared" si="0"/>
        <v>0</v>
      </c>
    </row>
    <row r="16" spans="1:6" s="19" customFormat="1" ht="14.25">
      <c r="A16" s="79" t="s">
        <v>120</v>
      </c>
      <c r="B16" s="49" t="s">
        <v>89</v>
      </c>
      <c r="C16" s="50" t="s">
        <v>12</v>
      </c>
      <c r="D16" s="83">
        <v>1</v>
      </c>
      <c r="E16" s="51"/>
      <c r="F16" s="55">
        <f t="shared" si="0"/>
        <v>0</v>
      </c>
    </row>
    <row r="17" spans="1:6" s="19" customFormat="1" ht="14.25">
      <c r="A17" s="79" t="s">
        <v>121</v>
      </c>
      <c r="B17" s="49" t="s">
        <v>88</v>
      </c>
      <c r="C17" s="50" t="s">
        <v>12</v>
      </c>
      <c r="D17" s="83">
        <v>1</v>
      </c>
      <c r="E17" s="51"/>
      <c r="F17" s="55">
        <f t="shared" si="0"/>
        <v>0</v>
      </c>
    </row>
    <row r="18" spans="1:6" s="19" customFormat="1" ht="28.5">
      <c r="A18" s="79" t="s">
        <v>94</v>
      </c>
      <c r="B18" s="49" t="s">
        <v>75</v>
      </c>
      <c r="C18" s="50" t="s">
        <v>84</v>
      </c>
      <c r="D18" s="83">
        <v>40</v>
      </c>
      <c r="E18" s="51"/>
      <c r="F18" s="55">
        <f t="shared" si="0"/>
        <v>0</v>
      </c>
    </row>
    <row r="19" spans="1:6" s="19" customFormat="1" ht="28.5">
      <c r="A19" s="79" t="s">
        <v>95</v>
      </c>
      <c r="B19" s="49" t="s">
        <v>164</v>
      </c>
      <c r="C19" s="50" t="s">
        <v>12</v>
      </c>
      <c r="D19" s="83">
        <v>1</v>
      </c>
      <c r="E19" s="51"/>
      <c r="F19" s="55">
        <f t="shared" si="0"/>
        <v>0</v>
      </c>
    </row>
    <row r="20" spans="1:6" s="19" customFormat="1" ht="14.25">
      <c r="A20" s="79" t="s">
        <v>93</v>
      </c>
      <c r="B20" s="49" t="s">
        <v>76</v>
      </c>
      <c r="C20" s="50" t="s">
        <v>12</v>
      </c>
      <c r="D20" s="83">
        <v>1</v>
      </c>
      <c r="E20" s="51"/>
      <c r="F20" s="55">
        <f t="shared" si="0"/>
        <v>0</v>
      </c>
    </row>
    <row r="21" spans="1:6" s="19" customFormat="1" ht="28.5">
      <c r="A21" s="79" t="s">
        <v>92</v>
      </c>
      <c r="B21" s="49" t="s">
        <v>119</v>
      </c>
      <c r="C21" s="50" t="s">
        <v>84</v>
      </c>
      <c r="D21" s="83">
        <v>3</v>
      </c>
      <c r="E21" s="51"/>
      <c r="F21" s="55">
        <f t="shared" si="0"/>
        <v>0</v>
      </c>
    </row>
    <row r="22" spans="1:6" s="19" customFormat="1" ht="14.25">
      <c r="A22" s="79" t="s">
        <v>90</v>
      </c>
      <c r="B22" s="49" t="s">
        <v>77</v>
      </c>
      <c r="C22" s="50" t="s">
        <v>12</v>
      </c>
      <c r="D22" s="83">
        <v>1</v>
      </c>
      <c r="E22" s="51"/>
      <c r="F22" s="55">
        <f t="shared" si="0"/>
        <v>0</v>
      </c>
    </row>
    <row r="23" spans="1:6" s="19" customFormat="1" ht="14.25">
      <c r="A23" s="79" t="s">
        <v>98</v>
      </c>
      <c r="B23" s="49" t="s">
        <v>85</v>
      </c>
      <c r="C23" s="50" t="s">
        <v>12</v>
      </c>
      <c r="D23" s="83">
        <v>1</v>
      </c>
      <c r="E23" s="51"/>
      <c r="F23" s="52">
        <f t="shared" si="0"/>
        <v>0</v>
      </c>
    </row>
    <row r="24" spans="1:8" s="19" customFormat="1" ht="99.75">
      <c r="A24" s="79" t="s">
        <v>122</v>
      </c>
      <c r="B24" s="87" t="s">
        <v>162</v>
      </c>
      <c r="C24" s="53" t="s">
        <v>63</v>
      </c>
      <c r="D24" s="76">
        <f>24800*0.08</f>
        <v>1984</v>
      </c>
      <c r="E24" s="78"/>
      <c r="F24" s="55">
        <f>E24*D24</f>
        <v>0</v>
      </c>
      <c r="H24" s="85"/>
    </row>
    <row r="25" spans="1:8" s="19" customFormat="1" ht="99.75">
      <c r="A25" s="79" t="s">
        <v>123</v>
      </c>
      <c r="B25" s="49" t="s">
        <v>130</v>
      </c>
      <c r="C25" s="53" t="s">
        <v>63</v>
      </c>
      <c r="D25" s="76">
        <f>((3880*2)*1.25)*0.7*0.1</f>
        <v>679</v>
      </c>
      <c r="E25" s="54"/>
      <c r="F25" s="55">
        <f aca="true" t="shared" si="1" ref="F25:F31">E25*D25</f>
        <v>0</v>
      </c>
      <c r="H25" s="85"/>
    </row>
    <row r="26" spans="1:6" s="19" customFormat="1" ht="28.5">
      <c r="A26" s="79" t="s">
        <v>124</v>
      </c>
      <c r="B26" s="49" t="s">
        <v>131</v>
      </c>
      <c r="C26" s="53" t="s">
        <v>63</v>
      </c>
      <c r="D26" s="76">
        <f>((3880*2)*1.75)*0.7*0.3</f>
        <v>2851.7999999999997</v>
      </c>
      <c r="E26" s="54"/>
      <c r="F26" s="55">
        <f t="shared" si="1"/>
        <v>0</v>
      </c>
    </row>
    <row r="27" spans="1:6" s="19" customFormat="1" ht="42.75">
      <c r="A27" s="79" t="s">
        <v>125</v>
      </c>
      <c r="B27" s="49" t="s">
        <v>104</v>
      </c>
      <c r="C27" s="53" t="s">
        <v>63</v>
      </c>
      <c r="D27" s="76">
        <f>((3880*2)*1.75)*0.7*0.5</f>
        <v>4753</v>
      </c>
      <c r="E27" s="54"/>
      <c r="F27" s="55">
        <f t="shared" si="1"/>
        <v>0</v>
      </c>
    </row>
    <row r="28" spans="1:6" s="19" customFormat="1" ht="28.5">
      <c r="A28" s="79" t="s">
        <v>105</v>
      </c>
      <c r="B28" s="49" t="s">
        <v>81</v>
      </c>
      <c r="C28" s="53" t="s">
        <v>63</v>
      </c>
      <c r="D28" s="76">
        <f>((3880*2)*1.75)*0.7*0.5</f>
        <v>4753</v>
      </c>
      <c r="E28" s="54"/>
      <c r="F28" s="55">
        <f t="shared" si="1"/>
        <v>0</v>
      </c>
    </row>
    <row r="29" spans="1:6" s="19" customFormat="1" ht="28.5">
      <c r="A29" s="79" t="s">
        <v>108</v>
      </c>
      <c r="B29" s="49" t="s">
        <v>132</v>
      </c>
      <c r="C29" s="53" t="s">
        <v>63</v>
      </c>
      <c r="D29" s="76">
        <f>((3880*2)*1.75)*0.7*0.2</f>
        <v>1901.2</v>
      </c>
      <c r="E29" s="54"/>
      <c r="F29" s="55">
        <f t="shared" si="1"/>
        <v>0</v>
      </c>
    </row>
    <row r="30" spans="1:6" s="19" customFormat="1" ht="14.25">
      <c r="A30" s="80" t="s">
        <v>107</v>
      </c>
      <c r="B30" s="49" t="s">
        <v>106</v>
      </c>
      <c r="C30" s="53" t="s">
        <v>2</v>
      </c>
      <c r="D30" s="76">
        <f>((3880*2)*1.75)*0.7*3</f>
        <v>28518</v>
      </c>
      <c r="E30" s="54"/>
      <c r="F30" s="55">
        <f>E30*D30</f>
        <v>0</v>
      </c>
    </row>
    <row r="31" spans="1:6" s="19" customFormat="1" ht="42.75">
      <c r="A31" s="56" t="s">
        <v>126</v>
      </c>
      <c r="B31" s="49" t="s">
        <v>133</v>
      </c>
      <c r="C31" s="53" t="s">
        <v>2</v>
      </c>
      <c r="D31" s="76">
        <f>((3880*2)*1.75)*0.7</f>
        <v>9506</v>
      </c>
      <c r="E31" s="54"/>
      <c r="F31" s="55">
        <f t="shared" si="1"/>
        <v>0</v>
      </c>
    </row>
    <row r="32" spans="1:6" s="19" customFormat="1" ht="28.5">
      <c r="A32" s="56" t="s">
        <v>129</v>
      </c>
      <c r="B32" s="49" t="s">
        <v>128</v>
      </c>
      <c r="C32" s="53" t="s">
        <v>2</v>
      </c>
      <c r="D32" s="76">
        <f>24800*1.06</f>
        <v>26288</v>
      </c>
      <c r="E32" s="54"/>
      <c r="F32" s="55">
        <f>E32*D32</f>
        <v>0</v>
      </c>
    </row>
    <row r="33" spans="1:6" s="19" customFormat="1" ht="28.5">
      <c r="A33" s="56" t="s">
        <v>127</v>
      </c>
      <c r="B33" s="49" t="s">
        <v>101</v>
      </c>
      <c r="C33" s="53" t="s">
        <v>2</v>
      </c>
      <c r="D33" s="76">
        <f>24800*1.025</f>
        <v>25419.999999999996</v>
      </c>
      <c r="E33" s="78"/>
      <c r="F33" s="55">
        <f aca="true" t="shared" si="2" ref="F33:F39">E33*D33</f>
        <v>0</v>
      </c>
    </row>
    <row r="34" spans="1:6" s="19" customFormat="1" ht="14.25">
      <c r="A34" s="56">
        <v>572213</v>
      </c>
      <c r="B34" s="49" t="s">
        <v>82</v>
      </c>
      <c r="C34" s="53" t="s">
        <v>2</v>
      </c>
      <c r="D34" s="76">
        <f>24800*1.015</f>
        <v>25171.999999999996</v>
      </c>
      <c r="E34" s="54"/>
      <c r="F34" s="55">
        <f t="shared" si="2"/>
        <v>0</v>
      </c>
    </row>
    <row r="35" spans="1:6" s="19" customFormat="1" ht="14.25">
      <c r="A35" s="56">
        <v>572233</v>
      </c>
      <c r="B35" s="49" t="s">
        <v>83</v>
      </c>
      <c r="C35" s="53" t="s">
        <v>2</v>
      </c>
      <c r="D35" s="76">
        <f>24800*1.04</f>
        <v>25792</v>
      </c>
      <c r="E35" s="54"/>
      <c r="F35" s="55">
        <f t="shared" si="2"/>
        <v>0</v>
      </c>
    </row>
    <row r="36" spans="1:6" s="42" customFormat="1" ht="14.25">
      <c r="A36" s="56" t="s">
        <v>64</v>
      </c>
      <c r="B36" s="49" t="s">
        <v>100</v>
      </c>
      <c r="C36" s="53" t="s">
        <v>2</v>
      </c>
      <c r="D36" s="76">
        <v>24800</v>
      </c>
      <c r="E36" s="54"/>
      <c r="F36" s="55">
        <f t="shared" si="2"/>
        <v>0</v>
      </c>
    </row>
    <row r="37" spans="1:6" s="19" customFormat="1" ht="14.25">
      <c r="A37" s="56" t="s">
        <v>91</v>
      </c>
      <c r="B37" s="49" t="s">
        <v>99</v>
      </c>
      <c r="C37" s="53" t="s">
        <v>16</v>
      </c>
      <c r="D37" s="76">
        <v>50</v>
      </c>
      <c r="E37" s="54"/>
      <c r="F37" s="55">
        <f>E37*D37</f>
        <v>0</v>
      </c>
    </row>
    <row r="38" spans="1:6" s="19" customFormat="1" ht="14.25">
      <c r="A38" s="56">
        <v>113761</v>
      </c>
      <c r="B38" s="49" t="s">
        <v>115</v>
      </c>
      <c r="C38" s="57" t="s">
        <v>4</v>
      </c>
      <c r="D38" s="59">
        <v>165</v>
      </c>
      <c r="E38" s="54"/>
      <c r="F38" s="55">
        <f>E38*D38</f>
        <v>0</v>
      </c>
    </row>
    <row r="39" spans="1:6" s="19" customFormat="1" ht="14.25">
      <c r="A39" s="56">
        <v>931312</v>
      </c>
      <c r="B39" s="49" t="s">
        <v>80</v>
      </c>
      <c r="C39" s="53" t="s">
        <v>4</v>
      </c>
      <c r="D39" s="76">
        <v>165</v>
      </c>
      <c r="E39" s="54"/>
      <c r="F39" s="55">
        <f t="shared" si="2"/>
        <v>0</v>
      </c>
    </row>
    <row r="40" spans="1:6" s="19" customFormat="1" ht="28.5">
      <c r="A40" s="56" t="s">
        <v>103</v>
      </c>
      <c r="B40" s="49" t="s">
        <v>102</v>
      </c>
      <c r="C40" s="53" t="s">
        <v>4</v>
      </c>
      <c r="D40" s="76">
        <v>2300</v>
      </c>
      <c r="E40" s="54"/>
      <c r="F40" s="55">
        <f aca="true" t="shared" si="3" ref="F40:F67">E40*D40</f>
        <v>0</v>
      </c>
    </row>
    <row r="41" spans="1:6" s="19" customFormat="1" ht="14.25">
      <c r="A41" s="56">
        <v>12922</v>
      </c>
      <c r="B41" s="49" t="s">
        <v>111</v>
      </c>
      <c r="C41" s="53" t="s">
        <v>2</v>
      </c>
      <c r="D41" s="76">
        <v>3200</v>
      </c>
      <c r="E41" s="54"/>
      <c r="F41" s="55">
        <f t="shared" si="3"/>
        <v>0</v>
      </c>
    </row>
    <row r="42" spans="1:6" s="19" customFormat="1" ht="14.25">
      <c r="A42" s="56">
        <v>56962</v>
      </c>
      <c r="B42" s="49" t="s">
        <v>134</v>
      </c>
      <c r="C42" s="53" t="s">
        <v>2</v>
      </c>
      <c r="D42" s="76">
        <f>3830+3830*0.09/0.1</f>
        <v>7277</v>
      </c>
      <c r="E42" s="54"/>
      <c r="F42" s="55">
        <f t="shared" si="3"/>
        <v>0</v>
      </c>
    </row>
    <row r="43" spans="1:6" s="19" customFormat="1" ht="14.25">
      <c r="A43" s="56" t="s">
        <v>73</v>
      </c>
      <c r="B43" s="49" t="s">
        <v>65</v>
      </c>
      <c r="C43" s="53" t="s">
        <v>3</v>
      </c>
      <c r="D43" s="76">
        <v>17122</v>
      </c>
      <c r="E43" s="54"/>
      <c r="F43" s="55">
        <f t="shared" si="3"/>
        <v>0</v>
      </c>
    </row>
    <row r="44" spans="1:6" s="19" customFormat="1" ht="28.5">
      <c r="A44" s="56" t="s">
        <v>74</v>
      </c>
      <c r="B44" s="49" t="s">
        <v>165</v>
      </c>
      <c r="C44" s="57" t="s">
        <v>2</v>
      </c>
      <c r="D44" s="59">
        <f>(2300+3200)*1.5</f>
        <v>8250</v>
      </c>
      <c r="E44" s="54"/>
      <c r="F44" s="55">
        <f t="shared" si="3"/>
        <v>0</v>
      </c>
    </row>
    <row r="45" spans="1:6" s="19" customFormat="1" ht="28.5">
      <c r="A45" s="56" t="s">
        <v>157</v>
      </c>
      <c r="B45" s="49" t="s">
        <v>158</v>
      </c>
      <c r="C45" s="57" t="s">
        <v>4</v>
      </c>
      <c r="D45" s="59">
        <v>1620</v>
      </c>
      <c r="E45" s="54"/>
      <c r="F45" s="55">
        <f t="shared" si="3"/>
        <v>0</v>
      </c>
    </row>
    <row r="46" spans="1:6" s="19" customFormat="1" ht="99.75">
      <c r="A46" s="56" t="s">
        <v>74</v>
      </c>
      <c r="B46" s="49" t="s">
        <v>159</v>
      </c>
      <c r="C46" s="57" t="s">
        <v>2</v>
      </c>
      <c r="D46" s="59">
        <f>1620*0.5</f>
        <v>810</v>
      </c>
      <c r="E46" s="54"/>
      <c r="F46" s="55">
        <f t="shared" si="3"/>
        <v>0</v>
      </c>
    </row>
    <row r="47" spans="1:6" s="19" customFormat="1" ht="42.75">
      <c r="A47" s="56" t="s">
        <v>74</v>
      </c>
      <c r="B47" s="49" t="s">
        <v>169</v>
      </c>
      <c r="C47" s="57" t="s">
        <v>4</v>
      </c>
      <c r="D47" s="59">
        <f>2.5+2.5+6+6+2+2</f>
        <v>21</v>
      </c>
      <c r="E47" s="54"/>
      <c r="F47" s="55">
        <f t="shared" si="3"/>
        <v>0</v>
      </c>
    </row>
    <row r="48" spans="1:6" s="19" customFormat="1" ht="28.5">
      <c r="A48" s="56" t="s">
        <v>160</v>
      </c>
      <c r="B48" s="49" t="s">
        <v>161</v>
      </c>
      <c r="C48" s="57" t="s">
        <v>4</v>
      </c>
      <c r="D48" s="59">
        <v>20</v>
      </c>
      <c r="E48" s="54"/>
      <c r="F48" s="55">
        <f t="shared" si="3"/>
        <v>0</v>
      </c>
    </row>
    <row r="49" spans="1:6" s="19" customFormat="1" ht="85.5">
      <c r="A49" s="56" t="s">
        <v>74</v>
      </c>
      <c r="B49" s="49" t="s">
        <v>167</v>
      </c>
      <c r="C49" s="57" t="s">
        <v>4</v>
      </c>
      <c r="D49" s="59">
        <v>30</v>
      </c>
      <c r="E49" s="54"/>
      <c r="F49" s="55">
        <f t="shared" si="3"/>
        <v>0</v>
      </c>
    </row>
    <row r="50" spans="1:6" s="19" customFormat="1" ht="85.5">
      <c r="A50" s="56" t="s">
        <v>74</v>
      </c>
      <c r="B50" s="49" t="s">
        <v>166</v>
      </c>
      <c r="C50" s="57" t="s">
        <v>4</v>
      </c>
      <c r="D50" s="59">
        <f>2*14</f>
        <v>28</v>
      </c>
      <c r="E50" s="54"/>
      <c r="F50" s="55">
        <f>E50*D50</f>
        <v>0</v>
      </c>
    </row>
    <row r="51" spans="1:6" s="19" customFormat="1" ht="85.5">
      <c r="A51" s="56" t="s">
        <v>74</v>
      </c>
      <c r="B51" s="49" t="s">
        <v>168</v>
      </c>
      <c r="C51" s="57" t="s">
        <v>4</v>
      </c>
      <c r="D51" s="59">
        <f>8*12</f>
        <v>96</v>
      </c>
      <c r="E51" s="54"/>
      <c r="F51" s="55">
        <f t="shared" si="3"/>
        <v>0</v>
      </c>
    </row>
    <row r="52" spans="1:6" s="19" customFormat="1" ht="28.5">
      <c r="A52" s="56" t="s">
        <v>74</v>
      </c>
      <c r="B52" s="87" t="s">
        <v>170</v>
      </c>
      <c r="C52" s="57" t="s">
        <v>149</v>
      </c>
      <c r="D52" s="59">
        <v>5</v>
      </c>
      <c r="E52" s="54"/>
      <c r="F52" s="55">
        <f>E52*D52</f>
        <v>0</v>
      </c>
    </row>
    <row r="53" spans="1:6" s="19" customFormat="1" ht="42.75">
      <c r="A53" s="56" t="s">
        <v>74</v>
      </c>
      <c r="B53" s="49" t="s">
        <v>155</v>
      </c>
      <c r="C53" s="57" t="s">
        <v>2</v>
      </c>
      <c r="D53" s="59">
        <f>29*6*2</f>
        <v>348</v>
      </c>
      <c r="E53" s="54"/>
      <c r="F53" s="55">
        <f t="shared" si="3"/>
        <v>0</v>
      </c>
    </row>
    <row r="54" spans="1:6" s="19" customFormat="1" ht="28.5">
      <c r="A54" s="56" t="s">
        <v>152</v>
      </c>
      <c r="B54" s="49" t="s">
        <v>153</v>
      </c>
      <c r="C54" s="57" t="s">
        <v>149</v>
      </c>
      <c r="D54" s="59">
        <v>15</v>
      </c>
      <c r="E54" s="54"/>
      <c r="F54" s="55">
        <f t="shared" si="3"/>
        <v>0</v>
      </c>
    </row>
    <row r="55" spans="1:6" s="19" customFormat="1" ht="28.5">
      <c r="A55" s="56" t="s">
        <v>150</v>
      </c>
      <c r="B55" s="49" t="s">
        <v>151</v>
      </c>
      <c r="C55" s="57" t="s">
        <v>149</v>
      </c>
      <c r="D55" s="59">
        <v>7</v>
      </c>
      <c r="E55" s="54"/>
      <c r="F55" s="55">
        <f t="shared" si="3"/>
        <v>0</v>
      </c>
    </row>
    <row r="56" spans="1:6" s="19" customFormat="1" ht="71.25">
      <c r="A56" s="56" t="s">
        <v>74</v>
      </c>
      <c r="B56" s="49" t="s">
        <v>156</v>
      </c>
      <c r="C56" s="57" t="s">
        <v>4</v>
      </c>
      <c r="D56" s="59">
        <v>6</v>
      </c>
      <c r="E56" s="54"/>
      <c r="F56" s="55">
        <f t="shared" si="3"/>
        <v>0</v>
      </c>
    </row>
    <row r="57" spans="1:8" s="19" customFormat="1" ht="14.25">
      <c r="A57" s="56">
        <v>915111</v>
      </c>
      <c r="B57" s="49" t="s">
        <v>79</v>
      </c>
      <c r="C57" s="57" t="s">
        <v>2</v>
      </c>
      <c r="D57" s="59">
        <v>2460</v>
      </c>
      <c r="E57" s="54"/>
      <c r="F57" s="58">
        <f t="shared" si="3"/>
        <v>0</v>
      </c>
      <c r="H57" s="81"/>
    </row>
    <row r="58" spans="1:8" s="19" customFormat="1" ht="14.25">
      <c r="A58" s="56" t="s">
        <v>109</v>
      </c>
      <c r="B58" s="49" t="s">
        <v>110</v>
      </c>
      <c r="C58" s="57" t="s">
        <v>2</v>
      </c>
      <c r="D58" s="59">
        <v>24800</v>
      </c>
      <c r="E58" s="82"/>
      <c r="F58" s="58">
        <f>E58*D58</f>
        <v>0</v>
      </c>
      <c r="H58" s="81"/>
    </row>
    <row r="59" spans="1:6" s="19" customFormat="1" ht="14.25">
      <c r="A59" s="56">
        <v>915211</v>
      </c>
      <c r="B59" s="49" t="s">
        <v>78</v>
      </c>
      <c r="C59" s="57" t="s">
        <v>2</v>
      </c>
      <c r="D59" s="59">
        <v>2470</v>
      </c>
      <c r="E59" s="82"/>
      <c r="F59" s="58">
        <f>E59*D59</f>
        <v>0</v>
      </c>
    </row>
    <row r="60" spans="1:6" s="19" customFormat="1" ht="28.5">
      <c r="A60" s="56" t="s">
        <v>135</v>
      </c>
      <c r="B60" s="49" t="s">
        <v>136</v>
      </c>
      <c r="C60" s="57" t="s">
        <v>4</v>
      </c>
      <c r="D60" s="59">
        <v>475</v>
      </c>
      <c r="E60" s="82"/>
      <c r="F60" s="58">
        <f aca="true" t="shared" si="4" ref="F60:F66">E60*D60</f>
        <v>0</v>
      </c>
    </row>
    <row r="61" spans="1:6" s="19" customFormat="1" ht="14.25">
      <c r="A61" s="56" t="s">
        <v>138</v>
      </c>
      <c r="B61" s="49" t="s">
        <v>137</v>
      </c>
      <c r="C61" s="57" t="s">
        <v>4</v>
      </c>
      <c r="D61" s="59">
        <v>475</v>
      </c>
      <c r="E61" s="82"/>
      <c r="F61" s="58">
        <f t="shared" si="4"/>
        <v>0</v>
      </c>
    </row>
    <row r="62" spans="1:6" s="19" customFormat="1" ht="14.25">
      <c r="A62" s="56" t="s">
        <v>141</v>
      </c>
      <c r="B62" s="49" t="s">
        <v>142</v>
      </c>
      <c r="C62" s="57" t="s">
        <v>84</v>
      </c>
      <c r="D62" s="59">
        <v>24</v>
      </c>
      <c r="E62" s="82"/>
      <c r="F62" s="58">
        <f t="shared" si="4"/>
        <v>0</v>
      </c>
    </row>
    <row r="63" spans="1:6" s="19" customFormat="1" ht="14.25">
      <c r="A63" s="56" t="s">
        <v>139</v>
      </c>
      <c r="B63" s="49" t="s">
        <v>143</v>
      </c>
      <c r="C63" s="57" t="s">
        <v>84</v>
      </c>
      <c r="D63" s="59">
        <v>220</v>
      </c>
      <c r="E63" s="82"/>
      <c r="F63" s="58">
        <f t="shared" si="4"/>
        <v>0</v>
      </c>
    </row>
    <row r="64" spans="1:6" s="19" customFormat="1" ht="14.25">
      <c r="A64" s="56" t="s">
        <v>140</v>
      </c>
      <c r="B64" s="49" t="s">
        <v>144</v>
      </c>
      <c r="C64" s="57" t="s">
        <v>84</v>
      </c>
      <c r="D64" s="59">
        <v>4</v>
      </c>
      <c r="E64" s="82"/>
      <c r="F64" s="58">
        <f t="shared" si="4"/>
        <v>0</v>
      </c>
    </row>
    <row r="65" spans="1:6" s="19" customFormat="1" ht="28.5">
      <c r="A65" s="56" t="s">
        <v>145</v>
      </c>
      <c r="B65" s="49" t="s">
        <v>154</v>
      </c>
      <c r="C65" s="57" t="s">
        <v>84</v>
      </c>
      <c r="D65" s="59">
        <v>9</v>
      </c>
      <c r="E65" s="82"/>
      <c r="F65" s="58">
        <f t="shared" si="4"/>
        <v>0</v>
      </c>
    </row>
    <row r="66" spans="1:6" s="19" customFormat="1" ht="14.25">
      <c r="A66" s="56" t="s">
        <v>146</v>
      </c>
      <c r="B66" s="49" t="s">
        <v>147</v>
      </c>
      <c r="C66" s="57" t="s">
        <v>84</v>
      </c>
      <c r="D66" s="59">
        <v>8</v>
      </c>
      <c r="E66" s="82"/>
      <c r="F66" s="58">
        <f t="shared" si="4"/>
        <v>0</v>
      </c>
    </row>
    <row r="67" spans="1:6" s="19" customFormat="1" ht="15" thickBot="1">
      <c r="A67" s="86">
        <v>914921</v>
      </c>
      <c r="B67" s="60" t="s">
        <v>148</v>
      </c>
      <c r="C67" s="61" t="s">
        <v>84</v>
      </c>
      <c r="D67" s="77">
        <v>9</v>
      </c>
      <c r="E67" s="62"/>
      <c r="F67" s="63">
        <f t="shared" si="3"/>
        <v>0</v>
      </c>
    </row>
    <row r="68" spans="1:6" s="19" customFormat="1" ht="14.25">
      <c r="A68" s="64"/>
      <c r="B68" s="65" t="s">
        <v>13</v>
      </c>
      <c r="C68" s="65"/>
      <c r="D68" s="65"/>
      <c r="E68" s="66" t="s">
        <v>5</v>
      </c>
      <c r="F68" s="67">
        <f>SUM(F13:F67)</f>
        <v>0</v>
      </c>
    </row>
    <row r="69" spans="1:6" s="19" customFormat="1" ht="14.25">
      <c r="A69" s="68"/>
      <c r="B69" s="69" t="s">
        <v>6</v>
      </c>
      <c r="C69" s="69"/>
      <c r="D69" s="69"/>
      <c r="E69" s="70" t="s">
        <v>5</v>
      </c>
      <c r="F69" s="71">
        <f>F68*0.21</f>
        <v>0</v>
      </c>
    </row>
    <row r="70" spans="1:6" s="19" customFormat="1" ht="15" thickBot="1">
      <c r="A70" s="72"/>
      <c r="B70" s="73" t="s">
        <v>14</v>
      </c>
      <c r="C70" s="73"/>
      <c r="D70" s="73"/>
      <c r="E70" s="74" t="s">
        <v>5</v>
      </c>
      <c r="F70" s="75">
        <f>F69+F68</f>
        <v>0</v>
      </c>
    </row>
  </sheetData>
  <sheetProtection/>
  <mergeCells count="1">
    <mergeCell ref="A1:F1"/>
  </mergeCells>
  <printOptions/>
  <pageMargins left="0.25" right="0.25" top="0.75" bottom="0.75" header="0.3" footer="0.3"/>
  <pageSetup blackAndWhite="1" fitToHeight="1" fitToWidth="1" horizontalDpi="600" verticalDpi="600" orientation="landscape" paperSize="9" scale="4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2020-06-29T10:43:41Z</cp:lastPrinted>
  <dcterms:created xsi:type="dcterms:W3CDTF">2014-05-16T09:31:30Z</dcterms:created>
  <dcterms:modified xsi:type="dcterms:W3CDTF">2020-10-29T06:15:10Z</dcterms:modified>
  <cp:category/>
  <cp:version/>
  <cp:contentType/>
  <cp:contentStatus/>
</cp:coreProperties>
</file>