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636" yWindow="552" windowWidth="15576" windowHeight="9096" activeTab="1"/>
  </bookViews>
  <sheets>
    <sheet name="Rekapitulace stavby" sheetId="1" r:id="rId1"/>
    <sheet name="2020-007 - Oprava předníh..." sheetId="2" r:id="rId2"/>
  </sheets>
  <definedNames>
    <definedName name="_xlnm._FilterDatabase" localSheetId="1" hidden="1">'2020-007 - Oprava předníh...'!$C$132:$K$184</definedName>
    <definedName name="_xlnm.Print_Area" localSheetId="1">'2020-007 - Oprava předníh...'!$C$4:$J$37,'2020-007 - Oprava předníh...'!$C$50:$J$76,'2020-007 - Oprava předníh...'!$C$82:$J$116,'2020-007 - Oprava předníh...'!$C$122:$K$184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'2020-007 - Oprava předníh...'!$132:$132</definedName>
  </definedNames>
  <calcPr calcId="144525"/>
</workbook>
</file>

<file path=xl/sharedStrings.xml><?xml version="1.0" encoding="utf-8"?>
<sst xmlns="http://schemas.openxmlformats.org/spreadsheetml/2006/main" count="687" uniqueCount="206">
  <si>
    <t>Export Komplet</t>
  </si>
  <si>
    <t/>
  </si>
  <si>
    <t>2.0</t>
  </si>
  <si>
    <t>False</t>
  </si>
  <si>
    <t>{ffcae9f9-6dbb-4ed4-b7c5-e2e223fa9aac}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</si>
  <si>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</si>
  <si>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</si>
  <si>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</si>
  <si>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</si>
  <si>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</si>
  <si>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</si>
  <si>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</si>
  <si>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</si>
  <si>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2020-007</t>
  </si>
  <si>
    <t>Stavba:</t>
  </si>
  <si>
    <t>Oprava předního a zadního vchodu do budovy - ZUŠ Josefa Slavíka Hořovice</t>
  </si>
  <si>
    <t>KSO:</t>
  </si>
  <si>
    <t>CC-CZ:</t>
  </si>
  <si>
    <t>Místo:</t>
  </si>
  <si>
    <t>parc. č. 5/1</t>
  </si>
  <si>
    <t>Datum:</t>
  </si>
  <si>
    <t>29. 1. 2020</t>
  </si>
  <si>
    <t>Zadavatel:</t>
  </si>
  <si>
    <t>IČ:</t>
  </si>
  <si>
    <t>ZUŠ Josefa Slavíka, Hořovice</t>
  </si>
  <si>
    <t>DIČ:</t>
  </si>
  <si>
    <t>Zhotovitel:</t>
  </si>
  <si>
    <t xml:space="preserve"> </t>
  </si>
  <si>
    <t>Projektant:</t>
  </si>
  <si>
    <t>Ing. Martin Adam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</si>
  <si>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</si>
  <si>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</si>
  <si>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</si>
  <si>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</si>
  <si>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</si>
  <si>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</si>
  <si>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</si>
  <si>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</si>
  <si>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</si>
  <si>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</si>
  <si>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</si>
  <si>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</si>
  <si>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</si>
  <si>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</si>
  <si>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</si>
  <si>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</si>
  <si>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</si>
  <si>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</si>
  <si>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</si>
  <si>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</si>
  <si>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</si>
  <si>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</si>
  <si>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</si>
  <si>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</si>
  <si>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</si>
  <si>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</si>
  <si>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</si>
  <si>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</si>
  <si>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</si>
  <si>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</si>
  <si>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</si>
  <si>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</si>
  <si>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</si>
  <si>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</si>
  <si>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</si>
  <si>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</si>
  <si>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</si>
  <si>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</si>
  <si>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</si>
  <si>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</si>
  <si>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</si>
  <si>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</si>
  <si>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</si>
  <si>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</si>
  <si>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</si>
  <si>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</si>
  <si>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</si>
  <si>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</si>
  <si>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</si>
  <si>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</si>
  <si>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</si>
  <si>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</si>
  <si>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</si>
  <si>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</si>
  <si>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</si>
  <si>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</si>
  <si>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</si>
  <si>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</si>
  <si>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</si>
  <si>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</si>
  <si>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</si>
  <si>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</si>
  <si>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</si>
  <si>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</si>
  <si>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742 - Elektroinstalace - slaboproud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</si>
  <si>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</si>
  <si>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</si>
  <si>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</si>
  <si>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</si>
  <si>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</si>
  <si>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</si>
  <si>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 xml:space="preserve">    787 - Dokončovací práce - zasklívání</t>
  </si>
  <si>
    <t>HZS - Hodinové zúčtovací sazby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</si>
  <si>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</si>
  <si>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</si>
  <si>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</si>
  <si>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</si>
  <si>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</si>
  <si>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</si>
  <si>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</si>
  <si>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</si>
  <si>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</si>
  <si>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</si>
  <si>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</si>
  <si>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</si>
  <si>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</si>
  <si>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</si>
  <si>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</si>
  <si>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</si>
  <si>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</si>
  <si>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</si>
  <si>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</si>
  <si>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</si>
  <si>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</si>
  <si>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</si>
  <si>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</si>
  <si>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</si>
  <si>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612821012</t>
  </si>
  <si>
    <t>Vnitřní sanační štuková omítka pro vlhké a zasolené zdivo prováděná ručně</t>
  </si>
  <si>
    <t>m2</t>
  </si>
  <si>
    <t>4</t>
  </si>
  <si>
    <t>-1850583120</t>
  </si>
  <si>
    <t>VV</t>
  </si>
  <si>
    <t>zadní vstup</t>
  </si>
  <si>
    <t>(0,4+0,95*2+0,45)*1,0</t>
  </si>
  <si>
    <t>619995001</t>
  </si>
  <si>
    <t>Začištění omítek kolem oken, dveří, podlah nebo obkladů</t>
  </si>
  <si>
    <t>m</t>
  </si>
  <si>
    <t>-1334110891</t>
  </si>
  <si>
    <t>3</t>
  </si>
  <si>
    <t>622821012</t>
  </si>
  <si>
    <t>1741000383</t>
  </si>
  <si>
    <t>(0,7+0,9)*1,0</t>
  </si>
  <si>
    <t>5</t>
  </si>
  <si>
    <t>9</t>
  </si>
  <si>
    <t>Ostatní konstrukce a práce, bourání</t>
  </si>
  <si>
    <t>997</t>
  </si>
  <si>
    <t>Přesun sutě</t>
  </si>
  <si>
    <t>t</t>
  </si>
  <si>
    <t>13</t>
  </si>
  <si>
    <t>997013501</t>
  </si>
  <si>
    <t>-923422868</t>
  </si>
  <si>
    <t>998</t>
  </si>
  <si>
    <t>Přesun hmot</t>
  </si>
  <si>
    <t>16</t>
  </si>
  <si>
    <t>-529048985</t>
  </si>
  <si>
    <t>PSV</t>
  </si>
  <si>
    <t>Práce a dodávky PSV</t>
  </si>
  <si>
    <t>741</t>
  </si>
  <si>
    <t>soubor</t>
  </si>
  <si>
    <t>18</t>
  </si>
  <si>
    <t>74100R101</t>
  </si>
  <si>
    <t>-1718739310</t>
  </si>
  <si>
    <t>"zadní vstup" 1</t>
  </si>
  <si>
    <t>-1367590900</t>
  </si>
  <si>
    <t>%</t>
  </si>
  <si>
    <t>-2042798697</t>
  </si>
  <si>
    <t>766</t>
  </si>
  <si>
    <t>Konstrukce truhlářské</t>
  </si>
  <si>
    <t>29</t>
  </si>
  <si>
    <t>76400R101</t>
  </si>
  <si>
    <t>1551623155</t>
  </si>
  <si>
    <t>Konstrukce zámečnické</t>
  </si>
  <si>
    <t>43</t>
  </si>
  <si>
    <t>998767201</t>
  </si>
  <si>
    <t>Přesun hmot procentní pro zámečnické konstrukce v objektech v do 6 m</t>
  </si>
  <si>
    <t>203705962</t>
  </si>
  <si>
    <t>-756055401</t>
  </si>
  <si>
    <t>-2089448277</t>
  </si>
  <si>
    <t>813351817</t>
  </si>
  <si>
    <t>784</t>
  </si>
  <si>
    <t>Dokončovací práce - malby a tapety</t>
  </si>
  <si>
    <t>52</t>
  </si>
  <si>
    <t>784211101</t>
  </si>
  <si>
    <t>Dvojnásobné bílé malby ze směsí za mokra výborně otěruvzdorných v místnostech výšky do 3,80 m</t>
  </si>
  <si>
    <t>-1777661981</t>
  </si>
  <si>
    <t>1024</t>
  </si>
  <si>
    <t>268028765</t>
  </si>
  <si>
    <t>-1879436384</t>
  </si>
  <si>
    <t>VRN6</t>
  </si>
  <si>
    <t>Územní vlivy</t>
  </si>
  <si>
    <t>60</t>
  </si>
  <si>
    <t>065002000</t>
  </si>
  <si>
    <t>Mimostaveništní doprava materiálů</t>
  </si>
  <si>
    <t>-1341379332</t>
  </si>
  <si>
    <t>1827596328</t>
  </si>
  <si>
    <t>Oprava vnější vápenné omítky s celoplošným přeštukováním členitosti 1 v rozsahu do 100%</t>
  </si>
  <si>
    <t>Odvoz suti a vybouraných hmot na skládku nebo meziskládku do 1 km se složením + Poplatek za uložení na skládce</t>
  </si>
  <si>
    <t>Elektroinstalace</t>
  </si>
  <si>
    <t>Dodávka a montáž elektrorozvodů pro 2 nové svítidla, zásuvky a vypínače včetně napojení na rozvaděč</t>
  </si>
  <si>
    <t>766660717</t>
  </si>
  <si>
    <t>Samozavírač s aretací + montáž</t>
  </si>
  <si>
    <t>Bezpečnostní zámek s kováním + montáž</t>
  </si>
  <si>
    <t>766660731</t>
  </si>
  <si>
    <t>Oprava zadního vchodu do budovy - ZUŠ Josefa Slavíka Hořovice</t>
  </si>
  <si>
    <t>Dodávka a montáž - dveře zadní  vchod - kompletní provedení dle PD, broušení a nátěr, nový práh, nová zárubeň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</si>
</sst>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0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0" fillId="3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8" xfId="0" applyNumberFormat="1" applyFont="1" applyBorder="1" applyAlignment="1">
      <alignment vertical="center"/>
    </xf>
    <xf numFmtId="4" fontId="26" fillId="0" borderId="19" xfId="0" applyNumberFormat="1" applyFont="1" applyBorder="1" applyAlignment="1">
      <alignment vertical="center"/>
    </xf>
    <xf numFmtId="166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29" fillId="0" borderId="10" xfId="0" applyNumberFormat="1" applyFont="1" applyBorder="1" applyAlignment="1">
      <alignment/>
    </xf>
    <xf numFmtId="166" fontId="29" fillId="0" borderId="11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center" vertical="center"/>
    </xf>
    <xf numFmtId="166" fontId="21" fillId="0" borderId="19" xfId="0" applyNumberFormat="1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13" fillId="4" borderId="0" xfId="0" applyFont="1" applyFill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left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right" vertical="center"/>
    </xf>
    <xf numFmtId="0" fontId="20" fillId="3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workbookViewId="0" topLeftCell="A8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" customHeight="1">
      <c r="AR2" s="182" t="s">
        <v>5</v>
      </c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S2" s="16" t="s">
        <v>6</v>
      </c>
      <c r="BT2" s="16" t="s">
        <v>7</v>
      </c>
    </row>
    <row r="3" spans="2:72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" customHeight="1">
      <c r="B4" s="19"/>
      <c r="D4" s="20" t="s">
        <v>9</v>
      </c>
      <c r="AR4" s="19"/>
      <c r="AS4" s="21" t="s">
        <v>10</v>
      </c>
      <c r="BS4" s="16" t="s">
        <v>11</v>
      </c>
    </row>
    <row r="5" spans="2:71" s="1" customFormat="1" ht="12" customHeight="1">
      <c r="B5" s="19"/>
      <c r="D5" s="22" t="s">
        <v>12</v>
      </c>
      <c r="K5" s="167" t="s">
        <v>13</v>
      </c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R5" s="19"/>
      <c r="BS5" s="16" t="s">
        <v>6</v>
      </c>
    </row>
    <row r="6" spans="2:71" s="1" customFormat="1" ht="36.9" customHeight="1">
      <c r="B6" s="19"/>
      <c r="D6" s="24" t="s">
        <v>14</v>
      </c>
      <c r="K6" s="169" t="s">
        <v>15</v>
      </c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R6" s="19"/>
      <c r="BS6" s="16" t="s">
        <v>6</v>
      </c>
    </row>
    <row r="7" spans="2:71" s="1" customFormat="1" ht="12" customHeight="1">
      <c r="B7" s="19"/>
      <c r="D7" s="25" t="s">
        <v>16</v>
      </c>
      <c r="K7" s="23" t="s">
        <v>1</v>
      </c>
      <c r="AK7" s="25" t="s">
        <v>17</v>
      </c>
      <c r="AN7" s="23" t="s">
        <v>1</v>
      </c>
      <c r="AR7" s="19"/>
      <c r="BS7" s="16" t="s">
        <v>6</v>
      </c>
    </row>
    <row r="8" spans="2:71" s="1" customFormat="1" ht="12" customHeight="1">
      <c r="B8" s="19"/>
      <c r="D8" s="25" t="s">
        <v>18</v>
      </c>
      <c r="K8" s="23" t="s">
        <v>19</v>
      </c>
      <c r="AK8" s="25" t="s">
        <v>20</v>
      </c>
      <c r="AN8" s="23" t="s">
        <v>21</v>
      </c>
      <c r="AR8" s="19"/>
      <c r="BS8" s="16" t="s">
        <v>6</v>
      </c>
    </row>
    <row r="9" spans="2:71" s="1" customFormat="1" ht="14.4" customHeight="1">
      <c r="B9" s="19"/>
      <c r="AR9" s="19"/>
      <c r="BS9" s="16" t="s">
        <v>6</v>
      </c>
    </row>
    <row r="10" spans="2:71" s="1" customFormat="1" ht="12" customHeight="1">
      <c r="B10" s="19"/>
      <c r="D10" s="25" t="s">
        <v>22</v>
      </c>
      <c r="AK10" s="25" t="s">
        <v>23</v>
      </c>
      <c r="AN10" s="23" t="s">
        <v>1</v>
      </c>
      <c r="AR10" s="19"/>
      <c r="BS10" s="16" t="s">
        <v>6</v>
      </c>
    </row>
    <row r="11" spans="2:71" s="1" customFormat="1" ht="18.45" customHeight="1">
      <c r="B11" s="19"/>
      <c r="E11" s="23" t="s">
        <v>24</v>
      </c>
      <c r="AK11" s="25" t="s">
        <v>25</v>
      </c>
      <c r="AN11" s="23" t="s">
        <v>1</v>
      </c>
      <c r="AR11" s="19"/>
      <c r="BS11" s="16" t="s">
        <v>6</v>
      </c>
    </row>
    <row r="12" spans="2:71" s="1" customFormat="1" ht="6.9" customHeight="1">
      <c r="B12" s="19"/>
      <c r="AR12" s="19"/>
      <c r="BS12" s="16" t="s">
        <v>6</v>
      </c>
    </row>
    <row r="13" spans="2:71" s="1" customFormat="1" ht="12" customHeight="1">
      <c r="B13" s="19"/>
      <c r="D13" s="25" t="s">
        <v>26</v>
      </c>
      <c r="AK13" s="25" t="s">
        <v>23</v>
      </c>
      <c r="AN13" s="23" t="s">
        <v>1</v>
      </c>
      <c r="AR13" s="19"/>
      <c r="BS13" s="16" t="s">
        <v>6</v>
      </c>
    </row>
    <row r="14" spans="2:71" ht="13.2">
      <c r="B14" s="19"/>
      <c r="E14" s="23" t="s">
        <v>27</v>
      </c>
      <c r="AK14" s="25" t="s">
        <v>25</v>
      </c>
      <c r="AN14" s="23" t="s">
        <v>1</v>
      </c>
      <c r="AR14" s="19"/>
      <c r="BS14" s="16" t="s">
        <v>6</v>
      </c>
    </row>
    <row r="15" spans="2:71" s="1" customFormat="1" ht="6.9" customHeight="1">
      <c r="B15" s="19"/>
      <c r="AR15" s="19"/>
      <c r="BS15" s="16" t="s">
        <v>3</v>
      </c>
    </row>
    <row r="16" spans="2:71" s="1" customFormat="1" ht="12" customHeight="1">
      <c r="B16" s="19"/>
      <c r="D16" s="25" t="s">
        <v>28</v>
      </c>
      <c r="AK16" s="25" t="s">
        <v>23</v>
      </c>
      <c r="AN16" s="23" t="s">
        <v>1</v>
      </c>
      <c r="AR16" s="19"/>
      <c r="BS16" s="16" t="s">
        <v>3</v>
      </c>
    </row>
    <row r="17" spans="2:71" s="1" customFormat="1" ht="18.45" customHeight="1">
      <c r="B17" s="19"/>
      <c r="E17" s="23" t="s">
        <v>29</v>
      </c>
      <c r="AK17" s="25" t="s">
        <v>25</v>
      </c>
      <c r="AN17" s="23" t="s">
        <v>1</v>
      </c>
      <c r="AR17" s="19"/>
      <c r="BS17" s="16" t="s">
        <v>30</v>
      </c>
    </row>
    <row r="18" spans="2:71" s="1" customFormat="1" ht="6.9" customHeight="1">
      <c r="B18" s="19"/>
      <c r="AR18" s="19"/>
      <c r="BS18" s="16" t="s">
        <v>6</v>
      </c>
    </row>
    <row r="19" spans="2:71" s="1" customFormat="1" ht="12" customHeight="1">
      <c r="B19" s="19"/>
      <c r="D19" s="25" t="s">
        <v>31</v>
      </c>
      <c r="AK19" s="25" t="s">
        <v>23</v>
      </c>
      <c r="AN19" s="23" t="s">
        <v>1</v>
      </c>
      <c r="AR19" s="19"/>
      <c r="BS19" s="16" t="s">
        <v>6</v>
      </c>
    </row>
    <row r="20" spans="2:71" s="1" customFormat="1" ht="18.45" customHeight="1">
      <c r="B20" s="19"/>
      <c r="E20" s="23" t="s">
        <v>27</v>
      </c>
      <c r="AK20" s="25" t="s">
        <v>25</v>
      </c>
      <c r="AN20" s="23" t="s">
        <v>1</v>
      </c>
      <c r="AR20" s="19"/>
      <c r="BS20" s="16" t="s">
        <v>30</v>
      </c>
    </row>
    <row r="21" spans="2:44" s="1" customFormat="1" ht="6.9" customHeight="1">
      <c r="B21" s="19"/>
      <c r="AR21" s="19"/>
    </row>
    <row r="22" spans="2:44" s="1" customFormat="1" ht="12" customHeight="1">
      <c r="B22" s="19"/>
      <c r="D22" s="25" t="s">
        <v>32</v>
      </c>
      <c r="AR22" s="19"/>
    </row>
    <row r="23" spans="2:44" s="1" customFormat="1" ht="16.5" customHeight="1">
      <c r="B23" s="19"/>
      <c r="E23" s="170" t="s">
        <v>1</v>
      </c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R23" s="19"/>
    </row>
    <row r="24" spans="2:44" s="1" customFormat="1" ht="6.9" customHeight="1">
      <c r="B24" s="19"/>
      <c r="AR24" s="19"/>
    </row>
    <row r="25" spans="2:44" s="1" customFormat="1" ht="6.9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1:57" s="2" customFormat="1" ht="25.95" customHeight="1">
      <c r="A26" s="28"/>
      <c r="B26" s="29"/>
      <c r="C26" s="28"/>
      <c r="D26" s="30" t="s">
        <v>33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171">
        <f>ROUND(AG94,2)</f>
        <v>0</v>
      </c>
      <c r="AL26" s="172"/>
      <c r="AM26" s="172"/>
      <c r="AN26" s="172"/>
      <c r="AO26" s="172"/>
      <c r="AP26" s="28"/>
      <c r="AQ26" s="28"/>
      <c r="AR26" s="29"/>
      <c r="BE26" s="28"/>
    </row>
    <row r="27" spans="1:57" s="2" customFormat="1" ht="6.9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28"/>
    </row>
    <row r="28" spans="1:57" s="2" customFormat="1" ht="13.2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173" t="s">
        <v>34</v>
      </c>
      <c r="M28" s="173"/>
      <c r="N28" s="173"/>
      <c r="O28" s="173"/>
      <c r="P28" s="173"/>
      <c r="Q28" s="28"/>
      <c r="R28" s="28"/>
      <c r="S28" s="28"/>
      <c r="T28" s="28"/>
      <c r="U28" s="28"/>
      <c r="V28" s="28"/>
      <c r="W28" s="173" t="s">
        <v>35</v>
      </c>
      <c r="X28" s="173"/>
      <c r="Y28" s="173"/>
      <c r="Z28" s="173"/>
      <c r="AA28" s="173"/>
      <c r="AB28" s="173"/>
      <c r="AC28" s="173"/>
      <c r="AD28" s="173"/>
      <c r="AE28" s="173"/>
      <c r="AF28" s="28"/>
      <c r="AG28" s="28"/>
      <c r="AH28" s="28"/>
      <c r="AI28" s="28"/>
      <c r="AJ28" s="28"/>
      <c r="AK28" s="173" t="s">
        <v>36</v>
      </c>
      <c r="AL28" s="173"/>
      <c r="AM28" s="173"/>
      <c r="AN28" s="173"/>
      <c r="AO28" s="173"/>
      <c r="AP28" s="28"/>
      <c r="AQ28" s="28"/>
      <c r="AR28" s="29"/>
      <c r="BE28" s="28"/>
    </row>
    <row r="29" spans="2:44" s="3" customFormat="1" ht="14.4" customHeight="1">
      <c r="B29" s="33"/>
      <c r="D29" s="25" t="s">
        <v>37</v>
      </c>
      <c r="F29" s="25" t="s">
        <v>38</v>
      </c>
      <c r="L29" s="176">
        <v>0.21</v>
      </c>
      <c r="M29" s="175"/>
      <c r="N29" s="175"/>
      <c r="O29" s="175"/>
      <c r="P29" s="175"/>
      <c r="W29" s="174">
        <f>ROUND(AZ94,2)</f>
        <v>0</v>
      </c>
      <c r="X29" s="175"/>
      <c r="Y29" s="175"/>
      <c r="Z29" s="175"/>
      <c r="AA29" s="175"/>
      <c r="AB29" s="175"/>
      <c r="AC29" s="175"/>
      <c r="AD29" s="175"/>
      <c r="AE29" s="175"/>
      <c r="AK29" s="174">
        <f>ROUND(AV94,2)</f>
        <v>0</v>
      </c>
      <c r="AL29" s="175"/>
      <c r="AM29" s="175"/>
      <c r="AN29" s="175"/>
      <c r="AO29" s="175"/>
      <c r="AR29" s="33"/>
    </row>
    <row r="30" spans="2:44" s="3" customFormat="1" ht="14.4" customHeight="1">
      <c r="B30" s="33"/>
      <c r="F30" s="25" t="s">
        <v>39</v>
      </c>
      <c r="L30" s="176">
        <v>0.15</v>
      </c>
      <c r="M30" s="175"/>
      <c r="N30" s="175"/>
      <c r="O30" s="175"/>
      <c r="P30" s="175"/>
      <c r="W30" s="174">
        <f>ROUND(BA94,2)</f>
        <v>0</v>
      </c>
      <c r="X30" s="175"/>
      <c r="Y30" s="175"/>
      <c r="Z30" s="175"/>
      <c r="AA30" s="175"/>
      <c r="AB30" s="175"/>
      <c r="AC30" s="175"/>
      <c r="AD30" s="175"/>
      <c r="AE30" s="175"/>
      <c r="AK30" s="174">
        <f>ROUND(AW94,2)</f>
        <v>0</v>
      </c>
      <c r="AL30" s="175"/>
      <c r="AM30" s="175"/>
      <c r="AN30" s="175"/>
      <c r="AO30" s="175"/>
      <c r="AR30" s="33"/>
    </row>
    <row r="31" spans="2:44" s="3" customFormat="1" ht="14.4" customHeight="1" hidden="1">
      <c r="B31" s="33"/>
      <c r="F31" s="25" t="s">
        <v>40</v>
      </c>
      <c r="L31" s="176">
        <v>0.21</v>
      </c>
      <c r="M31" s="175"/>
      <c r="N31" s="175"/>
      <c r="O31" s="175"/>
      <c r="P31" s="175"/>
      <c r="W31" s="174">
        <f>ROUND(BB94,2)</f>
        <v>0</v>
      </c>
      <c r="X31" s="175"/>
      <c r="Y31" s="175"/>
      <c r="Z31" s="175"/>
      <c r="AA31" s="175"/>
      <c r="AB31" s="175"/>
      <c r="AC31" s="175"/>
      <c r="AD31" s="175"/>
      <c r="AE31" s="175"/>
      <c r="AK31" s="174">
        <v>0</v>
      </c>
      <c r="AL31" s="175"/>
      <c r="AM31" s="175"/>
      <c r="AN31" s="175"/>
      <c r="AO31" s="175"/>
      <c r="AR31" s="33"/>
    </row>
    <row r="32" spans="2:44" s="3" customFormat="1" ht="14.4" customHeight="1" hidden="1">
      <c r="B32" s="33"/>
      <c r="F32" s="25" t="s">
        <v>41</v>
      </c>
      <c r="L32" s="176">
        <v>0.15</v>
      </c>
      <c r="M32" s="175"/>
      <c r="N32" s="175"/>
      <c r="O32" s="175"/>
      <c r="P32" s="175"/>
      <c r="W32" s="174">
        <f>ROUND(BC94,2)</f>
        <v>0</v>
      </c>
      <c r="X32" s="175"/>
      <c r="Y32" s="175"/>
      <c r="Z32" s="175"/>
      <c r="AA32" s="175"/>
      <c r="AB32" s="175"/>
      <c r="AC32" s="175"/>
      <c r="AD32" s="175"/>
      <c r="AE32" s="175"/>
      <c r="AK32" s="174">
        <v>0</v>
      </c>
      <c r="AL32" s="175"/>
      <c r="AM32" s="175"/>
      <c r="AN32" s="175"/>
      <c r="AO32" s="175"/>
      <c r="AR32" s="33"/>
    </row>
    <row r="33" spans="2:44" s="3" customFormat="1" ht="14.4" customHeight="1" hidden="1">
      <c r="B33" s="33"/>
      <c r="F33" s="25" t="s">
        <v>42</v>
      </c>
      <c r="L33" s="176">
        <v>0</v>
      </c>
      <c r="M33" s="175"/>
      <c r="N33" s="175"/>
      <c r="O33" s="175"/>
      <c r="P33" s="175"/>
      <c r="W33" s="174">
        <f>ROUND(BD94,2)</f>
        <v>0</v>
      </c>
      <c r="X33" s="175"/>
      <c r="Y33" s="175"/>
      <c r="Z33" s="175"/>
      <c r="AA33" s="175"/>
      <c r="AB33" s="175"/>
      <c r="AC33" s="175"/>
      <c r="AD33" s="175"/>
      <c r="AE33" s="175"/>
      <c r="AK33" s="174">
        <v>0</v>
      </c>
      <c r="AL33" s="175"/>
      <c r="AM33" s="175"/>
      <c r="AN33" s="175"/>
      <c r="AO33" s="175"/>
      <c r="AR33" s="33"/>
    </row>
    <row r="34" spans="1:57" s="2" customFormat="1" ht="6.9" customHeight="1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28"/>
    </row>
    <row r="35" spans="1:57" s="2" customFormat="1" ht="25.95" customHeight="1">
      <c r="A35" s="28"/>
      <c r="B35" s="29"/>
      <c r="C35" s="34"/>
      <c r="D35" s="35" t="s">
        <v>43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44</v>
      </c>
      <c r="U35" s="36"/>
      <c r="V35" s="36"/>
      <c r="W35" s="36"/>
      <c r="X35" s="197" t="s">
        <v>45</v>
      </c>
      <c r="Y35" s="198"/>
      <c r="Z35" s="198"/>
      <c r="AA35" s="198"/>
      <c r="AB35" s="198"/>
      <c r="AC35" s="36"/>
      <c r="AD35" s="36"/>
      <c r="AE35" s="36"/>
      <c r="AF35" s="36"/>
      <c r="AG35" s="36"/>
      <c r="AH35" s="36"/>
      <c r="AI35" s="36"/>
      <c r="AJ35" s="36"/>
      <c r="AK35" s="199">
        <f>SUM(AK26:AK33)</f>
        <v>0</v>
      </c>
      <c r="AL35" s="198"/>
      <c r="AM35" s="198"/>
      <c r="AN35" s="198"/>
      <c r="AO35" s="200"/>
      <c r="AP35" s="34"/>
      <c r="AQ35" s="34"/>
      <c r="AR35" s="29"/>
      <c r="BE35" s="28"/>
    </row>
    <row r="36" spans="1:57" s="2" customFormat="1" ht="6.9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2" customFormat="1" ht="14.4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2:44" s="1" customFormat="1" ht="14.4" customHeight="1">
      <c r="B38" s="19"/>
      <c r="AR38" s="19"/>
    </row>
    <row r="39" spans="2:44" s="1" customFormat="1" ht="14.4" customHeight="1">
      <c r="B39" s="19"/>
      <c r="AR39" s="19"/>
    </row>
    <row r="40" spans="2:44" s="1" customFormat="1" ht="14.4" customHeight="1">
      <c r="B40" s="19"/>
      <c r="AR40" s="19"/>
    </row>
    <row r="41" spans="2:44" s="1" customFormat="1" ht="14.4" customHeight="1">
      <c r="B41" s="19"/>
      <c r="AR41" s="19"/>
    </row>
    <row r="42" spans="2:44" s="1" customFormat="1" ht="14.4" customHeight="1">
      <c r="B42" s="19"/>
      <c r="AR42" s="19"/>
    </row>
    <row r="43" spans="2:44" s="1" customFormat="1" ht="14.4" customHeight="1">
      <c r="B43" s="19"/>
      <c r="AR43" s="19"/>
    </row>
    <row r="44" spans="2:44" s="1" customFormat="1" ht="14.4" customHeight="1">
      <c r="B44" s="19"/>
      <c r="AR44" s="19"/>
    </row>
    <row r="45" spans="2:44" s="1" customFormat="1" ht="14.4" customHeight="1">
      <c r="B45" s="19"/>
      <c r="AR45" s="19"/>
    </row>
    <row r="46" spans="2:44" s="1" customFormat="1" ht="14.4" customHeight="1">
      <c r="B46" s="19"/>
      <c r="AR46" s="19"/>
    </row>
    <row r="47" spans="2:44" s="1" customFormat="1" ht="14.4" customHeight="1">
      <c r="B47" s="19"/>
      <c r="AR47" s="19"/>
    </row>
    <row r="48" spans="2:44" s="1" customFormat="1" ht="14.4" customHeight="1">
      <c r="B48" s="19"/>
      <c r="AR48" s="19"/>
    </row>
    <row r="49" spans="2:44" s="2" customFormat="1" ht="14.4" customHeight="1">
      <c r="B49" s="38"/>
      <c r="D49" s="39" t="s">
        <v>46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47</v>
      </c>
      <c r="AI49" s="40"/>
      <c r="AJ49" s="40"/>
      <c r="AK49" s="40"/>
      <c r="AL49" s="40"/>
      <c r="AM49" s="40"/>
      <c r="AN49" s="40"/>
      <c r="AO49" s="40"/>
      <c r="AR49" s="38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1:57" s="2" customFormat="1" ht="13.2">
      <c r="A60" s="28"/>
      <c r="B60" s="29"/>
      <c r="C60" s="28"/>
      <c r="D60" s="41" t="s">
        <v>48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1" t="s">
        <v>49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1" t="s">
        <v>48</v>
      </c>
      <c r="AI60" s="31"/>
      <c r="AJ60" s="31"/>
      <c r="AK60" s="31"/>
      <c r="AL60" s="31"/>
      <c r="AM60" s="41" t="s">
        <v>49</v>
      </c>
      <c r="AN60" s="31"/>
      <c r="AO60" s="31"/>
      <c r="AP60" s="28"/>
      <c r="AQ60" s="28"/>
      <c r="AR60" s="29"/>
      <c r="BE60" s="28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1:57" s="2" customFormat="1" ht="13.2">
      <c r="A64" s="28"/>
      <c r="B64" s="29"/>
      <c r="C64" s="28"/>
      <c r="D64" s="39" t="s">
        <v>50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39" t="s">
        <v>51</v>
      </c>
      <c r="AI64" s="42"/>
      <c r="AJ64" s="42"/>
      <c r="AK64" s="42"/>
      <c r="AL64" s="42"/>
      <c r="AM64" s="42"/>
      <c r="AN64" s="42"/>
      <c r="AO64" s="42"/>
      <c r="AP64" s="28"/>
      <c r="AQ64" s="28"/>
      <c r="AR64" s="29"/>
      <c r="BE64" s="28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1:57" s="2" customFormat="1" ht="13.2">
      <c r="A75" s="28"/>
      <c r="B75" s="29"/>
      <c r="C75" s="28"/>
      <c r="D75" s="41" t="s">
        <v>48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1" t="s">
        <v>49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1" t="s">
        <v>48</v>
      </c>
      <c r="AI75" s="31"/>
      <c r="AJ75" s="31"/>
      <c r="AK75" s="31"/>
      <c r="AL75" s="31"/>
      <c r="AM75" s="41" t="s">
        <v>49</v>
      </c>
      <c r="AN75" s="31"/>
      <c r="AO75" s="31"/>
      <c r="AP75" s="28"/>
      <c r="AQ75" s="28"/>
      <c r="AR75" s="29"/>
      <c r="BE75" s="28"/>
    </row>
    <row r="76" spans="1:57" s="2" customFormat="1" ht="12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9"/>
      <c r="BE77" s="28"/>
    </row>
    <row r="81" spans="1:57" s="2" customFormat="1" ht="6.9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9"/>
      <c r="BE81" s="28"/>
    </row>
    <row r="82" spans="1:57" s="2" customFormat="1" ht="24.9" customHeight="1">
      <c r="A82" s="28"/>
      <c r="B82" s="29"/>
      <c r="C82" s="20" t="s">
        <v>52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57" s="2" customFormat="1" ht="6.9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2:44" s="4" customFormat="1" ht="12" customHeight="1">
      <c r="B84" s="47"/>
      <c r="C84" s="25" t="s">
        <v>12</v>
      </c>
      <c r="L84" s="4" t="str">
        <f>K5</f>
        <v>2020-007</v>
      </c>
      <c r="AR84" s="47"/>
    </row>
    <row r="85" spans="2:44" s="5" customFormat="1" ht="36.9" customHeight="1">
      <c r="B85" s="48"/>
      <c r="C85" s="49" t="s">
        <v>14</v>
      </c>
      <c r="L85" s="188" t="str">
        <f>K6</f>
        <v>Oprava předního a zadního vchodu do budovy - ZUŠ Josefa Slavíka Hořovice</v>
      </c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R85" s="48"/>
    </row>
    <row r="86" spans="1:57" s="2" customFormat="1" ht="6.9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57" s="2" customFormat="1" ht="12" customHeight="1">
      <c r="A87" s="28"/>
      <c r="B87" s="29"/>
      <c r="C87" s="25" t="s">
        <v>18</v>
      </c>
      <c r="D87" s="28"/>
      <c r="E87" s="28"/>
      <c r="F87" s="28"/>
      <c r="G87" s="28"/>
      <c r="H87" s="28"/>
      <c r="I87" s="28"/>
      <c r="J87" s="28"/>
      <c r="K87" s="28"/>
      <c r="L87" s="50" t="str">
        <f>IF(K8="","",K8)</f>
        <v>parc. č. 5/1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5" t="s">
        <v>20</v>
      </c>
      <c r="AJ87" s="28"/>
      <c r="AK87" s="28"/>
      <c r="AL87" s="28"/>
      <c r="AM87" s="190" t="str">
        <f>IF(AN8="","",AN8)</f>
        <v>29. 1. 2020</v>
      </c>
      <c r="AN87" s="190"/>
      <c r="AO87" s="28"/>
      <c r="AP87" s="28"/>
      <c r="AQ87" s="28"/>
      <c r="AR87" s="29"/>
      <c r="BE87" s="28"/>
    </row>
    <row r="88" spans="1:57" s="2" customFormat="1" ht="6.9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57" s="2" customFormat="1" ht="15.15" customHeight="1">
      <c r="A89" s="28"/>
      <c r="B89" s="29"/>
      <c r="C89" s="25" t="s">
        <v>22</v>
      </c>
      <c r="D89" s="28"/>
      <c r="E89" s="28"/>
      <c r="F89" s="28"/>
      <c r="G89" s="28"/>
      <c r="H89" s="28"/>
      <c r="I89" s="28"/>
      <c r="J89" s="28"/>
      <c r="K89" s="28"/>
      <c r="L89" s="4" t="str">
        <f>IF(E11="","",E11)</f>
        <v>ZUŠ Josefa Slavíka, Hořovice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5" t="s">
        <v>28</v>
      </c>
      <c r="AJ89" s="28"/>
      <c r="AK89" s="28"/>
      <c r="AL89" s="28"/>
      <c r="AM89" s="191" t="str">
        <f>IF(E17="","",E17)</f>
        <v>Ing. Martin Adam</v>
      </c>
      <c r="AN89" s="192"/>
      <c r="AO89" s="192"/>
      <c r="AP89" s="192"/>
      <c r="AQ89" s="28"/>
      <c r="AR89" s="29"/>
      <c r="AS89" s="193" t="s">
        <v>53</v>
      </c>
      <c r="AT89" s="194"/>
      <c r="AU89" s="52"/>
      <c r="AV89" s="52"/>
      <c r="AW89" s="52"/>
      <c r="AX89" s="52"/>
      <c r="AY89" s="52"/>
      <c r="AZ89" s="52"/>
      <c r="BA89" s="52"/>
      <c r="BB89" s="52"/>
      <c r="BC89" s="52"/>
      <c r="BD89" s="53"/>
      <c r="BE89" s="28"/>
    </row>
    <row r="90" spans="1:57" s="2" customFormat="1" ht="15.15" customHeight="1">
      <c r="A90" s="28"/>
      <c r="B90" s="29"/>
      <c r="C90" s="25" t="s">
        <v>26</v>
      </c>
      <c r="D90" s="28"/>
      <c r="E90" s="28"/>
      <c r="F90" s="28"/>
      <c r="G90" s="28"/>
      <c r="H90" s="28"/>
      <c r="I90" s="28"/>
      <c r="J90" s="28"/>
      <c r="K90" s="28"/>
      <c r="L90" s="4" t="str">
        <f>IF(E14="","",E14)</f>
        <v xml:space="preserve"> 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5" t="s">
        <v>31</v>
      </c>
      <c r="AJ90" s="28"/>
      <c r="AK90" s="28"/>
      <c r="AL90" s="28"/>
      <c r="AM90" s="191" t="str">
        <f>IF(E20="","",E20)</f>
        <v xml:space="preserve"> </v>
      </c>
      <c r="AN90" s="192"/>
      <c r="AO90" s="192"/>
      <c r="AP90" s="192"/>
      <c r="AQ90" s="28"/>
      <c r="AR90" s="29"/>
      <c r="AS90" s="195"/>
      <c r="AT90" s="196"/>
      <c r="AU90" s="54"/>
      <c r="AV90" s="54"/>
      <c r="AW90" s="54"/>
      <c r="AX90" s="54"/>
      <c r="AY90" s="54"/>
      <c r="AZ90" s="54"/>
      <c r="BA90" s="54"/>
      <c r="BB90" s="54"/>
      <c r="BC90" s="54"/>
      <c r="BD90" s="55"/>
      <c r="BE90" s="28"/>
    </row>
    <row r="91" spans="1:57" s="2" customFormat="1" ht="10.95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195"/>
      <c r="AT91" s="196"/>
      <c r="AU91" s="54"/>
      <c r="AV91" s="54"/>
      <c r="AW91" s="54"/>
      <c r="AX91" s="54"/>
      <c r="AY91" s="54"/>
      <c r="AZ91" s="54"/>
      <c r="BA91" s="54"/>
      <c r="BB91" s="54"/>
      <c r="BC91" s="54"/>
      <c r="BD91" s="55"/>
      <c r="BE91" s="28"/>
    </row>
    <row r="92" spans="1:57" s="2" customFormat="1" ht="29.25" customHeight="1">
      <c r="A92" s="28"/>
      <c r="B92" s="29"/>
      <c r="C92" s="183" t="s">
        <v>54</v>
      </c>
      <c r="D92" s="184"/>
      <c r="E92" s="184"/>
      <c r="F92" s="184"/>
      <c r="G92" s="184"/>
      <c r="H92" s="56"/>
      <c r="I92" s="185" t="s">
        <v>55</v>
      </c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6" t="s">
        <v>56</v>
      </c>
      <c r="AH92" s="184"/>
      <c r="AI92" s="184"/>
      <c r="AJ92" s="184"/>
      <c r="AK92" s="184"/>
      <c r="AL92" s="184"/>
      <c r="AM92" s="184"/>
      <c r="AN92" s="185" t="s">
        <v>57</v>
      </c>
      <c r="AO92" s="184"/>
      <c r="AP92" s="187"/>
      <c r="AQ92" s="57" t="s">
        <v>58</v>
      </c>
      <c r="AR92" s="29"/>
      <c r="AS92" s="58" t="s">
        <v>59</v>
      </c>
      <c r="AT92" s="59" t="s">
        <v>60</v>
      </c>
      <c r="AU92" s="59" t="s">
        <v>61</v>
      </c>
      <c r="AV92" s="59" t="s">
        <v>62</v>
      </c>
      <c r="AW92" s="59" t="s">
        <v>63</v>
      </c>
      <c r="AX92" s="59" t="s">
        <v>64</v>
      </c>
      <c r="AY92" s="59" t="s">
        <v>65</v>
      </c>
      <c r="AZ92" s="59" t="s">
        <v>66</v>
      </c>
      <c r="BA92" s="59" t="s">
        <v>67</v>
      </c>
      <c r="BB92" s="59" t="s">
        <v>68</v>
      </c>
      <c r="BC92" s="59" t="s">
        <v>69</v>
      </c>
      <c r="BD92" s="60" t="s">
        <v>70</v>
      </c>
      <c r="BE92" s="28"/>
    </row>
    <row r="93" spans="1:57" s="2" customFormat="1" ht="10.9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1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3"/>
      <c r="BE93" s="28"/>
    </row>
    <row r="94" spans="2:90" s="6" customFormat="1" ht="32.4" customHeight="1">
      <c r="B94" s="64"/>
      <c r="C94" s="65" t="s">
        <v>71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180">
        <f>ROUND(AG95,2)</f>
        <v>0</v>
      </c>
      <c r="AH94" s="180"/>
      <c r="AI94" s="180"/>
      <c r="AJ94" s="180"/>
      <c r="AK94" s="180"/>
      <c r="AL94" s="180"/>
      <c r="AM94" s="180"/>
      <c r="AN94" s="181">
        <f>SUM(AG94,AT94)</f>
        <v>0</v>
      </c>
      <c r="AO94" s="181"/>
      <c r="AP94" s="181"/>
      <c r="AQ94" s="68" t="s">
        <v>1</v>
      </c>
      <c r="AR94" s="64"/>
      <c r="AS94" s="69">
        <f>ROUND(AS95,2)</f>
        <v>0</v>
      </c>
      <c r="AT94" s="70">
        <f>ROUND(SUM(AV94:AW94),2)</f>
        <v>0</v>
      </c>
      <c r="AU94" s="71">
        <f>ROUND(AU95,5)</f>
        <v>0</v>
      </c>
      <c r="AV94" s="70">
        <f>ROUND(AZ94*L29,2)</f>
        <v>0</v>
      </c>
      <c r="AW94" s="70">
        <f>ROUND(BA94*L30,2)</f>
        <v>0</v>
      </c>
      <c r="AX94" s="70">
        <f>ROUND(BB94*L29,2)</f>
        <v>0</v>
      </c>
      <c r="AY94" s="70">
        <f>ROUND(BC94*L30,2)</f>
        <v>0</v>
      </c>
      <c r="AZ94" s="70">
        <f>ROUND(AZ95,2)</f>
        <v>0</v>
      </c>
      <c r="BA94" s="70">
        <f>ROUND(BA95,2)</f>
        <v>0</v>
      </c>
      <c r="BB94" s="70">
        <f>ROUND(BB95,2)</f>
        <v>0</v>
      </c>
      <c r="BC94" s="70">
        <f>ROUND(BC95,2)</f>
        <v>0</v>
      </c>
      <c r="BD94" s="72">
        <f>ROUND(BD95,2)</f>
        <v>0</v>
      </c>
      <c r="BS94" s="73" t="s">
        <v>72</v>
      </c>
      <c r="BT94" s="73" t="s">
        <v>73</v>
      </c>
      <c r="BV94" s="73" t="s">
        <v>74</v>
      </c>
      <c r="BW94" s="73" t="s">
        <v>4</v>
      </c>
      <c r="BX94" s="73" t="s">
        <v>75</v>
      </c>
      <c r="CL94" s="73" t="s">
        <v>1</v>
      </c>
    </row>
    <row r="95" spans="1:90" s="7" customFormat="1" ht="24.75" customHeight="1">
      <c r="A95" s="74" t="s">
        <v>76</v>
      </c>
      <c r="B95" s="75"/>
      <c r="C95" s="76"/>
      <c r="D95" s="179" t="s">
        <v>13</v>
      </c>
      <c r="E95" s="179"/>
      <c r="F95" s="179"/>
      <c r="G95" s="179"/>
      <c r="H95" s="179"/>
      <c r="I95" s="77"/>
      <c r="J95" s="179" t="s">
        <v>15</v>
      </c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7">
        <f>'2020-007 - Oprava předníh...'!J28</f>
        <v>0</v>
      </c>
      <c r="AH95" s="178"/>
      <c r="AI95" s="178"/>
      <c r="AJ95" s="178"/>
      <c r="AK95" s="178"/>
      <c r="AL95" s="178"/>
      <c r="AM95" s="178"/>
      <c r="AN95" s="177">
        <f>SUM(AG95,AT95)</f>
        <v>0</v>
      </c>
      <c r="AO95" s="178"/>
      <c r="AP95" s="178"/>
      <c r="AQ95" s="78" t="s">
        <v>77</v>
      </c>
      <c r="AR95" s="75"/>
      <c r="AS95" s="79">
        <v>0</v>
      </c>
      <c r="AT95" s="80">
        <f>ROUND(SUM(AV95:AW95),2)</f>
        <v>0</v>
      </c>
      <c r="AU95" s="81">
        <f>'2020-007 - Oprava předníh...'!P133</f>
        <v>0</v>
      </c>
      <c r="AV95" s="80">
        <f>'2020-007 - Oprava předníh...'!J31</f>
        <v>0</v>
      </c>
      <c r="AW95" s="80">
        <f>'2020-007 - Oprava předníh...'!J32</f>
        <v>0</v>
      </c>
      <c r="AX95" s="80">
        <f>'2020-007 - Oprava předníh...'!J33</f>
        <v>0</v>
      </c>
      <c r="AY95" s="80">
        <f>'2020-007 - Oprava předníh...'!J34</f>
        <v>0</v>
      </c>
      <c r="AZ95" s="80">
        <f>'2020-007 - Oprava předníh...'!F31</f>
        <v>0</v>
      </c>
      <c r="BA95" s="80">
        <f>'2020-007 - Oprava předníh...'!F32</f>
        <v>0</v>
      </c>
      <c r="BB95" s="80">
        <f>'2020-007 - Oprava předníh...'!F33</f>
        <v>0</v>
      </c>
      <c r="BC95" s="80">
        <f>'2020-007 - Oprava předníh...'!F34</f>
        <v>0</v>
      </c>
      <c r="BD95" s="82">
        <f>'2020-007 - Oprava předníh...'!F35</f>
        <v>0</v>
      </c>
      <c r="BT95" s="83" t="s">
        <v>78</v>
      </c>
      <c r="BU95" s="83" t="s">
        <v>79</v>
      </c>
      <c r="BV95" s="83" t="s">
        <v>74</v>
      </c>
      <c r="BW95" s="83" t="s">
        <v>4</v>
      </c>
      <c r="BX95" s="83" t="s">
        <v>75</v>
      </c>
      <c r="CL95" s="83" t="s">
        <v>1</v>
      </c>
    </row>
    <row r="96" spans="1:57" s="2" customFormat="1" ht="30" customHeight="1">
      <c r="A96" s="28"/>
      <c r="B96" s="29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9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</row>
    <row r="97" spans="1:57" s="2" customFormat="1" ht="6.9" customHeight="1">
      <c r="A97" s="28"/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29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</sheetData>
  <mergeCells count="40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2020-007 - Oprava předníh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85"/>
  <sheetViews>
    <sheetView showGridLines="0" tabSelected="1" workbookViewId="0" topLeftCell="A147">
      <selection activeCell="F161" sqref="F16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8.71093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4"/>
    </row>
    <row r="2" spans="12:46" s="1" customFormat="1" ht="36.9" customHeight="1">
      <c r="L2" s="182" t="s">
        <v>5</v>
      </c>
      <c r="M2" s="168"/>
      <c r="N2" s="168"/>
      <c r="O2" s="168"/>
      <c r="P2" s="168"/>
      <c r="Q2" s="168"/>
      <c r="R2" s="168"/>
      <c r="S2" s="168"/>
      <c r="T2" s="168"/>
      <c r="U2" s="168"/>
      <c r="V2" s="168"/>
      <c r="AT2" s="16" t="s">
        <v>4</v>
      </c>
    </row>
    <row r="3" spans="2:46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80</v>
      </c>
    </row>
    <row r="4" spans="2:46" s="1" customFormat="1" ht="24.9" customHeight="1">
      <c r="B4" s="19"/>
      <c r="D4" s="20" t="s">
        <v>81</v>
      </c>
      <c r="L4" s="19"/>
      <c r="M4" s="85" t="s">
        <v>10</v>
      </c>
      <c r="AT4" s="16" t="s">
        <v>3</v>
      </c>
    </row>
    <row r="5" spans="2:12" s="1" customFormat="1" ht="6.9" customHeight="1">
      <c r="B5" s="19"/>
      <c r="L5" s="19"/>
    </row>
    <row r="6" spans="1:31" s="2" customFormat="1" ht="12" customHeight="1">
      <c r="A6" s="28"/>
      <c r="B6" s="29"/>
      <c r="C6" s="28"/>
      <c r="D6" s="25" t="s">
        <v>14</v>
      </c>
      <c r="E6" s="28"/>
      <c r="F6" s="28"/>
      <c r="G6" s="28"/>
      <c r="H6" s="28"/>
      <c r="I6" s="28"/>
      <c r="J6" s="28"/>
      <c r="K6" s="28"/>
      <c r="L6" s="3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31" s="2" customFormat="1" ht="16.5" customHeight="1">
      <c r="A7" s="28"/>
      <c r="B7" s="29"/>
      <c r="C7" s="28"/>
      <c r="D7" s="28"/>
      <c r="E7" s="188" t="s">
        <v>204</v>
      </c>
      <c r="F7" s="201"/>
      <c r="G7" s="201"/>
      <c r="H7" s="201"/>
      <c r="I7" s="28"/>
      <c r="J7" s="28"/>
      <c r="K7" s="28"/>
      <c r="L7" s="3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1:31" s="2" customFormat="1" ht="12">
      <c r="A8" s="28"/>
      <c r="B8" s="29"/>
      <c r="C8" s="28"/>
      <c r="D8" s="28"/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" customFormat="1" ht="12" customHeight="1">
      <c r="A9" s="28"/>
      <c r="B9" s="29"/>
      <c r="C9" s="28"/>
      <c r="D9" s="25" t="s">
        <v>16</v>
      </c>
      <c r="E9" s="28"/>
      <c r="F9" s="23" t="s">
        <v>1</v>
      </c>
      <c r="G9" s="28"/>
      <c r="H9" s="28"/>
      <c r="I9" s="25" t="s">
        <v>17</v>
      </c>
      <c r="J9" s="23" t="s">
        <v>1</v>
      </c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2" customHeight="1">
      <c r="A10" s="28"/>
      <c r="B10" s="29"/>
      <c r="C10" s="28"/>
      <c r="D10" s="25" t="s">
        <v>18</v>
      </c>
      <c r="E10" s="28"/>
      <c r="F10" s="23" t="s">
        <v>19</v>
      </c>
      <c r="G10" s="28"/>
      <c r="H10" s="28"/>
      <c r="I10" s="25" t="s">
        <v>20</v>
      </c>
      <c r="J10" s="51" t="str">
        <f>'Rekapitulace stavby'!AN8</f>
        <v>29. 1. 2020</v>
      </c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0.95" customHeight="1">
      <c r="A11" s="28"/>
      <c r="B11" s="29"/>
      <c r="C11" s="28"/>
      <c r="D11" s="28"/>
      <c r="E11" s="28"/>
      <c r="F11" s="28"/>
      <c r="G11" s="28"/>
      <c r="H11" s="28"/>
      <c r="I11" s="28"/>
      <c r="J11" s="28"/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 customHeight="1">
      <c r="A12" s="28"/>
      <c r="B12" s="29"/>
      <c r="C12" s="28"/>
      <c r="D12" s="25" t="s">
        <v>22</v>
      </c>
      <c r="E12" s="28"/>
      <c r="F12" s="28"/>
      <c r="G12" s="28"/>
      <c r="H12" s="28"/>
      <c r="I12" s="25" t="s">
        <v>23</v>
      </c>
      <c r="J12" s="23" t="s">
        <v>1</v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8" customHeight="1">
      <c r="A13" s="28"/>
      <c r="B13" s="29"/>
      <c r="C13" s="28"/>
      <c r="D13" s="28"/>
      <c r="E13" s="23" t="s">
        <v>24</v>
      </c>
      <c r="F13" s="28"/>
      <c r="G13" s="28"/>
      <c r="H13" s="28"/>
      <c r="I13" s="25" t="s">
        <v>25</v>
      </c>
      <c r="J13" s="23" t="s">
        <v>1</v>
      </c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6.9" customHeight="1">
      <c r="A14" s="28"/>
      <c r="B14" s="29"/>
      <c r="C14" s="28"/>
      <c r="D14" s="28"/>
      <c r="E14" s="28"/>
      <c r="F14" s="28"/>
      <c r="G14" s="28"/>
      <c r="H14" s="28"/>
      <c r="I14" s="28"/>
      <c r="J14" s="28"/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2" customHeight="1">
      <c r="A15" s="28"/>
      <c r="B15" s="29"/>
      <c r="C15" s="28"/>
      <c r="D15" s="25" t="s">
        <v>26</v>
      </c>
      <c r="E15" s="28"/>
      <c r="F15" s="28"/>
      <c r="G15" s="28"/>
      <c r="H15" s="28"/>
      <c r="I15" s="25" t="s">
        <v>23</v>
      </c>
      <c r="J15" s="23" t="str">
        <f>'Rekapitulace stavby'!AN13</f>
        <v/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18" customHeight="1">
      <c r="A16" s="28"/>
      <c r="B16" s="29"/>
      <c r="C16" s="28"/>
      <c r="D16" s="28"/>
      <c r="E16" s="167" t="str">
        <f>'Rekapitulace stavby'!E14</f>
        <v xml:space="preserve"> </v>
      </c>
      <c r="F16" s="167"/>
      <c r="G16" s="167"/>
      <c r="H16" s="167"/>
      <c r="I16" s="25" t="s">
        <v>25</v>
      </c>
      <c r="J16" s="23" t="str">
        <f>'Rekapitulace stavby'!AN14</f>
        <v/>
      </c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6.9" customHeight="1">
      <c r="A17" s="28"/>
      <c r="B17" s="29"/>
      <c r="C17" s="28"/>
      <c r="D17" s="28"/>
      <c r="E17" s="28"/>
      <c r="F17" s="28"/>
      <c r="G17" s="28"/>
      <c r="H17" s="28"/>
      <c r="I17" s="28"/>
      <c r="J17" s="28"/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2" customHeight="1">
      <c r="A18" s="28"/>
      <c r="B18" s="29"/>
      <c r="C18" s="28"/>
      <c r="D18" s="25" t="s">
        <v>28</v>
      </c>
      <c r="E18" s="28"/>
      <c r="F18" s="28"/>
      <c r="G18" s="28"/>
      <c r="H18" s="28"/>
      <c r="I18" s="25" t="s">
        <v>23</v>
      </c>
      <c r="J18" s="23" t="s">
        <v>1</v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18" customHeight="1">
      <c r="A19" s="28"/>
      <c r="B19" s="29"/>
      <c r="C19" s="28"/>
      <c r="D19" s="28"/>
      <c r="E19" s="23" t="s">
        <v>29</v>
      </c>
      <c r="F19" s="28"/>
      <c r="G19" s="28"/>
      <c r="H19" s="28"/>
      <c r="I19" s="25" t="s">
        <v>25</v>
      </c>
      <c r="J19" s="23" t="s">
        <v>1</v>
      </c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6.9" customHeight="1">
      <c r="A20" s="28"/>
      <c r="B20" s="29"/>
      <c r="C20" s="28"/>
      <c r="D20" s="28"/>
      <c r="E20" s="28"/>
      <c r="F20" s="28"/>
      <c r="G20" s="28"/>
      <c r="H20" s="28"/>
      <c r="I20" s="28"/>
      <c r="J20" s="28"/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2" customHeight="1">
      <c r="A21" s="28"/>
      <c r="B21" s="29"/>
      <c r="C21" s="28"/>
      <c r="D21" s="25" t="s">
        <v>31</v>
      </c>
      <c r="E21" s="28"/>
      <c r="F21" s="28"/>
      <c r="G21" s="28"/>
      <c r="H21" s="28"/>
      <c r="I21" s="25" t="s">
        <v>23</v>
      </c>
      <c r="J21" s="23" t="str">
        <f>IF('Rekapitulace stavby'!AN19="","",'Rekapitulace stavby'!AN19)</f>
        <v/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18" customHeight="1">
      <c r="A22" s="28"/>
      <c r="B22" s="29"/>
      <c r="C22" s="28"/>
      <c r="D22" s="28"/>
      <c r="E22" s="23" t="str">
        <f>IF('Rekapitulace stavby'!E20="","",'Rekapitulace stavby'!E20)</f>
        <v xml:space="preserve"> </v>
      </c>
      <c r="F22" s="28"/>
      <c r="G22" s="28"/>
      <c r="H22" s="28"/>
      <c r="I22" s="25" t="s">
        <v>25</v>
      </c>
      <c r="J22" s="23" t="str">
        <f>IF('Rekapitulace stavby'!AN20="","",'Rekapitulace stavby'!AN20)</f>
        <v/>
      </c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6.9" customHeight="1">
      <c r="A23" s="28"/>
      <c r="B23" s="29"/>
      <c r="C23" s="28"/>
      <c r="D23" s="28"/>
      <c r="E23" s="28"/>
      <c r="F23" s="28"/>
      <c r="G23" s="28"/>
      <c r="H23" s="28"/>
      <c r="I23" s="28"/>
      <c r="J23" s="28"/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2" customHeight="1">
      <c r="A24" s="28"/>
      <c r="B24" s="29"/>
      <c r="C24" s="28"/>
      <c r="D24" s="25" t="s">
        <v>32</v>
      </c>
      <c r="E24" s="28"/>
      <c r="F24" s="28"/>
      <c r="G24" s="28"/>
      <c r="H24" s="28"/>
      <c r="I24" s="28"/>
      <c r="J24" s="28"/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8" customFormat="1" ht="16.5" customHeight="1">
      <c r="A25" s="86"/>
      <c r="B25" s="87"/>
      <c r="C25" s="86"/>
      <c r="D25" s="86"/>
      <c r="E25" s="170" t="s">
        <v>1</v>
      </c>
      <c r="F25" s="170"/>
      <c r="G25" s="170"/>
      <c r="H25" s="170"/>
      <c r="I25" s="86"/>
      <c r="J25" s="86"/>
      <c r="K25" s="86"/>
      <c r="L25" s="88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</row>
    <row r="26" spans="1:31" s="2" customFormat="1" ht="6.9" customHeight="1">
      <c r="A26" s="28"/>
      <c r="B26" s="29"/>
      <c r="C26" s="28"/>
      <c r="D26" s="28"/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2" customFormat="1" ht="6.9" customHeight="1">
      <c r="A27" s="28"/>
      <c r="B27" s="29"/>
      <c r="C27" s="28"/>
      <c r="D27" s="62"/>
      <c r="E27" s="62"/>
      <c r="F27" s="62"/>
      <c r="G27" s="62"/>
      <c r="H27" s="62"/>
      <c r="I27" s="62"/>
      <c r="J27" s="62"/>
      <c r="K27" s="62"/>
      <c r="L27" s="3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s="2" customFormat="1" ht="25.35" customHeight="1">
      <c r="A28" s="28"/>
      <c r="B28" s="29"/>
      <c r="C28" s="28"/>
      <c r="D28" s="89" t="s">
        <v>33</v>
      </c>
      <c r="E28" s="28"/>
      <c r="F28" s="28"/>
      <c r="G28" s="28"/>
      <c r="H28" s="28"/>
      <c r="I28" s="28"/>
      <c r="J28" s="67">
        <f>ROUND(J133,2)</f>
        <v>0</v>
      </c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" customHeight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14.4" customHeight="1">
      <c r="A30" s="28"/>
      <c r="B30" s="29"/>
      <c r="C30" s="28"/>
      <c r="D30" s="28"/>
      <c r="E30" s="28"/>
      <c r="F30" s="32" t="s">
        <v>35</v>
      </c>
      <c r="G30" s="28"/>
      <c r="H30" s="28"/>
      <c r="I30" s="32" t="s">
        <v>34</v>
      </c>
      <c r="J30" s="32" t="s">
        <v>36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14.4" customHeight="1">
      <c r="A31" s="28"/>
      <c r="B31" s="29"/>
      <c r="C31" s="28"/>
      <c r="D31" s="90" t="s">
        <v>37</v>
      </c>
      <c r="E31" s="25" t="s">
        <v>38</v>
      </c>
      <c r="F31" s="91">
        <f>ROUND((SUM(BE133:BE184)),2)</f>
        <v>0</v>
      </c>
      <c r="G31" s="28"/>
      <c r="H31" s="28"/>
      <c r="I31" s="92">
        <v>0.21</v>
      </c>
      <c r="J31" s="91">
        <f>ROUND(((SUM(BE133:BE184))*I31),2)</f>
        <v>0</v>
      </c>
      <c r="K31" s="28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" customHeight="1">
      <c r="A32" s="28"/>
      <c r="B32" s="29"/>
      <c r="C32" s="28"/>
      <c r="D32" s="28"/>
      <c r="E32" s="25" t="s">
        <v>39</v>
      </c>
      <c r="F32" s="91">
        <f>ROUND((SUM(BF133:BF184)),2)</f>
        <v>0</v>
      </c>
      <c r="G32" s="28"/>
      <c r="H32" s="28"/>
      <c r="I32" s="92">
        <v>0.15</v>
      </c>
      <c r="J32" s="91">
        <f>ROUND(((SUM(BF133:BF184))*I32),2)</f>
        <v>0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" customHeight="1" hidden="1">
      <c r="A33" s="28"/>
      <c r="B33" s="29"/>
      <c r="C33" s="28"/>
      <c r="D33" s="28"/>
      <c r="E33" s="25" t="s">
        <v>40</v>
      </c>
      <c r="F33" s="91">
        <f>ROUND((SUM(BG133:BG184)),2)</f>
        <v>0</v>
      </c>
      <c r="G33" s="28"/>
      <c r="H33" s="28"/>
      <c r="I33" s="92">
        <v>0.21</v>
      </c>
      <c r="J33" s="91">
        <f>0</f>
        <v>0</v>
      </c>
      <c r="K33" s="28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" customHeight="1" hidden="1">
      <c r="A34" s="28"/>
      <c r="B34" s="29"/>
      <c r="C34" s="28"/>
      <c r="D34" s="28"/>
      <c r="E34" s="25" t="s">
        <v>41</v>
      </c>
      <c r="F34" s="91">
        <f>ROUND((SUM(BH133:BH184)),2)</f>
        <v>0</v>
      </c>
      <c r="G34" s="28"/>
      <c r="H34" s="28"/>
      <c r="I34" s="92">
        <v>0.15</v>
      </c>
      <c r="J34" s="91">
        <f>0</f>
        <v>0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" customHeight="1" hidden="1">
      <c r="A35" s="28"/>
      <c r="B35" s="29"/>
      <c r="C35" s="28"/>
      <c r="D35" s="28"/>
      <c r="E35" s="25" t="s">
        <v>42</v>
      </c>
      <c r="F35" s="91">
        <f>ROUND((SUM(BI133:BI184)),2)</f>
        <v>0</v>
      </c>
      <c r="G35" s="28"/>
      <c r="H35" s="28"/>
      <c r="I35" s="92">
        <v>0</v>
      </c>
      <c r="J35" s="91">
        <f>0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6.9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25.35" customHeight="1">
      <c r="A37" s="28"/>
      <c r="B37" s="29"/>
      <c r="C37" s="93"/>
      <c r="D37" s="94" t="s">
        <v>43</v>
      </c>
      <c r="E37" s="56"/>
      <c r="F37" s="56"/>
      <c r="G37" s="95" t="s">
        <v>44</v>
      </c>
      <c r="H37" s="96" t="s">
        <v>45</v>
      </c>
      <c r="I37" s="56"/>
      <c r="J37" s="97">
        <f>SUM(J28:J35)</f>
        <v>0</v>
      </c>
      <c r="K37" s="9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14.4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2:12" s="1" customFormat="1" ht="14.4" customHeight="1">
      <c r="B39" s="19"/>
      <c r="L39" s="19"/>
    </row>
    <row r="40" spans="2:12" s="1" customFormat="1" ht="14.4" customHeight="1">
      <c r="B40" s="19"/>
      <c r="L40" s="19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38"/>
      <c r="D50" s="39" t="s">
        <v>46</v>
      </c>
      <c r="E50" s="40"/>
      <c r="F50" s="40"/>
      <c r="G50" s="39" t="s">
        <v>47</v>
      </c>
      <c r="H50" s="40"/>
      <c r="I50" s="40"/>
      <c r="J50" s="40"/>
      <c r="K50" s="40"/>
      <c r="L50" s="3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3.2">
      <c r="A61" s="28"/>
      <c r="B61" s="29"/>
      <c r="C61" s="28"/>
      <c r="D61" s="41" t="s">
        <v>48</v>
      </c>
      <c r="E61" s="31"/>
      <c r="F61" s="99" t="s">
        <v>49</v>
      </c>
      <c r="G61" s="41" t="s">
        <v>48</v>
      </c>
      <c r="H61" s="31"/>
      <c r="I61" s="31"/>
      <c r="J61" s="100" t="s">
        <v>49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2">
      <c r="A65" s="28"/>
      <c r="B65" s="29"/>
      <c r="C65" s="28"/>
      <c r="D65" s="39" t="s">
        <v>50</v>
      </c>
      <c r="E65" s="42"/>
      <c r="F65" s="42"/>
      <c r="G65" s="39" t="s">
        <v>51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3.2">
      <c r="A76" s="28"/>
      <c r="B76" s="29"/>
      <c r="C76" s="28"/>
      <c r="D76" s="41" t="s">
        <v>48</v>
      </c>
      <c r="E76" s="31"/>
      <c r="F76" s="99" t="s">
        <v>49</v>
      </c>
      <c r="G76" s="41" t="s">
        <v>48</v>
      </c>
      <c r="H76" s="31"/>
      <c r="I76" s="31"/>
      <c r="J76" s="100" t="s">
        <v>49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31" s="2" customFormat="1" ht="6.9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" customHeight="1">
      <c r="A82" s="28"/>
      <c r="B82" s="29"/>
      <c r="C82" s="20" t="s">
        <v>82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>
      <c r="A84" s="28"/>
      <c r="B84" s="29"/>
      <c r="C84" s="25" t="s">
        <v>14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>
      <c r="A85" s="28"/>
      <c r="B85" s="29"/>
      <c r="C85" s="28"/>
      <c r="D85" s="28"/>
      <c r="E85" s="188" t="str">
        <f>E7</f>
        <v>Oprava zadního vchodu do budovy - ZUŠ Josefa Slavíka Hořovice</v>
      </c>
      <c r="F85" s="201"/>
      <c r="G85" s="201"/>
      <c r="H85" s="201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2" customFormat="1" ht="6.9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2" customFormat="1" ht="12" customHeight="1">
      <c r="A87" s="28"/>
      <c r="B87" s="29"/>
      <c r="C87" s="25" t="s">
        <v>18</v>
      </c>
      <c r="D87" s="28"/>
      <c r="E87" s="28"/>
      <c r="F87" s="23" t="str">
        <f>F10</f>
        <v>parc. č. 5/1</v>
      </c>
      <c r="G87" s="28"/>
      <c r="H87" s="28"/>
      <c r="I87" s="25" t="s">
        <v>20</v>
      </c>
      <c r="J87" s="51" t="str">
        <f>IF(J10="","",J10)</f>
        <v>29. 1. 2020</v>
      </c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6.9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5.15" customHeight="1">
      <c r="A89" s="28"/>
      <c r="B89" s="29"/>
      <c r="C89" s="25" t="s">
        <v>22</v>
      </c>
      <c r="D89" s="28"/>
      <c r="E89" s="28"/>
      <c r="F89" s="23" t="str">
        <f>E13</f>
        <v>ZUŠ Josefa Slavíka, Hořovice</v>
      </c>
      <c r="G89" s="28"/>
      <c r="H89" s="28"/>
      <c r="I89" s="25" t="s">
        <v>28</v>
      </c>
      <c r="J89" s="26" t="str">
        <f>E19</f>
        <v>Ing. Martin Adam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15.15" customHeight="1">
      <c r="A90" s="28"/>
      <c r="B90" s="29"/>
      <c r="C90" s="25" t="s">
        <v>26</v>
      </c>
      <c r="D90" s="28"/>
      <c r="E90" s="28"/>
      <c r="F90" s="23" t="str">
        <f>IF(E16="","",E16)</f>
        <v xml:space="preserve"> </v>
      </c>
      <c r="G90" s="28"/>
      <c r="H90" s="28"/>
      <c r="I90" s="25" t="s">
        <v>31</v>
      </c>
      <c r="J90" s="26" t="str">
        <f>E22</f>
        <v xml:space="preserve"> </v>
      </c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0.35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29.25" customHeight="1">
      <c r="A92" s="28"/>
      <c r="B92" s="29"/>
      <c r="C92" s="101" t="s">
        <v>83</v>
      </c>
      <c r="D92" s="93"/>
      <c r="E92" s="93"/>
      <c r="F92" s="93"/>
      <c r="G92" s="93"/>
      <c r="H92" s="93"/>
      <c r="I92" s="93"/>
      <c r="J92" s="102" t="s">
        <v>84</v>
      </c>
      <c r="K92" s="93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2.95" customHeight="1">
      <c r="A94" s="28"/>
      <c r="B94" s="29"/>
      <c r="C94" s="103" t="s">
        <v>85</v>
      </c>
      <c r="D94" s="28"/>
      <c r="E94" s="28"/>
      <c r="F94" s="28"/>
      <c r="G94" s="28"/>
      <c r="H94" s="28"/>
      <c r="I94" s="28"/>
      <c r="J94" s="67">
        <f>J133</f>
        <v>0</v>
      </c>
      <c r="K94" s="28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U94" s="16" t="s">
        <v>86</v>
      </c>
    </row>
    <row r="95" spans="2:12" s="9" customFormat="1" ht="24.9" customHeight="1">
      <c r="B95" s="104"/>
      <c r="D95" s="105" t="s">
        <v>87</v>
      </c>
      <c r="E95" s="106"/>
      <c r="F95" s="106"/>
      <c r="G95" s="106"/>
      <c r="H95" s="106"/>
      <c r="I95" s="106"/>
      <c r="J95" s="107">
        <f>J134</f>
        <v>0</v>
      </c>
      <c r="L95" s="104"/>
    </row>
    <row r="96" spans="2:12" s="10" customFormat="1" ht="19.95" customHeight="1">
      <c r="B96" s="108"/>
      <c r="D96" s="109" t="s">
        <v>88</v>
      </c>
      <c r="E96" s="110"/>
      <c r="F96" s="110"/>
      <c r="G96" s="110"/>
      <c r="H96" s="110"/>
      <c r="I96" s="110"/>
      <c r="J96" s="111">
        <f>J135</f>
        <v>0</v>
      </c>
      <c r="L96" s="108"/>
    </row>
    <row r="97" spans="2:12" s="10" customFormat="1" ht="19.95" customHeight="1">
      <c r="B97" s="108"/>
      <c r="D97" s="109" t="s">
        <v>89</v>
      </c>
      <c r="E97" s="110"/>
      <c r="F97" s="110"/>
      <c r="G97" s="110"/>
      <c r="H97" s="110"/>
      <c r="I97" s="110"/>
      <c r="J97" s="111">
        <f>J143</f>
        <v>0</v>
      </c>
      <c r="L97" s="108"/>
    </row>
    <row r="98" spans="2:12" s="10" customFormat="1" ht="19.95" customHeight="1">
      <c r="B98" s="108"/>
      <c r="D98" s="109" t="s">
        <v>90</v>
      </c>
      <c r="E98" s="110"/>
      <c r="F98" s="110"/>
      <c r="G98" s="110"/>
      <c r="H98" s="110"/>
      <c r="I98" s="110"/>
      <c r="J98" s="111">
        <f>J145</f>
        <v>0</v>
      </c>
      <c r="L98" s="108"/>
    </row>
    <row r="99" spans="2:12" s="10" customFormat="1" ht="19.95" customHeight="1">
      <c r="B99" s="108"/>
      <c r="D99" s="109" t="s">
        <v>91</v>
      </c>
      <c r="E99" s="110"/>
      <c r="F99" s="110"/>
      <c r="G99" s="110"/>
      <c r="H99" s="110"/>
      <c r="I99" s="110"/>
      <c r="J99" s="111">
        <f>J147</f>
        <v>0</v>
      </c>
      <c r="L99" s="108"/>
    </row>
    <row r="100" spans="2:12" s="9" customFormat="1" ht="24.9" customHeight="1">
      <c r="B100" s="104"/>
      <c r="D100" s="105" t="s">
        <v>92</v>
      </c>
      <c r="E100" s="106"/>
      <c r="F100" s="106"/>
      <c r="G100" s="106"/>
      <c r="H100" s="106"/>
      <c r="I100" s="106"/>
      <c r="J100" s="107">
        <f>J149</f>
        <v>0</v>
      </c>
      <c r="L100" s="104"/>
    </row>
    <row r="101" spans="2:12" s="10" customFormat="1" ht="19.95" customHeight="1">
      <c r="B101" s="108"/>
      <c r="D101" s="109" t="s">
        <v>93</v>
      </c>
      <c r="E101" s="110"/>
      <c r="F101" s="110"/>
      <c r="G101" s="110"/>
      <c r="H101" s="110"/>
      <c r="I101" s="110"/>
      <c r="J101" s="111">
        <f>J150</f>
        <v>0</v>
      </c>
      <c r="L101" s="108"/>
    </row>
    <row r="102" spans="2:12" s="10" customFormat="1" ht="19.95" customHeight="1">
      <c r="B102" s="108"/>
      <c r="D102" s="109" t="s">
        <v>94</v>
      </c>
      <c r="E102" s="110"/>
      <c r="F102" s="110"/>
      <c r="G102" s="110"/>
      <c r="H102" s="110"/>
      <c r="I102" s="110"/>
      <c r="J102" s="111">
        <f>J155</f>
        <v>0</v>
      </c>
      <c r="L102" s="108"/>
    </row>
    <row r="103" spans="2:12" s="10" customFormat="1" ht="19.95" customHeight="1">
      <c r="B103" s="108"/>
      <c r="D103" s="109" t="s">
        <v>95</v>
      </c>
      <c r="E103" s="110"/>
      <c r="F103" s="110"/>
      <c r="G103" s="110"/>
      <c r="H103" s="110"/>
      <c r="I103" s="110"/>
      <c r="J103" s="111">
        <f>J157</f>
        <v>0</v>
      </c>
      <c r="L103" s="108"/>
    </row>
    <row r="104" spans="2:12" s="10" customFormat="1" ht="19.95" customHeight="1">
      <c r="B104" s="108"/>
      <c r="D104" s="109" t="s">
        <v>96</v>
      </c>
      <c r="E104" s="110"/>
      <c r="F104" s="110"/>
      <c r="G104" s="110"/>
      <c r="H104" s="110"/>
      <c r="I104" s="110"/>
      <c r="J104" s="111">
        <f>J160</f>
        <v>0</v>
      </c>
      <c r="L104" s="108"/>
    </row>
    <row r="105" spans="2:12" s="10" customFormat="1" ht="19.95" customHeight="1">
      <c r="B105" s="108"/>
      <c r="D105" s="109" t="s">
        <v>97</v>
      </c>
      <c r="E105" s="110"/>
      <c r="F105" s="110"/>
      <c r="G105" s="110"/>
      <c r="H105" s="110"/>
      <c r="I105" s="110"/>
      <c r="J105" s="111">
        <f>J162</f>
        <v>0</v>
      </c>
      <c r="L105" s="108"/>
    </row>
    <row r="106" spans="2:12" s="10" customFormat="1" ht="19.95" customHeight="1">
      <c r="B106" s="108"/>
      <c r="D106" s="109" t="s">
        <v>98</v>
      </c>
      <c r="E106" s="110"/>
      <c r="F106" s="110"/>
      <c r="G106" s="110"/>
      <c r="H106" s="110"/>
      <c r="I106" s="110"/>
      <c r="J106" s="111">
        <f>J164</f>
        <v>0</v>
      </c>
      <c r="L106" s="108"/>
    </row>
    <row r="107" spans="2:12" s="10" customFormat="1" ht="19.95" customHeight="1">
      <c r="B107" s="108"/>
      <c r="D107" s="109" t="s">
        <v>99</v>
      </c>
      <c r="E107" s="110"/>
      <c r="F107" s="110"/>
      <c r="G107" s="110"/>
      <c r="H107" s="110"/>
      <c r="I107" s="110"/>
      <c r="J107" s="111">
        <f>J167</f>
        <v>0</v>
      </c>
      <c r="L107" s="108"/>
    </row>
    <row r="108" spans="2:12" s="10" customFormat="1" ht="19.95" customHeight="1">
      <c r="B108" s="108"/>
      <c r="D108" s="109" t="s">
        <v>100</v>
      </c>
      <c r="E108" s="110"/>
      <c r="F108" s="110"/>
      <c r="G108" s="110"/>
      <c r="H108" s="110"/>
      <c r="I108" s="110"/>
      <c r="J108" s="111">
        <f>J171</f>
        <v>0</v>
      </c>
      <c r="L108" s="108"/>
    </row>
    <row r="109" spans="2:12" s="10" customFormat="1" ht="19.95" customHeight="1">
      <c r="B109" s="108"/>
      <c r="D109" s="109" t="s">
        <v>101</v>
      </c>
      <c r="E109" s="110"/>
      <c r="F109" s="110"/>
      <c r="G109" s="110"/>
      <c r="H109" s="110"/>
      <c r="I109" s="110"/>
      <c r="J109" s="111">
        <f>J173</f>
        <v>0</v>
      </c>
      <c r="L109" s="108"/>
    </row>
    <row r="110" spans="2:12" s="9" customFormat="1" ht="24.9" customHeight="1">
      <c r="B110" s="104"/>
      <c r="D110" s="105" t="s">
        <v>102</v>
      </c>
      <c r="E110" s="106"/>
      <c r="F110" s="106"/>
      <c r="G110" s="106"/>
      <c r="H110" s="106"/>
      <c r="I110" s="106"/>
      <c r="J110" s="107">
        <f>J175</f>
        <v>0</v>
      </c>
      <c r="L110" s="104"/>
    </row>
    <row r="111" spans="2:12" s="9" customFormat="1" ht="24.9" customHeight="1">
      <c r="B111" s="104"/>
      <c r="D111" s="105" t="s">
        <v>103</v>
      </c>
      <c r="E111" s="106"/>
      <c r="F111" s="106"/>
      <c r="G111" s="106"/>
      <c r="H111" s="106"/>
      <c r="I111" s="106"/>
      <c r="J111" s="107">
        <f>J176</f>
        <v>0</v>
      </c>
      <c r="L111" s="104"/>
    </row>
    <row r="112" spans="2:12" s="10" customFormat="1" ht="19.95" customHeight="1">
      <c r="B112" s="108"/>
      <c r="D112" s="109" t="s">
        <v>104</v>
      </c>
      <c r="E112" s="110"/>
      <c r="F112" s="110"/>
      <c r="G112" s="110"/>
      <c r="H112" s="110"/>
      <c r="I112" s="110"/>
      <c r="J112" s="111">
        <f>J177</f>
        <v>0</v>
      </c>
      <c r="L112" s="108"/>
    </row>
    <row r="113" spans="2:12" s="10" customFormat="1" ht="19.95" customHeight="1">
      <c r="B113" s="108"/>
      <c r="D113" s="109" t="s">
        <v>105</v>
      </c>
      <c r="E113" s="110"/>
      <c r="F113" s="110"/>
      <c r="G113" s="110"/>
      <c r="H113" s="110"/>
      <c r="I113" s="110"/>
      <c r="J113" s="111">
        <f>J179</f>
        <v>0</v>
      </c>
      <c r="L113" s="108"/>
    </row>
    <row r="114" spans="2:12" s="10" customFormat="1" ht="19.95" customHeight="1">
      <c r="B114" s="108"/>
      <c r="D114" s="109" t="s">
        <v>106</v>
      </c>
      <c r="E114" s="110"/>
      <c r="F114" s="110"/>
      <c r="G114" s="110"/>
      <c r="H114" s="110"/>
      <c r="I114" s="110"/>
      <c r="J114" s="111">
        <f>J181</f>
        <v>0</v>
      </c>
      <c r="L114" s="108"/>
    </row>
    <row r="115" spans="2:12" s="10" customFormat="1" ht="19.95" customHeight="1">
      <c r="B115" s="108"/>
      <c r="D115" s="109" t="s">
        <v>107</v>
      </c>
      <c r="E115" s="110"/>
      <c r="F115" s="110"/>
      <c r="G115" s="110"/>
      <c r="H115" s="110"/>
      <c r="I115" s="110"/>
      <c r="J115" s="111">
        <f>J183</f>
        <v>0</v>
      </c>
      <c r="L115" s="108"/>
    </row>
    <row r="116" spans="1:31" s="2" customFormat="1" ht="21.75" customHeight="1">
      <c r="A116" s="28"/>
      <c r="B116" s="29"/>
      <c r="C116" s="28"/>
      <c r="D116" s="28"/>
      <c r="E116" s="28"/>
      <c r="F116" s="28"/>
      <c r="G116" s="28"/>
      <c r="H116" s="28"/>
      <c r="I116" s="28"/>
      <c r="J116" s="28"/>
      <c r="K116" s="28"/>
      <c r="L116" s="3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s="2" customFormat="1" ht="6.9" customHeight="1">
      <c r="A117" s="28"/>
      <c r="B117" s="43"/>
      <c r="C117" s="44"/>
      <c r="D117" s="44"/>
      <c r="E117" s="44"/>
      <c r="F117" s="44"/>
      <c r="G117" s="44"/>
      <c r="H117" s="44"/>
      <c r="I117" s="44"/>
      <c r="J117" s="44"/>
      <c r="K117" s="44"/>
      <c r="L117" s="3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21" spans="1:31" s="2" customFormat="1" ht="6.9" customHeight="1">
      <c r="A121" s="28"/>
      <c r="B121" s="45"/>
      <c r="C121" s="46"/>
      <c r="D121" s="46"/>
      <c r="E121" s="46"/>
      <c r="F121" s="46"/>
      <c r="G121" s="46"/>
      <c r="H121" s="46"/>
      <c r="I121" s="46"/>
      <c r="J121" s="46"/>
      <c r="K121" s="46"/>
      <c r="L121" s="3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1" s="2" customFormat="1" ht="24.9" customHeight="1">
      <c r="A122" s="28"/>
      <c r="B122" s="29"/>
      <c r="C122" s="20" t="s">
        <v>108</v>
      </c>
      <c r="D122" s="28"/>
      <c r="E122" s="28"/>
      <c r="F122" s="28"/>
      <c r="G122" s="28"/>
      <c r="H122" s="28"/>
      <c r="I122" s="28"/>
      <c r="J122" s="28"/>
      <c r="K122" s="28"/>
      <c r="L122" s="3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31" s="2" customFormat="1" ht="6.9" customHeight="1">
      <c r="A123" s="28"/>
      <c r="B123" s="29"/>
      <c r="C123" s="28"/>
      <c r="D123" s="28"/>
      <c r="E123" s="28"/>
      <c r="F123" s="28"/>
      <c r="G123" s="28"/>
      <c r="H123" s="28"/>
      <c r="I123" s="28"/>
      <c r="J123" s="28"/>
      <c r="K123" s="28"/>
      <c r="L123" s="3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31" s="2" customFormat="1" ht="12" customHeight="1">
      <c r="A124" s="28"/>
      <c r="B124" s="29"/>
      <c r="C124" s="25" t="s">
        <v>14</v>
      </c>
      <c r="D124" s="28"/>
      <c r="E124" s="28"/>
      <c r="F124" s="28"/>
      <c r="G124" s="28"/>
      <c r="H124" s="28"/>
      <c r="I124" s="28"/>
      <c r="J124" s="28"/>
      <c r="K124" s="28"/>
      <c r="L124" s="3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  <row r="125" spans="1:31" s="2" customFormat="1" ht="16.5" customHeight="1">
      <c r="A125" s="28"/>
      <c r="B125" s="29"/>
      <c r="C125" s="28"/>
      <c r="D125" s="28"/>
      <c r="E125" s="188" t="str">
        <f>E7</f>
        <v>Oprava zadního vchodu do budovy - ZUŠ Josefa Slavíka Hořovice</v>
      </c>
      <c r="F125" s="201"/>
      <c r="G125" s="201"/>
      <c r="H125" s="201"/>
      <c r="I125" s="28"/>
      <c r="J125" s="28"/>
      <c r="K125" s="28"/>
      <c r="L125" s="3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</row>
    <row r="126" spans="1:31" s="2" customFormat="1" ht="6.9" customHeight="1">
      <c r="A126" s="28"/>
      <c r="B126" s="29"/>
      <c r="C126" s="28"/>
      <c r="D126" s="28"/>
      <c r="E126" s="28"/>
      <c r="F126" s="28"/>
      <c r="G126" s="28"/>
      <c r="H126" s="28"/>
      <c r="I126" s="28"/>
      <c r="J126" s="28"/>
      <c r="K126" s="28"/>
      <c r="L126" s="3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</row>
    <row r="127" spans="1:31" s="2" customFormat="1" ht="12" customHeight="1">
      <c r="A127" s="28"/>
      <c r="B127" s="29"/>
      <c r="C127" s="25" t="s">
        <v>18</v>
      </c>
      <c r="D127" s="28"/>
      <c r="E127" s="28"/>
      <c r="F127" s="23" t="str">
        <f>F10</f>
        <v>parc. č. 5/1</v>
      </c>
      <c r="G127" s="28"/>
      <c r="H127" s="28"/>
      <c r="I127" s="25" t="s">
        <v>20</v>
      </c>
      <c r="J127" s="51" t="str">
        <f>IF(J10="","",J10)</f>
        <v>29. 1. 2020</v>
      </c>
      <c r="K127" s="28"/>
      <c r="L127" s="3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</row>
    <row r="128" spans="1:31" s="2" customFormat="1" ht="6.9" customHeight="1">
      <c r="A128" s="28"/>
      <c r="B128" s="29"/>
      <c r="C128" s="28"/>
      <c r="D128" s="28"/>
      <c r="E128" s="28"/>
      <c r="F128" s="28"/>
      <c r="G128" s="28"/>
      <c r="H128" s="28"/>
      <c r="I128" s="28"/>
      <c r="J128" s="28"/>
      <c r="K128" s="28"/>
      <c r="L128" s="3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</row>
    <row r="129" spans="1:31" s="2" customFormat="1" ht="15.15" customHeight="1">
      <c r="A129" s="28"/>
      <c r="B129" s="29"/>
      <c r="C129" s="25" t="s">
        <v>22</v>
      </c>
      <c r="D129" s="28"/>
      <c r="E129" s="28"/>
      <c r="F129" s="23" t="str">
        <f>E13</f>
        <v>ZUŠ Josefa Slavíka, Hořovice</v>
      </c>
      <c r="G129" s="28"/>
      <c r="H129" s="28"/>
      <c r="I129" s="25" t="s">
        <v>28</v>
      </c>
      <c r="J129" s="26" t="str">
        <f>E19</f>
        <v>Ing. Martin Adam</v>
      </c>
      <c r="K129" s="28"/>
      <c r="L129" s="3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</row>
    <row r="130" spans="1:31" s="2" customFormat="1" ht="15.15" customHeight="1">
      <c r="A130" s="28"/>
      <c r="B130" s="29"/>
      <c r="C130" s="25" t="s">
        <v>26</v>
      </c>
      <c r="D130" s="28"/>
      <c r="E130" s="28"/>
      <c r="F130" s="23" t="str">
        <f>IF(E16="","",E16)</f>
        <v xml:space="preserve"> </v>
      </c>
      <c r="G130" s="28"/>
      <c r="H130" s="28"/>
      <c r="I130" s="25" t="s">
        <v>31</v>
      </c>
      <c r="J130" s="26" t="str">
        <f>E22</f>
        <v xml:space="preserve"> </v>
      </c>
      <c r="K130" s="28"/>
      <c r="L130" s="3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</row>
    <row r="131" spans="1:31" s="2" customFormat="1" ht="10.35" customHeight="1">
      <c r="A131" s="28"/>
      <c r="B131" s="29"/>
      <c r="C131" s="28"/>
      <c r="D131" s="28"/>
      <c r="E131" s="28"/>
      <c r="F131" s="28"/>
      <c r="G131" s="28"/>
      <c r="H131" s="28"/>
      <c r="I131" s="28"/>
      <c r="J131" s="28"/>
      <c r="K131" s="28"/>
      <c r="L131" s="3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</row>
    <row r="132" spans="1:31" s="11" customFormat="1" ht="29.25" customHeight="1">
      <c r="A132" s="112"/>
      <c r="B132" s="113"/>
      <c r="C132" s="114" t="s">
        <v>109</v>
      </c>
      <c r="D132" s="115" t="s">
        <v>58</v>
      </c>
      <c r="E132" s="115" t="s">
        <v>54</v>
      </c>
      <c r="F132" s="115" t="s">
        <v>55</v>
      </c>
      <c r="G132" s="115" t="s">
        <v>110</v>
      </c>
      <c r="H132" s="115" t="s">
        <v>111</v>
      </c>
      <c r="I132" s="115" t="s">
        <v>112</v>
      </c>
      <c r="J132" s="116" t="s">
        <v>84</v>
      </c>
      <c r="K132" s="117" t="s">
        <v>113</v>
      </c>
      <c r="L132" s="118"/>
      <c r="M132" s="58" t="s">
        <v>1</v>
      </c>
      <c r="N132" s="59" t="s">
        <v>37</v>
      </c>
      <c r="O132" s="59" t="s">
        <v>114</v>
      </c>
      <c r="P132" s="59" t="s">
        <v>115</v>
      </c>
      <c r="Q132" s="59" t="s">
        <v>116</v>
      </c>
      <c r="R132" s="59" t="s">
        <v>117</v>
      </c>
      <c r="S132" s="59" t="s">
        <v>118</v>
      </c>
      <c r="T132" s="60" t="s">
        <v>119</v>
      </c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</row>
    <row r="133" spans="1:63" s="2" customFormat="1" ht="22.95" customHeight="1">
      <c r="A133" s="28"/>
      <c r="B133" s="29"/>
      <c r="C133" s="65" t="s">
        <v>120</v>
      </c>
      <c r="D133" s="28"/>
      <c r="E133" s="28"/>
      <c r="F133" s="28"/>
      <c r="G133" s="28"/>
      <c r="H133" s="28"/>
      <c r="I133" s="28"/>
      <c r="J133" s="119">
        <f>BK133</f>
        <v>0</v>
      </c>
      <c r="K133" s="28"/>
      <c r="L133" s="29"/>
      <c r="M133" s="61"/>
      <c r="N133" s="52"/>
      <c r="O133" s="62"/>
      <c r="P133" s="120">
        <f>P134+P149+P175+P176</f>
        <v>0</v>
      </c>
      <c r="Q133" s="62"/>
      <c r="R133" s="120">
        <f>R134+R149+R175+R176</f>
        <v>0</v>
      </c>
      <c r="S133" s="62"/>
      <c r="T133" s="121">
        <f>T134+T149+T175+T176</f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T133" s="16" t="s">
        <v>72</v>
      </c>
      <c r="AU133" s="16" t="s">
        <v>86</v>
      </c>
      <c r="BK133" s="122">
        <f>BK134+BK149+BK175+BK176</f>
        <v>0</v>
      </c>
    </row>
    <row r="134" spans="2:63" s="12" customFormat="1" ht="25.95" customHeight="1">
      <c r="B134" s="123"/>
      <c r="D134" s="124" t="s">
        <v>72</v>
      </c>
      <c r="E134" s="125" t="s">
        <v>121</v>
      </c>
      <c r="F134" s="125" t="s">
        <v>122</v>
      </c>
      <c r="J134" s="126">
        <f>BK134</f>
        <v>0</v>
      </c>
      <c r="L134" s="123"/>
      <c r="M134" s="127"/>
      <c r="N134" s="128"/>
      <c r="O134" s="128"/>
      <c r="P134" s="129">
        <f>P135+P143+P145+P147</f>
        <v>0</v>
      </c>
      <c r="Q134" s="128"/>
      <c r="R134" s="129">
        <f>R135+R143+R145+R147</f>
        <v>0</v>
      </c>
      <c r="S134" s="128"/>
      <c r="T134" s="130">
        <f>T135+T143+T145+T147</f>
        <v>0</v>
      </c>
      <c r="AR134" s="124" t="s">
        <v>78</v>
      </c>
      <c r="AT134" s="131" t="s">
        <v>72</v>
      </c>
      <c r="AU134" s="131" t="s">
        <v>73</v>
      </c>
      <c r="AY134" s="124" t="s">
        <v>123</v>
      </c>
      <c r="BK134" s="132">
        <f>BK135+BK143+BK145+BK147</f>
        <v>0</v>
      </c>
    </row>
    <row r="135" spans="2:63" s="12" customFormat="1" ht="22.95" customHeight="1">
      <c r="B135" s="123"/>
      <c r="D135" s="124" t="s">
        <v>72</v>
      </c>
      <c r="E135" s="133" t="s">
        <v>124</v>
      </c>
      <c r="F135" s="133" t="s">
        <v>125</v>
      </c>
      <c r="J135" s="134">
        <f>BK135</f>
        <v>0</v>
      </c>
      <c r="L135" s="123"/>
      <c r="M135" s="127"/>
      <c r="N135" s="128"/>
      <c r="O135" s="128"/>
      <c r="P135" s="129">
        <f>SUM(P136:P142)</f>
        <v>0</v>
      </c>
      <c r="Q135" s="128"/>
      <c r="R135" s="129">
        <f>SUM(R136:R142)</f>
        <v>0</v>
      </c>
      <c r="S135" s="128"/>
      <c r="T135" s="130">
        <f>SUM(T136:T142)</f>
        <v>0</v>
      </c>
      <c r="AR135" s="124" t="s">
        <v>78</v>
      </c>
      <c r="AT135" s="131" t="s">
        <v>72</v>
      </c>
      <c r="AU135" s="131" t="s">
        <v>78</v>
      </c>
      <c r="AY135" s="124" t="s">
        <v>123</v>
      </c>
      <c r="BK135" s="132">
        <f>SUM(BK136:BK142)</f>
        <v>0</v>
      </c>
    </row>
    <row r="136" spans="1:65" s="2" customFormat="1" ht="16.5" customHeight="1">
      <c r="A136" s="28"/>
      <c r="B136" s="135"/>
      <c r="C136" s="136" t="s">
        <v>78</v>
      </c>
      <c r="D136" s="136" t="s">
        <v>126</v>
      </c>
      <c r="E136" s="137" t="s">
        <v>127</v>
      </c>
      <c r="F136" s="138" t="s">
        <v>128</v>
      </c>
      <c r="G136" s="139" t="s">
        <v>129</v>
      </c>
      <c r="H136" s="140"/>
      <c r="I136" s="141"/>
      <c r="J136" s="141">
        <f>ROUND(I136*H136,2)</f>
        <v>0</v>
      </c>
      <c r="K136" s="142"/>
      <c r="L136" s="29"/>
      <c r="M136" s="143" t="s">
        <v>1</v>
      </c>
      <c r="N136" s="144" t="s">
        <v>38</v>
      </c>
      <c r="O136" s="145">
        <v>0.69</v>
      </c>
      <c r="P136" s="145">
        <f>O136*H136</f>
        <v>0</v>
      </c>
      <c r="Q136" s="145">
        <v>0.0345</v>
      </c>
      <c r="R136" s="145">
        <f>Q136*H136</f>
        <v>0</v>
      </c>
      <c r="S136" s="145">
        <v>0</v>
      </c>
      <c r="T136" s="146">
        <f>S136*H136</f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47" t="s">
        <v>130</v>
      </c>
      <c r="AT136" s="147" t="s">
        <v>126</v>
      </c>
      <c r="AU136" s="147" t="s">
        <v>80</v>
      </c>
      <c r="AY136" s="16" t="s">
        <v>123</v>
      </c>
      <c r="BE136" s="148">
        <f>IF(N136="základní",J136,0)</f>
        <v>0</v>
      </c>
      <c r="BF136" s="148">
        <f>IF(N136="snížená",J136,0)</f>
        <v>0</v>
      </c>
      <c r="BG136" s="148">
        <f>IF(N136="zákl. přenesená",J136,0)</f>
        <v>0</v>
      </c>
      <c r="BH136" s="148">
        <f>IF(N136="sníž. přenesená",J136,0)</f>
        <v>0</v>
      </c>
      <c r="BI136" s="148">
        <f>IF(N136="nulová",J136,0)</f>
        <v>0</v>
      </c>
      <c r="BJ136" s="16" t="s">
        <v>78</v>
      </c>
      <c r="BK136" s="148">
        <f>ROUND(I136*H136,2)</f>
        <v>0</v>
      </c>
      <c r="BL136" s="16" t="s">
        <v>130</v>
      </c>
      <c r="BM136" s="147" t="s">
        <v>131</v>
      </c>
    </row>
    <row r="137" spans="2:51" s="13" customFormat="1" ht="12">
      <c r="B137" s="149"/>
      <c r="D137" s="150" t="s">
        <v>132</v>
      </c>
      <c r="E137" s="151" t="s">
        <v>1</v>
      </c>
      <c r="F137" s="152" t="s">
        <v>133</v>
      </c>
      <c r="H137" s="151"/>
      <c r="L137" s="149"/>
      <c r="M137" s="153"/>
      <c r="N137" s="154"/>
      <c r="O137" s="154"/>
      <c r="P137" s="154"/>
      <c r="Q137" s="154"/>
      <c r="R137" s="154"/>
      <c r="S137" s="154"/>
      <c r="T137" s="155"/>
      <c r="AT137" s="151" t="s">
        <v>132</v>
      </c>
      <c r="AU137" s="151" t="s">
        <v>80</v>
      </c>
      <c r="AV137" s="13" t="s">
        <v>78</v>
      </c>
      <c r="AW137" s="13" t="s">
        <v>30</v>
      </c>
      <c r="AX137" s="13" t="s">
        <v>73</v>
      </c>
      <c r="AY137" s="151" t="s">
        <v>123</v>
      </c>
    </row>
    <row r="138" spans="2:51" s="14" customFormat="1" ht="12">
      <c r="B138" s="156"/>
      <c r="D138" s="150" t="s">
        <v>132</v>
      </c>
      <c r="E138" s="157" t="s">
        <v>1</v>
      </c>
      <c r="F138" s="158" t="s">
        <v>134</v>
      </c>
      <c r="H138" s="159"/>
      <c r="L138" s="156"/>
      <c r="M138" s="160"/>
      <c r="N138" s="161"/>
      <c r="O138" s="161"/>
      <c r="P138" s="161"/>
      <c r="Q138" s="161"/>
      <c r="R138" s="161"/>
      <c r="S138" s="161"/>
      <c r="T138" s="162"/>
      <c r="AT138" s="157" t="s">
        <v>132</v>
      </c>
      <c r="AU138" s="157" t="s">
        <v>80</v>
      </c>
      <c r="AV138" s="14" t="s">
        <v>80</v>
      </c>
      <c r="AW138" s="14" t="s">
        <v>30</v>
      </c>
      <c r="AX138" s="14" t="s">
        <v>73</v>
      </c>
      <c r="AY138" s="157" t="s">
        <v>123</v>
      </c>
    </row>
    <row r="139" spans="1:65" s="2" customFormat="1" ht="16.5" customHeight="1">
      <c r="A139" s="28"/>
      <c r="B139" s="135"/>
      <c r="C139" s="136" t="s">
        <v>80</v>
      </c>
      <c r="D139" s="136" t="s">
        <v>126</v>
      </c>
      <c r="E139" s="137" t="s">
        <v>135</v>
      </c>
      <c r="F139" s="138" t="s">
        <v>136</v>
      </c>
      <c r="G139" s="139" t="s">
        <v>137</v>
      </c>
      <c r="H139" s="140"/>
      <c r="I139" s="141"/>
      <c r="J139" s="141">
        <f>ROUND(I139*H139,2)</f>
        <v>0</v>
      </c>
      <c r="K139" s="142"/>
      <c r="L139" s="29"/>
      <c r="M139" s="143" t="s">
        <v>1</v>
      </c>
      <c r="N139" s="144" t="s">
        <v>38</v>
      </c>
      <c r="O139" s="145">
        <v>0.37</v>
      </c>
      <c r="P139" s="145">
        <f>O139*H139</f>
        <v>0</v>
      </c>
      <c r="Q139" s="145">
        <v>0.0015</v>
      </c>
      <c r="R139" s="145">
        <f>Q139*H139</f>
        <v>0</v>
      </c>
      <c r="S139" s="145">
        <v>0</v>
      </c>
      <c r="T139" s="146">
        <f>S139*H139</f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47" t="s">
        <v>130</v>
      </c>
      <c r="AT139" s="147" t="s">
        <v>126</v>
      </c>
      <c r="AU139" s="147" t="s">
        <v>80</v>
      </c>
      <c r="AY139" s="16" t="s">
        <v>123</v>
      </c>
      <c r="BE139" s="148">
        <f>IF(N139="základní",J139,0)</f>
        <v>0</v>
      </c>
      <c r="BF139" s="148">
        <f>IF(N139="snížená",J139,0)</f>
        <v>0</v>
      </c>
      <c r="BG139" s="148">
        <f>IF(N139="zákl. přenesená",J139,0)</f>
        <v>0</v>
      </c>
      <c r="BH139" s="148">
        <f>IF(N139="sníž. přenesená",J139,0)</f>
        <v>0</v>
      </c>
      <c r="BI139" s="148">
        <f>IF(N139="nulová",J139,0)</f>
        <v>0</v>
      </c>
      <c r="BJ139" s="16" t="s">
        <v>78</v>
      </c>
      <c r="BK139" s="148">
        <f>ROUND(I139*H139,2)</f>
        <v>0</v>
      </c>
      <c r="BL139" s="16" t="s">
        <v>130</v>
      </c>
      <c r="BM139" s="147" t="s">
        <v>138</v>
      </c>
    </row>
    <row r="140" spans="1:65" s="2" customFormat="1" ht="16.5" customHeight="1">
      <c r="A140" s="28"/>
      <c r="B140" s="135"/>
      <c r="C140" s="136" t="s">
        <v>139</v>
      </c>
      <c r="D140" s="136" t="s">
        <v>126</v>
      </c>
      <c r="E140" s="137" t="s">
        <v>140</v>
      </c>
      <c r="F140" s="138" t="s">
        <v>196</v>
      </c>
      <c r="G140" s="139" t="s">
        <v>129</v>
      </c>
      <c r="H140" s="140"/>
      <c r="I140" s="141"/>
      <c r="J140" s="141">
        <f>ROUND(I140*H140,2)</f>
        <v>0</v>
      </c>
      <c r="K140" s="142"/>
      <c r="L140" s="29"/>
      <c r="M140" s="143" t="s">
        <v>1</v>
      </c>
      <c r="N140" s="144" t="s">
        <v>38</v>
      </c>
      <c r="O140" s="145">
        <v>0.593</v>
      </c>
      <c r="P140" s="145">
        <f>O140*H140</f>
        <v>0</v>
      </c>
      <c r="Q140" s="145">
        <v>0.0345</v>
      </c>
      <c r="R140" s="145">
        <f>Q140*H140</f>
        <v>0</v>
      </c>
      <c r="S140" s="145">
        <v>0</v>
      </c>
      <c r="T140" s="146">
        <f>S140*H140</f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47" t="s">
        <v>130</v>
      </c>
      <c r="AT140" s="147" t="s">
        <v>126</v>
      </c>
      <c r="AU140" s="147" t="s">
        <v>80</v>
      </c>
      <c r="AY140" s="16" t="s">
        <v>123</v>
      </c>
      <c r="BE140" s="148">
        <f>IF(N140="základní",J140,0)</f>
        <v>0</v>
      </c>
      <c r="BF140" s="148">
        <f>IF(N140="snížená",J140,0)</f>
        <v>0</v>
      </c>
      <c r="BG140" s="148">
        <f>IF(N140="zákl. přenesená",J140,0)</f>
        <v>0</v>
      </c>
      <c r="BH140" s="148">
        <f>IF(N140="sníž. přenesená",J140,0)</f>
        <v>0</v>
      </c>
      <c r="BI140" s="148">
        <f>IF(N140="nulová",J140,0)</f>
        <v>0</v>
      </c>
      <c r="BJ140" s="16" t="s">
        <v>78</v>
      </c>
      <c r="BK140" s="148">
        <f>ROUND(I140*H140,2)</f>
        <v>0</v>
      </c>
      <c r="BL140" s="16" t="s">
        <v>130</v>
      </c>
      <c r="BM140" s="147" t="s">
        <v>141</v>
      </c>
    </row>
    <row r="141" spans="2:51" s="13" customFormat="1" ht="12">
      <c r="B141" s="149"/>
      <c r="D141" s="150" t="s">
        <v>132</v>
      </c>
      <c r="E141" s="151" t="s">
        <v>1</v>
      </c>
      <c r="F141" s="152" t="s">
        <v>133</v>
      </c>
      <c r="H141" s="151"/>
      <c r="L141" s="149"/>
      <c r="M141" s="153"/>
      <c r="N141" s="154"/>
      <c r="O141" s="154"/>
      <c r="P141" s="154"/>
      <c r="Q141" s="154"/>
      <c r="R141" s="154"/>
      <c r="S141" s="154"/>
      <c r="T141" s="155"/>
      <c r="AT141" s="151" t="s">
        <v>132</v>
      </c>
      <c r="AU141" s="151" t="s">
        <v>80</v>
      </c>
      <c r="AV141" s="13" t="s">
        <v>78</v>
      </c>
      <c r="AW141" s="13" t="s">
        <v>30</v>
      </c>
      <c r="AX141" s="13" t="s">
        <v>73</v>
      </c>
      <c r="AY141" s="151" t="s">
        <v>123</v>
      </c>
    </row>
    <row r="142" spans="2:51" s="14" customFormat="1" ht="12">
      <c r="B142" s="156"/>
      <c r="D142" s="150" t="s">
        <v>132</v>
      </c>
      <c r="E142" s="157" t="s">
        <v>1</v>
      </c>
      <c r="F142" s="158" t="s">
        <v>142</v>
      </c>
      <c r="H142" s="159"/>
      <c r="L142" s="156"/>
      <c r="M142" s="160"/>
      <c r="N142" s="161"/>
      <c r="O142" s="161"/>
      <c r="P142" s="161"/>
      <c r="Q142" s="161"/>
      <c r="R142" s="161"/>
      <c r="S142" s="161"/>
      <c r="T142" s="162"/>
      <c r="AT142" s="157" t="s">
        <v>132</v>
      </c>
      <c r="AU142" s="157" t="s">
        <v>80</v>
      </c>
      <c r="AV142" s="14" t="s">
        <v>80</v>
      </c>
      <c r="AW142" s="14" t="s">
        <v>30</v>
      </c>
      <c r="AX142" s="14" t="s">
        <v>78</v>
      </c>
      <c r="AY142" s="157" t="s">
        <v>123</v>
      </c>
    </row>
    <row r="143" spans="2:63" s="12" customFormat="1" ht="22.95" customHeight="1">
      <c r="B143" s="123"/>
      <c r="D143" s="124" t="s">
        <v>72</v>
      </c>
      <c r="E143" s="133" t="s">
        <v>144</v>
      </c>
      <c r="F143" s="133" t="s">
        <v>145</v>
      </c>
      <c r="J143" s="134">
        <f>BK143</f>
        <v>0</v>
      </c>
      <c r="L143" s="123"/>
      <c r="M143" s="127"/>
      <c r="N143" s="128"/>
      <c r="O143" s="128"/>
      <c r="P143" s="129">
        <f>SUM(P144:P144)</f>
        <v>0</v>
      </c>
      <c r="Q143" s="128"/>
      <c r="R143" s="129">
        <f>SUM(R144:R144)</f>
        <v>0</v>
      </c>
      <c r="S143" s="128"/>
      <c r="T143" s="130">
        <f>SUM(T144:T144)</f>
        <v>0</v>
      </c>
      <c r="AR143" s="124" t="s">
        <v>78</v>
      </c>
      <c r="AT143" s="131" t="s">
        <v>72</v>
      </c>
      <c r="AU143" s="131" t="s">
        <v>78</v>
      </c>
      <c r="AY143" s="124" t="s">
        <v>123</v>
      </c>
      <c r="BK143" s="132">
        <f>SUM(BK144:BK144)</f>
        <v>0</v>
      </c>
    </row>
    <row r="144" spans="2:51" s="14" customFormat="1" ht="12">
      <c r="B144" s="156"/>
      <c r="D144" s="150" t="s">
        <v>132</v>
      </c>
      <c r="E144" s="157" t="s">
        <v>1</v>
      </c>
      <c r="F144" s="158" t="s">
        <v>27</v>
      </c>
      <c r="H144" s="159"/>
      <c r="L144" s="156"/>
      <c r="M144" s="160"/>
      <c r="N144" s="161"/>
      <c r="O144" s="161"/>
      <c r="P144" s="161"/>
      <c r="Q144" s="161"/>
      <c r="R144" s="161"/>
      <c r="S144" s="161"/>
      <c r="T144" s="162"/>
      <c r="AT144" s="157" t="s">
        <v>132</v>
      </c>
      <c r="AU144" s="157" t="s">
        <v>80</v>
      </c>
      <c r="AV144" s="14" t="s">
        <v>80</v>
      </c>
      <c r="AW144" s="14" t="s">
        <v>30</v>
      </c>
      <c r="AX144" s="14" t="s">
        <v>78</v>
      </c>
      <c r="AY144" s="157" t="s">
        <v>123</v>
      </c>
    </row>
    <row r="145" spans="2:63" s="12" customFormat="1" ht="22.95" customHeight="1">
      <c r="B145" s="123"/>
      <c r="D145" s="124" t="s">
        <v>72</v>
      </c>
      <c r="E145" s="133" t="s">
        <v>146</v>
      </c>
      <c r="F145" s="133" t="s">
        <v>147</v>
      </c>
      <c r="J145" s="134">
        <f>BK145</f>
        <v>0</v>
      </c>
      <c r="L145" s="123"/>
      <c r="M145" s="127"/>
      <c r="N145" s="128"/>
      <c r="O145" s="128"/>
      <c r="P145" s="129">
        <f>SUM(P146:P146)</f>
        <v>0</v>
      </c>
      <c r="Q145" s="128"/>
      <c r="R145" s="129">
        <f>SUM(R146:R146)</f>
        <v>0</v>
      </c>
      <c r="S145" s="128"/>
      <c r="T145" s="130">
        <f>SUM(T146:T146)</f>
        <v>0</v>
      </c>
      <c r="AR145" s="124" t="s">
        <v>78</v>
      </c>
      <c r="AT145" s="131" t="s">
        <v>72</v>
      </c>
      <c r="AU145" s="131" t="s">
        <v>78</v>
      </c>
      <c r="AY145" s="124" t="s">
        <v>123</v>
      </c>
      <c r="BK145" s="132">
        <f>SUM(BK146:BK146)</f>
        <v>0</v>
      </c>
    </row>
    <row r="146" spans="1:65" s="2" customFormat="1" ht="24" customHeight="1">
      <c r="A146" s="28"/>
      <c r="B146" s="135"/>
      <c r="C146" s="136" t="s">
        <v>149</v>
      </c>
      <c r="D146" s="136" t="s">
        <v>126</v>
      </c>
      <c r="E146" s="137" t="s">
        <v>150</v>
      </c>
      <c r="F146" s="138" t="s">
        <v>197</v>
      </c>
      <c r="G146" s="139" t="s">
        <v>148</v>
      </c>
      <c r="H146" s="140"/>
      <c r="I146" s="141"/>
      <c r="J146" s="141">
        <f>ROUND(I146*H146,2)</f>
        <v>0</v>
      </c>
      <c r="K146" s="142"/>
      <c r="L146" s="29"/>
      <c r="M146" s="143" t="s">
        <v>1</v>
      </c>
      <c r="N146" s="144" t="s">
        <v>38</v>
      </c>
      <c r="O146" s="145">
        <v>0.125</v>
      </c>
      <c r="P146" s="145">
        <f>O146*H146</f>
        <v>0</v>
      </c>
      <c r="Q146" s="145">
        <v>0</v>
      </c>
      <c r="R146" s="145">
        <f>Q146*H146</f>
        <v>0</v>
      </c>
      <c r="S146" s="145">
        <v>0</v>
      </c>
      <c r="T146" s="146">
        <f>S146*H146</f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47" t="s">
        <v>130</v>
      </c>
      <c r="AT146" s="147" t="s">
        <v>126</v>
      </c>
      <c r="AU146" s="147" t="s">
        <v>80</v>
      </c>
      <c r="AY146" s="16" t="s">
        <v>123</v>
      </c>
      <c r="BE146" s="148">
        <f>IF(N146="základní",J146,0)</f>
        <v>0</v>
      </c>
      <c r="BF146" s="148">
        <f>IF(N146="snížená",J146,0)</f>
        <v>0</v>
      </c>
      <c r="BG146" s="148">
        <f>IF(N146="zákl. přenesená",J146,0)</f>
        <v>0</v>
      </c>
      <c r="BH146" s="148">
        <f>IF(N146="sníž. přenesená",J146,0)</f>
        <v>0</v>
      </c>
      <c r="BI146" s="148">
        <f>IF(N146="nulová",J146,0)</f>
        <v>0</v>
      </c>
      <c r="BJ146" s="16" t="s">
        <v>78</v>
      </c>
      <c r="BK146" s="148">
        <f>ROUND(I146*H146,2)</f>
        <v>0</v>
      </c>
      <c r="BL146" s="16" t="s">
        <v>130</v>
      </c>
      <c r="BM146" s="147" t="s">
        <v>151</v>
      </c>
    </row>
    <row r="147" spans="2:63" s="12" customFormat="1" ht="22.95" customHeight="1">
      <c r="B147" s="123"/>
      <c r="D147" s="124" t="s">
        <v>72</v>
      </c>
      <c r="E147" s="133" t="s">
        <v>152</v>
      </c>
      <c r="F147" s="133" t="s">
        <v>153</v>
      </c>
      <c r="J147" s="134">
        <f>BK147</f>
        <v>0</v>
      </c>
      <c r="L147" s="123"/>
      <c r="M147" s="127"/>
      <c r="N147" s="128"/>
      <c r="O147" s="128"/>
      <c r="P147" s="129">
        <f>P148</f>
        <v>0</v>
      </c>
      <c r="Q147" s="128"/>
      <c r="R147" s="129">
        <f>R148</f>
        <v>0</v>
      </c>
      <c r="S147" s="128"/>
      <c r="T147" s="130">
        <f>T148</f>
        <v>0</v>
      </c>
      <c r="AR147" s="124" t="s">
        <v>78</v>
      </c>
      <c r="AT147" s="131" t="s">
        <v>72</v>
      </c>
      <c r="AU147" s="131" t="s">
        <v>78</v>
      </c>
      <c r="AY147" s="124" t="s">
        <v>123</v>
      </c>
      <c r="BK147" s="132">
        <f>BK148</f>
        <v>0</v>
      </c>
    </row>
    <row r="148" spans="1:65" s="2" customFormat="1" ht="16.5" customHeight="1">
      <c r="A148" s="28"/>
      <c r="B148" s="135"/>
      <c r="C148" s="136"/>
      <c r="D148" s="136"/>
      <c r="E148" s="137"/>
      <c r="F148" s="138"/>
      <c r="G148" s="139"/>
      <c r="H148" s="140"/>
      <c r="I148" s="141"/>
      <c r="J148" s="141"/>
      <c r="K148" s="142"/>
      <c r="L148" s="29"/>
      <c r="M148" s="143" t="s">
        <v>1</v>
      </c>
      <c r="N148" s="144" t="s">
        <v>38</v>
      </c>
      <c r="O148" s="145">
        <v>3.64</v>
      </c>
      <c r="P148" s="145">
        <f>O148*H148</f>
        <v>0</v>
      </c>
      <c r="Q148" s="145">
        <v>0</v>
      </c>
      <c r="R148" s="145">
        <f>Q148*H148</f>
        <v>0</v>
      </c>
      <c r="S148" s="145">
        <v>0</v>
      </c>
      <c r="T148" s="146">
        <f>S148*H148</f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47" t="s">
        <v>130</v>
      </c>
      <c r="AT148" s="147" t="s">
        <v>126</v>
      </c>
      <c r="AU148" s="147" t="s">
        <v>80</v>
      </c>
      <c r="AY148" s="16" t="s">
        <v>123</v>
      </c>
      <c r="BE148" s="148">
        <f>IF(N148="základní",J148,0)</f>
        <v>0</v>
      </c>
      <c r="BF148" s="148">
        <f>IF(N148="snížená",J148,0)</f>
        <v>0</v>
      </c>
      <c r="BG148" s="148">
        <f>IF(N148="zákl. přenesená",J148,0)</f>
        <v>0</v>
      </c>
      <c r="BH148" s="148">
        <f>IF(N148="sníž. přenesená",J148,0)</f>
        <v>0</v>
      </c>
      <c r="BI148" s="148">
        <f>IF(N148="nulová",J148,0)</f>
        <v>0</v>
      </c>
      <c r="BJ148" s="16" t="s">
        <v>78</v>
      </c>
      <c r="BK148" s="148">
        <f>ROUND(I148*H148,2)</f>
        <v>0</v>
      </c>
      <c r="BL148" s="16" t="s">
        <v>130</v>
      </c>
      <c r="BM148" s="147" t="s">
        <v>155</v>
      </c>
    </row>
    <row r="149" spans="2:63" s="12" customFormat="1" ht="25.95" customHeight="1">
      <c r="B149" s="123"/>
      <c r="D149" s="124" t="s">
        <v>72</v>
      </c>
      <c r="E149" s="125" t="s">
        <v>156</v>
      </c>
      <c r="F149" s="125" t="s">
        <v>157</v>
      </c>
      <c r="J149" s="126">
        <f>BK149</f>
        <v>0</v>
      </c>
      <c r="L149" s="123"/>
      <c r="M149" s="127"/>
      <c r="N149" s="128"/>
      <c r="O149" s="128"/>
      <c r="P149" s="129">
        <f>P150+P155+P157+P160+P162+P164+P167+P171+P173</f>
        <v>0</v>
      </c>
      <c r="Q149" s="128"/>
      <c r="R149" s="129">
        <f>R150+R155+R157+R160+R162+R164+R167+R171+R173</f>
        <v>0</v>
      </c>
      <c r="S149" s="128"/>
      <c r="T149" s="130">
        <f>T150+T155+T157+T160+T162+T164+T167+T171+T173</f>
        <v>0</v>
      </c>
      <c r="AR149" s="124" t="s">
        <v>80</v>
      </c>
      <c r="AT149" s="131" t="s">
        <v>72</v>
      </c>
      <c r="AU149" s="131" t="s">
        <v>73</v>
      </c>
      <c r="AY149" s="124" t="s">
        <v>123</v>
      </c>
      <c r="BK149" s="132">
        <f>BK150+BK155+BK157+BK160+BK162+BK164+BK167+BK171+BK173</f>
        <v>0</v>
      </c>
    </row>
    <row r="150" spans="2:63" s="12" customFormat="1" ht="22.95" customHeight="1">
      <c r="B150" s="123"/>
      <c r="D150" s="124" t="s">
        <v>72</v>
      </c>
      <c r="E150" s="133" t="s">
        <v>158</v>
      </c>
      <c r="F150" s="133" t="s">
        <v>198</v>
      </c>
      <c r="J150" s="134">
        <f>BK150</f>
        <v>0</v>
      </c>
      <c r="L150" s="123"/>
      <c r="M150" s="127"/>
      <c r="N150" s="128"/>
      <c r="O150" s="128"/>
      <c r="P150" s="129">
        <f>SUM(P151:P154)</f>
        <v>0</v>
      </c>
      <c r="Q150" s="128"/>
      <c r="R150" s="129">
        <f>SUM(R151:R154)</f>
        <v>0</v>
      </c>
      <c r="S150" s="128"/>
      <c r="T150" s="130">
        <f>SUM(T151:T154)</f>
        <v>0</v>
      </c>
      <c r="AR150" s="124" t="s">
        <v>80</v>
      </c>
      <c r="AT150" s="131" t="s">
        <v>72</v>
      </c>
      <c r="AU150" s="131" t="s">
        <v>78</v>
      </c>
      <c r="AY150" s="124" t="s">
        <v>123</v>
      </c>
      <c r="BK150" s="132">
        <f>SUM(BK151:BK154)</f>
        <v>0</v>
      </c>
    </row>
    <row r="151" spans="1:65" s="2" customFormat="1" ht="16.5" customHeight="1">
      <c r="A151" s="28"/>
      <c r="B151" s="135"/>
      <c r="C151" s="136" t="s">
        <v>160</v>
      </c>
      <c r="D151" s="136" t="s">
        <v>126</v>
      </c>
      <c r="E151" s="137" t="s">
        <v>161</v>
      </c>
      <c r="F151" s="138" t="s">
        <v>199</v>
      </c>
      <c r="G151" s="139" t="s">
        <v>159</v>
      </c>
      <c r="H151" s="140"/>
      <c r="I151" s="141"/>
      <c r="J151" s="141">
        <f>ROUND(I151*H151,2)</f>
        <v>0</v>
      </c>
      <c r="K151" s="142"/>
      <c r="L151" s="29"/>
      <c r="M151" s="143" t="s">
        <v>1</v>
      </c>
      <c r="N151" s="144" t="s">
        <v>38</v>
      </c>
      <c r="O151" s="145">
        <v>0</v>
      </c>
      <c r="P151" s="145">
        <f>O151*H151</f>
        <v>0</v>
      </c>
      <c r="Q151" s="145">
        <v>0</v>
      </c>
      <c r="R151" s="145">
        <f>Q151*H151</f>
        <v>0</v>
      </c>
      <c r="S151" s="145">
        <v>0</v>
      </c>
      <c r="T151" s="146">
        <f>S151*H151</f>
        <v>0</v>
      </c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R151" s="147" t="s">
        <v>154</v>
      </c>
      <c r="AT151" s="147" t="s">
        <v>126</v>
      </c>
      <c r="AU151" s="147" t="s">
        <v>80</v>
      </c>
      <c r="AY151" s="16" t="s">
        <v>123</v>
      </c>
      <c r="BE151" s="148">
        <f>IF(N151="základní",J151,0)</f>
        <v>0</v>
      </c>
      <c r="BF151" s="148">
        <f>IF(N151="snížená",J151,0)</f>
        <v>0</v>
      </c>
      <c r="BG151" s="148">
        <f>IF(N151="zákl. přenesená",J151,0)</f>
        <v>0</v>
      </c>
      <c r="BH151" s="148">
        <f>IF(N151="sníž. přenesená",J151,0)</f>
        <v>0</v>
      </c>
      <c r="BI151" s="148">
        <f>IF(N151="nulová",J151,0)</f>
        <v>0</v>
      </c>
      <c r="BJ151" s="16" t="s">
        <v>78</v>
      </c>
      <c r="BK151" s="148">
        <f>ROUND(I151*H151,2)</f>
        <v>0</v>
      </c>
      <c r="BL151" s="16" t="s">
        <v>154</v>
      </c>
      <c r="BM151" s="147" t="s">
        <v>162</v>
      </c>
    </row>
    <row r="152" spans="2:51" s="14" customFormat="1" ht="12">
      <c r="B152" s="156"/>
      <c r="D152" s="150" t="s">
        <v>132</v>
      </c>
      <c r="E152" s="157" t="s">
        <v>1</v>
      </c>
      <c r="F152" s="158" t="s">
        <v>163</v>
      </c>
      <c r="H152" s="159"/>
      <c r="L152" s="156"/>
      <c r="M152" s="160"/>
      <c r="N152" s="161"/>
      <c r="O152" s="161"/>
      <c r="P152" s="161"/>
      <c r="Q152" s="161"/>
      <c r="R152" s="161"/>
      <c r="S152" s="161"/>
      <c r="T152" s="162"/>
      <c r="AT152" s="157" t="s">
        <v>132</v>
      </c>
      <c r="AU152" s="157" t="s">
        <v>80</v>
      </c>
      <c r="AV152" s="14" t="s">
        <v>80</v>
      </c>
      <c r="AW152" s="14" t="s">
        <v>30</v>
      </c>
      <c r="AX152" s="14" t="s">
        <v>73</v>
      </c>
      <c r="AY152" s="157" t="s">
        <v>123</v>
      </c>
    </row>
    <row r="153" spans="1:65" s="2" customFormat="1" ht="16.5" customHeight="1">
      <c r="A153" s="28"/>
      <c r="B153" s="135"/>
      <c r="C153" s="136" t="s">
        <v>27</v>
      </c>
      <c r="D153" s="136" t="s">
        <v>27</v>
      </c>
      <c r="E153" s="137" t="s">
        <v>27</v>
      </c>
      <c r="F153" s="138" t="s">
        <v>27</v>
      </c>
      <c r="G153" s="139" t="s">
        <v>27</v>
      </c>
      <c r="H153" s="140"/>
      <c r="I153" s="141"/>
      <c r="J153" s="141">
        <f>ROUND(I153*H153,2)</f>
        <v>0</v>
      </c>
      <c r="K153" s="142"/>
      <c r="L153" s="29"/>
      <c r="M153" s="143" t="s">
        <v>1</v>
      </c>
      <c r="N153" s="144" t="s">
        <v>38</v>
      </c>
      <c r="O153" s="145">
        <v>0</v>
      </c>
      <c r="P153" s="145">
        <f>O153*H153</f>
        <v>0</v>
      </c>
      <c r="Q153" s="145">
        <v>0</v>
      </c>
      <c r="R153" s="145">
        <f>Q153*H153</f>
        <v>0</v>
      </c>
      <c r="S153" s="145">
        <v>0</v>
      </c>
      <c r="T153" s="146">
        <f>S153*H153</f>
        <v>0</v>
      </c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R153" s="147" t="s">
        <v>154</v>
      </c>
      <c r="AT153" s="147" t="s">
        <v>126</v>
      </c>
      <c r="AU153" s="147" t="s">
        <v>80</v>
      </c>
      <c r="AY153" s="16" t="s">
        <v>123</v>
      </c>
      <c r="BE153" s="148">
        <f>IF(N153="základní",J153,0)</f>
        <v>0</v>
      </c>
      <c r="BF153" s="148">
        <f>IF(N153="snížená",J153,0)</f>
        <v>0</v>
      </c>
      <c r="BG153" s="148">
        <f>IF(N153="zákl. přenesená",J153,0)</f>
        <v>0</v>
      </c>
      <c r="BH153" s="148">
        <f>IF(N153="sníž. přenesená",J153,0)</f>
        <v>0</v>
      </c>
      <c r="BI153" s="148">
        <f>IF(N153="nulová",J153,0)</f>
        <v>0</v>
      </c>
      <c r="BJ153" s="16" t="s">
        <v>78</v>
      </c>
      <c r="BK153" s="148">
        <f>ROUND(I153*H153,2)</f>
        <v>0</v>
      </c>
      <c r="BL153" s="16" t="s">
        <v>154</v>
      </c>
      <c r="BM153" s="147" t="s">
        <v>164</v>
      </c>
    </row>
    <row r="154" spans="2:51" s="14" customFormat="1" ht="12">
      <c r="B154" s="156"/>
      <c r="D154" s="150" t="s">
        <v>27</v>
      </c>
      <c r="E154" s="157" t="s">
        <v>1</v>
      </c>
      <c r="F154" s="158" t="s">
        <v>27</v>
      </c>
      <c r="H154" s="159"/>
      <c r="L154" s="156"/>
      <c r="M154" s="160"/>
      <c r="N154" s="161"/>
      <c r="O154" s="161"/>
      <c r="P154" s="161"/>
      <c r="Q154" s="161"/>
      <c r="R154" s="161"/>
      <c r="S154" s="161"/>
      <c r="T154" s="162"/>
      <c r="AT154" s="157" t="s">
        <v>132</v>
      </c>
      <c r="AU154" s="157" t="s">
        <v>80</v>
      </c>
      <c r="AV154" s="14" t="s">
        <v>80</v>
      </c>
      <c r="AW154" s="14" t="s">
        <v>30</v>
      </c>
      <c r="AX154" s="14" t="s">
        <v>73</v>
      </c>
      <c r="AY154" s="157" t="s">
        <v>123</v>
      </c>
    </row>
    <row r="155" spans="2:63" s="12" customFormat="1" ht="22.95" customHeight="1">
      <c r="B155" s="123"/>
      <c r="D155" s="124"/>
      <c r="E155" s="133"/>
      <c r="F155" s="133" t="s">
        <v>27</v>
      </c>
      <c r="J155" s="134">
        <f>BK155</f>
        <v>0</v>
      </c>
      <c r="L155" s="123"/>
      <c r="M155" s="127"/>
      <c r="N155" s="128"/>
      <c r="O155" s="128"/>
      <c r="P155" s="129">
        <f>SUM(P156:P156)</f>
        <v>0</v>
      </c>
      <c r="Q155" s="128"/>
      <c r="R155" s="129">
        <f>SUM(R156:R156)</f>
        <v>0</v>
      </c>
      <c r="S155" s="128"/>
      <c r="T155" s="130">
        <f>SUM(T156:T156)</f>
        <v>0</v>
      </c>
      <c r="AR155" s="124" t="s">
        <v>80</v>
      </c>
      <c r="AT155" s="131" t="s">
        <v>72</v>
      </c>
      <c r="AU155" s="131" t="s">
        <v>78</v>
      </c>
      <c r="AY155" s="124" t="s">
        <v>123</v>
      </c>
      <c r="BK155" s="132">
        <f>SUM(BK156:BK156)</f>
        <v>0</v>
      </c>
    </row>
    <row r="156" spans="1:65" s="2" customFormat="1" ht="16.5" customHeight="1">
      <c r="A156" s="28"/>
      <c r="B156" s="135"/>
      <c r="C156" s="136"/>
      <c r="D156" s="136"/>
      <c r="E156" s="137"/>
      <c r="F156" s="138" t="s">
        <v>27</v>
      </c>
      <c r="G156" s="139"/>
      <c r="H156" s="140"/>
      <c r="I156" s="141"/>
      <c r="J156" s="141">
        <f>ROUND(I156*H156,2)</f>
        <v>0</v>
      </c>
      <c r="K156" s="142"/>
      <c r="L156" s="29"/>
      <c r="M156" s="143" t="s">
        <v>1</v>
      </c>
      <c r="N156" s="144" t="s">
        <v>38</v>
      </c>
      <c r="O156" s="145">
        <v>0</v>
      </c>
      <c r="P156" s="145">
        <f>O156*H156</f>
        <v>0</v>
      </c>
      <c r="Q156" s="145">
        <v>0</v>
      </c>
      <c r="R156" s="145">
        <f>Q156*H156</f>
        <v>0</v>
      </c>
      <c r="S156" s="145">
        <v>0</v>
      </c>
      <c r="T156" s="146">
        <f>S156*H156</f>
        <v>0</v>
      </c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R156" s="147" t="s">
        <v>154</v>
      </c>
      <c r="AT156" s="147" t="s">
        <v>126</v>
      </c>
      <c r="AU156" s="147" t="s">
        <v>80</v>
      </c>
      <c r="AY156" s="16" t="s">
        <v>123</v>
      </c>
      <c r="BE156" s="148">
        <f>IF(N156="základní",J156,0)</f>
        <v>0</v>
      </c>
      <c r="BF156" s="148">
        <f>IF(N156="snížená",J156,0)</f>
        <v>0</v>
      </c>
      <c r="BG156" s="148">
        <f>IF(N156="zákl. přenesená",J156,0)</f>
        <v>0</v>
      </c>
      <c r="BH156" s="148">
        <f>IF(N156="sníž. přenesená",J156,0)</f>
        <v>0</v>
      </c>
      <c r="BI156" s="148">
        <f>IF(N156="nulová",J156,0)</f>
        <v>0</v>
      </c>
      <c r="BJ156" s="16" t="s">
        <v>78</v>
      </c>
      <c r="BK156" s="148">
        <f>ROUND(I156*H156,2)</f>
        <v>0</v>
      </c>
      <c r="BL156" s="16" t="s">
        <v>154</v>
      </c>
      <c r="BM156" s="147" t="s">
        <v>166</v>
      </c>
    </row>
    <row r="157" spans="2:63" s="12" customFormat="1" ht="22.95" customHeight="1">
      <c r="B157" s="123"/>
      <c r="D157" s="124" t="s">
        <v>72</v>
      </c>
      <c r="E157" s="133" t="s">
        <v>167</v>
      </c>
      <c r="F157" s="133" t="s">
        <v>168</v>
      </c>
      <c r="J157" s="134">
        <f>BK157</f>
        <v>0</v>
      </c>
      <c r="L157" s="123"/>
      <c r="M157" s="127"/>
      <c r="N157" s="128"/>
      <c r="O157" s="128"/>
      <c r="P157" s="129">
        <f>SUM(P158:P159)</f>
        <v>0</v>
      </c>
      <c r="Q157" s="128"/>
      <c r="R157" s="129">
        <f>SUM(R158:R159)</f>
        <v>0</v>
      </c>
      <c r="S157" s="128"/>
      <c r="T157" s="130">
        <f>SUM(T158:T159)</f>
        <v>0</v>
      </c>
      <c r="AR157" s="124" t="s">
        <v>80</v>
      </c>
      <c r="AT157" s="131" t="s">
        <v>72</v>
      </c>
      <c r="AU157" s="131" t="s">
        <v>78</v>
      </c>
      <c r="AY157" s="124" t="s">
        <v>123</v>
      </c>
      <c r="BK157" s="132">
        <f>SUM(BK158:BK159)</f>
        <v>0</v>
      </c>
    </row>
    <row r="158" spans="1:65" s="2" customFormat="1" ht="24.75" customHeight="1">
      <c r="A158" s="28"/>
      <c r="B158" s="135"/>
      <c r="C158" s="136" t="s">
        <v>169</v>
      </c>
      <c r="D158" s="136" t="s">
        <v>126</v>
      </c>
      <c r="E158" s="137" t="s">
        <v>170</v>
      </c>
      <c r="F158" s="138" t="s">
        <v>205</v>
      </c>
      <c r="G158" s="139" t="s">
        <v>129</v>
      </c>
      <c r="H158" s="140"/>
      <c r="I158" s="141"/>
      <c r="J158" s="141">
        <f>ROUND(I158*H158,2)</f>
        <v>0</v>
      </c>
      <c r="K158" s="142"/>
      <c r="L158" s="29"/>
      <c r="M158" s="143" t="s">
        <v>1</v>
      </c>
      <c r="N158" s="144" t="s">
        <v>38</v>
      </c>
      <c r="O158" s="145">
        <v>0</v>
      </c>
      <c r="P158" s="145">
        <f>O158*H158</f>
        <v>0</v>
      </c>
      <c r="Q158" s="145">
        <v>0</v>
      </c>
      <c r="R158" s="145">
        <f>Q158*H158</f>
        <v>0</v>
      </c>
      <c r="S158" s="145">
        <v>0</v>
      </c>
      <c r="T158" s="146">
        <f>S158*H158</f>
        <v>0</v>
      </c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R158" s="147" t="s">
        <v>154</v>
      </c>
      <c r="AT158" s="147" t="s">
        <v>126</v>
      </c>
      <c r="AU158" s="147" t="s">
        <v>80</v>
      </c>
      <c r="AY158" s="16" t="s">
        <v>123</v>
      </c>
      <c r="BE158" s="148">
        <f>IF(N158="základní",J158,0)</f>
        <v>0</v>
      </c>
      <c r="BF158" s="148">
        <f>IF(N158="snížená",J158,0)</f>
        <v>0</v>
      </c>
      <c r="BG158" s="148">
        <f>IF(N158="zákl. přenesená",J158,0)</f>
        <v>0</v>
      </c>
      <c r="BH158" s="148">
        <f>IF(N158="sníž. přenesená",J158,0)</f>
        <v>0</v>
      </c>
      <c r="BI158" s="148">
        <f>IF(N158="nulová",J158,0)</f>
        <v>0</v>
      </c>
      <c r="BJ158" s="16" t="s">
        <v>78</v>
      </c>
      <c r="BK158" s="148">
        <f>ROUND(I158*H158,2)</f>
        <v>0</v>
      </c>
      <c r="BL158" s="16" t="s">
        <v>154</v>
      </c>
      <c r="BM158" s="147" t="s">
        <v>171</v>
      </c>
    </row>
    <row r="159" spans="2:51" s="14" customFormat="1" ht="12">
      <c r="B159" s="156"/>
      <c r="D159" s="150" t="s">
        <v>132</v>
      </c>
      <c r="E159" s="157" t="s">
        <v>1</v>
      </c>
      <c r="F159" s="158"/>
      <c r="H159" s="159"/>
      <c r="L159" s="156"/>
      <c r="M159" s="160"/>
      <c r="N159" s="161"/>
      <c r="O159" s="161"/>
      <c r="P159" s="161"/>
      <c r="Q159" s="161"/>
      <c r="R159" s="161"/>
      <c r="S159" s="161"/>
      <c r="T159" s="162"/>
      <c r="AT159" s="157" t="s">
        <v>132</v>
      </c>
      <c r="AU159" s="157" t="s">
        <v>80</v>
      </c>
      <c r="AV159" s="14" t="s">
        <v>80</v>
      </c>
      <c r="AW159" s="14" t="s">
        <v>30</v>
      </c>
      <c r="AX159" s="14" t="s">
        <v>73</v>
      </c>
      <c r="AY159" s="157" t="s">
        <v>123</v>
      </c>
    </row>
    <row r="160" spans="2:63" s="12" customFormat="1" ht="22.95" customHeight="1">
      <c r="B160" s="123"/>
      <c r="D160" s="124" t="s">
        <v>72</v>
      </c>
      <c r="E160" s="133">
        <v>767</v>
      </c>
      <c r="F160" s="133" t="s">
        <v>172</v>
      </c>
      <c r="J160" s="134"/>
      <c r="L160" s="123"/>
      <c r="M160" s="127"/>
      <c r="N160" s="128"/>
      <c r="O160" s="128"/>
      <c r="P160" s="129">
        <f>SUM(P161:P161)</f>
        <v>0</v>
      </c>
      <c r="Q160" s="128"/>
      <c r="R160" s="129">
        <f>SUM(R161:R161)</f>
        <v>0</v>
      </c>
      <c r="S160" s="128"/>
      <c r="T160" s="130">
        <f>SUM(T161:T161)</f>
        <v>0</v>
      </c>
      <c r="AR160" s="124" t="s">
        <v>80</v>
      </c>
      <c r="AT160" s="131" t="s">
        <v>72</v>
      </c>
      <c r="AU160" s="131" t="s">
        <v>78</v>
      </c>
      <c r="AY160" s="124" t="s">
        <v>123</v>
      </c>
      <c r="BK160" s="132">
        <f>SUM(BK161:BK161)</f>
        <v>0</v>
      </c>
    </row>
    <row r="161" spans="1:65" s="2" customFormat="1" ht="16.5" customHeight="1">
      <c r="A161" s="28"/>
      <c r="B161" s="135"/>
      <c r="C161" s="136" t="s">
        <v>173</v>
      </c>
      <c r="D161" s="136" t="s">
        <v>126</v>
      </c>
      <c r="E161" s="137" t="s">
        <v>174</v>
      </c>
      <c r="F161" s="138" t="s">
        <v>175</v>
      </c>
      <c r="G161" s="139" t="s">
        <v>165</v>
      </c>
      <c r="H161" s="140"/>
      <c r="I161" s="141"/>
      <c r="J161" s="141">
        <f>ROUND(I161*H161,2)</f>
        <v>0</v>
      </c>
      <c r="K161" s="142"/>
      <c r="L161" s="29"/>
      <c r="M161" s="143" t="s">
        <v>1</v>
      </c>
      <c r="N161" s="144" t="s">
        <v>38</v>
      </c>
      <c r="O161" s="145">
        <v>0</v>
      </c>
      <c r="P161" s="145">
        <f>O161*H161</f>
        <v>0</v>
      </c>
      <c r="Q161" s="145">
        <v>0</v>
      </c>
      <c r="R161" s="145">
        <f>Q161*H161</f>
        <v>0</v>
      </c>
      <c r="S161" s="145">
        <v>0</v>
      </c>
      <c r="T161" s="146">
        <f>S161*H161</f>
        <v>0</v>
      </c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R161" s="147" t="s">
        <v>154</v>
      </c>
      <c r="AT161" s="147" t="s">
        <v>126</v>
      </c>
      <c r="AU161" s="147" t="s">
        <v>80</v>
      </c>
      <c r="AY161" s="16" t="s">
        <v>123</v>
      </c>
      <c r="BE161" s="148">
        <f>IF(N161="základní",J161,0)</f>
        <v>0</v>
      </c>
      <c r="BF161" s="148">
        <f>IF(N161="snížená",J161,0)</f>
        <v>0</v>
      </c>
      <c r="BG161" s="148">
        <f>IF(N161="zákl. přenesená",J161,0)</f>
        <v>0</v>
      </c>
      <c r="BH161" s="148">
        <f>IF(N161="sníž. přenesená",J161,0)</f>
        <v>0</v>
      </c>
      <c r="BI161" s="148">
        <f>IF(N161="nulová",J161,0)</f>
        <v>0</v>
      </c>
      <c r="BJ161" s="16" t="s">
        <v>78</v>
      </c>
      <c r="BK161" s="148">
        <f>ROUND(I161*H161,2)</f>
        <v>0</v>
      </c>
      <c r="BL161" s="16" t="s">
        <v>154</v>
      </c>
      <c r="BM161" s="147" t="s">
        <v>176</v>
      </c>
    </row>
    <row r="162" spans="2:63" s="12" customFormat="1" ht="22.95" customHeight="1">
      <c r="B162" s="123"/>
      <c r="C162" s="136">
        <v>41</v>
      </c>
      <c r="D162" s="136" t="s">
        <v>126</v>
      </c>
      <c r="E162" s="137" t="s">
        <v>203</v>
      </c>
      <c r="F162" s="138" t="s">
        <v>202</v>
      </c>
      <c r="J162" s="134"/>
      <c r="L162" s="123"/>
      <c r="M162" s="127"/>
      <c r="N162" s="128"/>
      <c r="O162" s="128"/>
      <c r="P162" s="129">
        <f>P163</f>
        <v>0</v>
      </c>
      <c r="Q162" s="128"/>
      <c r="R162" s="129">
        <f>R163</f>
        <v>0</v>
      </c>
      <c r="S162" s="128"/>
      <c r="T162" s="130">
        <f>T163</f>
        <v>0</v>
      </c>
      <c r="AR162" s="124" t="s">
        <v>80</v>
      </c>
      <c r="AT162" s="131" t="s">
        <v>72</v>
      </c>
      <c r="AU162" s="131" t="s">
        <v>78</v>
      </c>
      <c r="AY162" s="124" t="s">
        <v>123</v>
      </c>
      <c r="BK162" s="132">
        <f>BK163</f>
        <v>0</v>
      </c>
    </row>
    <row r="163" spans="1:65" s="2" customFormat="1" ht="14.25" customHeight="1">
      <c r="A163" s="28"/>
      <c r="B163" s="135"/>
      <c r="C163" s="136">
        <v>39</v>
      </c>
      <c r="D163" s="136" t="s">
        <v>126</v>
      </c>
      <c r="E163" s="137" t="s">
        <v>200</v>
      </c>
      <c r="F163" s="138" t="s">
        <v>201</v>
      </c>
      <c r="G163" s="139"/>
      <c r="H163" s="140"/>
      <c r="I163" s="141"/>
      <c r="J163" s="141"/>
      <c r="K163" s="142"/>
      <c r="L163" s="29"/>
      <c r="M163" s="143" t="s">
        <v>1</v>
      </c>
      <c r="N163" s="144" t="s">
        <v>38</v>
      </c>
      <c r="O163" s="145">
        <v>0.239</v>
      </c>
      <c r="P163" s="145">
        <f>O163*H163</f>
        <v>0</v>
      </c>
      <c r="Q163" s="145">
        <v>0</v>
      </c>
      <c r="R163" s="145">
        <f>Q163*H163</f>
        <v>0</v>
      </c>
      <c r="S163" s="145">
        <v>0.0353</v>
      </c>
      <c r="T163" s="146">
        <f>S163*H163</f>
        <v>0</v>
      </c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R163" s="147" t="s">
        <v>154</v>
      </c>
      <c r="AT163" s="147" t="s">
        <v>126</v>
      </c>
      <c r="AU163" s="147" t="s">
        <v>80</v>
      </c>
      <c r="AY163" s="16" t="s">
        <v>123</v>
      </c>
      <c r="BE163" s="148">
        <f>IF(N163="základní",J163,0)</f>
        <v>0</v>
      </c>
      <c r="BF163" s="148">
        <f>IF(N163="snížená",J163,0)</f>
        <v>0</v>
      </c>
      <c r="BG163" s="148">
        <f>IF(N163="zákl. přenesená",J163,0)</f>
        <v>0</v>
      </c>
      <c r="BH163" s="148">
        <f>IF(N163="sníž. přenesená",J163,0)</f>
        <v>0</v>
      </c>
      <c r="BI163" s="148">
        <f>IF(N163="nulová",J163,0)</f>
        <v>0</v>
      </c>
      <c r="BJ163" s="16" t="s">
        <v>78</v>
      </c>
      <c r="BK163" s="148">
        <f>ROUND(I163*H163,2)</f>
        <v>0</v>
      </c>
      <c r="BL163" s="16" t="s">
        <v>154</v>
      </c>
      <c r="BM163" s="147" t="s">
        <v>177</v>
      </c>
    </row>
    <row r="164" spans="2:63" s="12" customFormat="1" ht="22.95" customHeight="1" hidden="1">
      <c r="B164" s="123"/>
      <c r="D164" s="124"/>
      <c r="E164" s="133"/>
      <c r="F164" s="133"/>
      <c r="J164" s="134"/>
      <c r="L164" s="123"/>
      <c r="M164" s="127"/>
      <c r="N164" s="128"/>
      <c r="O164" s="128"/>
      <c r="P164" s="129">
        <f>SUM(P165:P166)</f>
        <v>0</v>
      </c>
      <c r="Q164" s="128"/>
      <c r="R164" s="129">
        <f>SUM(R165:R166)</f>
        <v>0</v>
      </c>
      <c r="S164" s="128"/>
      <c r="T164" s="130">
        <f>SUM(T165:T166)</f>
        <v>0</v>
      </c>
      <c r="AR164" s="124" t="s">
        <v>80</v>
      </c>
      <c r="AT164" s="131" t="s">
        <v>72</v>
      </c>
      <c r="AU164" s="131" t="s">
        <v>78</v>
      </c>
      <c r="AY164" s="124" t="s">
        <v>123</v>
      </c>
      <c r="BK164" s="132">
        <f>SUM(BK165:BK166)</f>
        <v>0</v>
      </c>
    </row>
    <row r="165" spans="2:51" s="14" customFormat="1" ht="12" hidden="1">
      <c r="B165" s="156"/>
      <c r="D165" s="150"/>
      <c r="F165" s="158"/>
      <c r="H165" s="159"/>
      <c r="L165" s="156"/>
      <c r="M165" s="160"/>
      <c r="N165" s="161"/>
      <c r="O165" s="161"/>
      <c r="P165" s="161"/>
      <c r="Q165" s="161"/>
      <c r="R165" s="161"/>
      <c r="S165" s="161"/>
      <c r="T165" s="162"/>
      <c r="AT165" s="157" t="s">
        <v>132</v>
      </c>
      <c r="AU165" s="157" t="s">
        <v>80</v>
      </c>
      <c r="AV165" s="14" t="s">
        <v>80</v>
      </c>
      <c r="AW165" s="14" t="s">
        <v>3</v>
      </c>
      <c r="AX165" s="14" t="s">
        <v>78</v>
      </c>
      <c r="AY165" s="157" t="s">
        <v>123</v>
      </c>
    </row>
    <row r="166" spans="1:65" s="2" customFormat="1" ht="16.2" customHeight="1" hidden="1">
      <c r="A166" s="28"/>
      <c r="B166" s="135"/>
      <c r="C166" s="136"/>
      <c r="D166" s="136"/>
      <c r="E166" s="137"/>
      <c r="F166" s="138"/>
      <c r="G166" s="139"/>
      <c r="H166" s="140"/>
      <c r="I166" s="141"/>
      <c r="J166" s="141"/>
      <c r="K166" s="142"/>
      <c r="L166" s="29"/>
      <c r="M166" s="143" t="s">
        <v>1</v>
      </c>
      <c r="N166" s="144" t="s">
        <v>38</v>
      </c>
      <c r="O166" s="145">
        <v>1</v>
      </c>
      <c r="P166" s="145">
        <f>O166*H166</f>
        <v>0</v>
      </c>
      <c r="Q166" s="145">
        <v>0</v>
      </c>
      <c r="R166" s="145">
        <f>Q166*H166</f>
        <v>0</v>
      </c>
      <c r="S166" s="145">
        <v>0</v>
      </c>
      <c r="T166" s="146">
        <f>S166*H166</f>
        <v>0</v>
      </c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R166" s="147" t="s">
        <v>154</v>
      </c>
      <c r="AT166" s="147" t="s">
        <v>126</v>
      </c>
      <c r="AU166" s="147" t="s">
        <v>80</v>
      </c>
      <c r="AY166" s="16" t="s">
        <v>123</v>
      </c>
      <c r="BE166" s="148">
        <f>IF(N166="základní",J166,0)</f>
        <v>0</v>
      </c>
      <c r="BF166" s="148">
        <f>IF(N166="snížená",J166,0)</f>
        <v>0</v>
      </c>
      <c r="BG166" s="148">
        <f>IF(N166="zákl. přenesená",J166,0)</f>
        <v>0</v>
      </c>
      <c r="BH166" s="148">
        <f>IF(N166="sníž. přenesená",J166,0)</f>
        <v>0</v>
      </c>
      <c r="BI166" s="148">
        <f>IF(N166="nulová",J166,0)</f>
        <v>0</v>
      </c>
      <c r="BJ166" s="16" t="s">
        <v>78</v>
      </c>
      <c r="BK166" s="148">
        <f>ROUND(I166*H166,2)</f>
        <v>0</v>
      </c>
      <c r="BL166" s="16" t="s">
        <v>154</v>
      </c>
      <c r="BM166" s="147" t="s">
        <v>178</v>
      </c>
    </row>
    <row r="167" spans="2:63" s="12" customFormat="1" ht="22.95" customHeight="1" hidden="1">
      <c r="B167" s="123"/>
      <c r="D167" s="124"/>
      <c r="E167" s="133"/>
      <c r="F167" s="133"/>
      <c r="J167" s="134"/>
      <c r="L167" s="123"/>
      <c r="M167" s="127"/>
      <c r="N167" s="128"/>
      <c r="O167" s="128"/>
      <c r="P167" s="129">
        <f>SUM(P168:P170)</f>
        <v>0</v>
      </c>
      <c r="Q167" s="128"/>
      <c r="R167" s="129">
        <f>SUM(R168:R170)</f>
        <v>0</v>
      </c>
      <c r="S167" s="128"/>
      <c r="T167" s="130">
        <f>SUM(T168:T170)</f>
        <v>0</v>
      </c>
      <c r="AR167" s="124" t="s">
        <v>80</v>
      </c>
      <c r="AT167" s="131" t="s">
        <v>72</v>
      </c>
      <c r="AU167" s="131" t="s">
        <v>78</v>
      </c>
      <c r="AY167" s="124" t="s">
        <v>123</v>
      </c>
      <c r="BK167" s="132">
        <f>SUM(BK168:BK170)</f>
        <v>0</v>
      </c>
    </row>
    <row r="168" spans="1:65" s="2" customFormat="1" ht="16.2" customHeight="1" hidden="1">
      <c r="A168" s="28"/>
      <c r="B168" s="135"/>
      <c r="C168" s="136"/>
      <c r="D168" s="136"/>
      <c r="E168" s="137"/>
      <c r="F168" s="138"/>
      <c r="G168" s="139"/>
      <c r="H168" s="140"/>
      <c r="I168" s="141"/>
      <c r="J168" s="141"/>
      <c r="K168" s="142"/>
      <c r="L168" s="29"/>
      <c r="M168" s="143" t="s">
        <v>1</v>
      </c>
      <c r="N168" s="144" t="s">
        <v>38</v>
      </c>
      <c r="O168" s="145">
        <v>0.192</v>
      </c>
      <c r="P168" s="145">
        <f>O168*H168</f>
        <v>0</v>
      </c>
      <c r="Q168" s="145">
        <v>0</v>
      </c>
      <c r="R168" s="145">
        <f>Q168*H168</f>
        <v>0</v>
      </c>
      <c r="S168" s="145">
        <v>0.0272</v>
      </c>
      <c r="T168" s="146">
        <f>S168*H168</f>
        <v>0</v>
      </c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R168" s="147" t="s">
        <v>154</v>
      </c>
      <c r="AT168" s="147" t="s">
        <v>126</v>
      </c>
      <c r="AU168" s="147" t="s">
        <v>80</v>
      </c>
      <c r="AY168" s="16" t="s">
        <v>123</v>
      </c>
      <c r="BE168" s="148">
        <f>IF(N168="základní",J168,0)</f>
        <v>0</v>
      </c>
      <c r="BF168" s="148">
        <f>IF(N168="snížená",J168,0)</f>
        <v>0</v>
      </c>
      <c r="BG168" s="148">
        <f>IF(N168="zákl. přenesená",J168,0)</f>
        <v>0</v>
      </c>
      <c r="BH168" s="148">
        <f>IF(N168="sníž. přenesená",J168,0)</f>
        <v>0</v>
      </c>
      <c r="BI168" s="148">
        <f>IF(N168="nulová",J168,0)</f>
        <v>0</v>
      </c>
      <c r="BJ168" s="16" t="s">
        <v>78</v>
      </c>
      <c r="BK168" s="148">
        <f>ROUND(I168*H168,2)</f>
        <v>0</v>
      </c>
      <c r="BL168" s="16" t="s">
        <v>154</v>
      </c>
      <c r="BM168" s="147" t="s">
        <v>179</v>
      </c>
    </row>
    <row r="169" spans="2:51" s="13" customFormat="1" ht="12" hidden="1">
      <c r="B169" s="149"/>
      <c r="D169" s="150"/>
      <c r="E169" s="151"/>
      <c r="F169" s="152"/>
      <c r="H169" s="151"/>
      <c r="L169" s="149"/>
      <c r="M169" s="153"/>
      <c r="N169" s="154"/>
      <c r="O169" s="154"/>
      <c r="P169" s="154"/>
      <c r="Q169" s="154"/>
      <c r="R169" s="154"/>
      <c r="S169" s="154"/>
      <c r="T169" s="155"/>
      <c r="AT169" s="151" t="s">
        <v>132</v>
      </c>
      <c r="AU169" s="151" t="s">
        <v>80</v>
      </c>
      <c r="AV169" s="13" t="s">
        <v>78</v>
      </c>
      <c r="AW169" s="13" t="s">
        <v>30</v>
      </c>
      <c r="AX169" s="13" t="s">
        <v>73</v>
      </c>
      <c r="AY169" s="151" t="s">
        <v>123</v>
      </c>
    </row>
    <row r="170" spans="2:51" s="14" customFormat="1" ht="12" hidden="1">
      <c r="B170" s="156"/>
      <c r="D170" s="150"/>
      <c r="E170" s="157"/>
      <c r="F170" s="158"/>
      <c r="H170" s="159"/>
      <c r="L170" s="156"/>
      <c r="M170" s="160"/>
      <c r="N170" s="161"/>
      <c r="O170" s="161"/>
      <c r="P170" s="161"/>
      <c r="Q170" s="161"/>
      <c r="R170" s="161"/>
      <c r="S170" s="161"/>
      <c r="T170" s="162"/>
      <c r="AT170" s="157" t="s">
        <v>132</v>
      </c>
      <c r="AU170" s="157" t="s">
        <v>80</v>
      </c>
      <c r="AV170" s="14" t="s">
        <v>80</v>
      </c>
      <c r="AW170" s="14" t="s">
        <v>30</v>
      </c>
      <c r="AX170" s="14" t="s">
        <v>78</v>
      </c>
      <c r="AY170" s="157" t="s">
        <v>123</v>
      </c>
    </row>
    <row r="171" spans="2:63" s="12" customFormat="1" ht="22.95" customHeight="1">
      <c r="B171" s="123"/>
      <c r="D171" s="124" t="s">
        <v>72</v>
      </c>
      <c r="E171" s="133" t="s">
        <v>180</v>
      </c>
      <c r="F171" s="133" t="s">
        <v>181</v>
      </c>
      <c r="J171" s="134">
        <f>BK171</f>
        <v>0</v>
      </c>
      <c r="L171" s="123"/>
      <c r="M171" s="127"/>
      <c r="N171" s="128"/>
      <c r="O171" s="128"/>
      <c r="P171" s="129">
        <f>SUM(P172:P172)</f>
        <v>0</v>
      </c>
      <c r="Q171" s="128"/>
      <c r="R171" s="129">
        <f>SUM(R172:R172)</f>
        <v>0</v>
      </c>
      <c r="S171" s="128"/>
      <c r="T171" s="130">
        <f>SUM(T172:T172)</f>
        <v>0</v>
      </c>
      <c r="AR171" s="124" t="s">
        <v>80</v>
      </c>
      <c r="AT171" s="131" t="s">
        <v>72</v>
      </c>
      <c r="AU171" s="131" t="s">
        <v>78</v>
      </c>
      <c r="AY171" s="124" t="s">
        <v>123</v>
      </c>
      <c r="BK171" s="132">
        <f>SUM(BK172:BK172)</f>
        <v>0</v>
      </c>
    </row>
    <row r="172" spans="1:65" s="2" customFormat="1" ht="16.5" customHeight="1">
      <c r="A172" s="28"/>
      <c r="B172" s="135"/>
      <c r="C172" s="136" t="s">
        <v>182</v>
      </c>
      <c r="D172" s="136" t="s">
        <v>126</v>
      </c>
      <c r="E172" s="137" t="s">
        <v>183</v>
      </c>
      <c r="F172" s="138" t="s">
        <v>184</v>
      </c>
      <c r="G172" s="139" t="s">
        <v>129</v>
      </c>
      <c r="H172" s="140"/>
      <c r="I172" s="141"/>
      <c r="J172" s="141">
        <f>ROUND(I172*H172,2)</f>
        <v>0</v>
      </c>
      <c r="K172" s="142"/>
      <c r="L172" s="29"/>
      <c r="M172" s="143" t="s">
        <v>1</v>
      </c>
      <c r="N172" s="144" t="s">
        <v>38</v>
      </c>
      <c r="O172" s="145">
        <v>0.104</v>
      </c>
      <c r="P172" s="145">
        <f>O172*H172</f>
        <v>0</v>
      </c>
      <c r="Q172" s="145">
        <v>0.00026</v>
      </c>
      <c r="R172" s="145">
        <f>Q172*H172</f>
        <v>0</v>
      </c>
      <c r="S172" s="145">
        <v>0</v>
      </c>
      <c r="T172" s="146">
        <f>S172*H172</f>
        <v>0</v>
      </c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R172" s="147" t="s">
        <v>154</v>
      </c>
      <c r="AT172" s="147" t="s">
        <v>126</v>
      </c>
      <c r="AU172" s="147" t="s">
        <v>80</v>
      </c>
      <c r="AY172" s="16" t="s">
        <v>123</v>
      </c>
      <c r="BE172" s="148">
        <f>IF(N172="základní",J172,0)</f>
        <v>0</v>
      </c>
      <c r="BF172" s="148">
        <f>IF(N172="snížená",J172,0)</f>
        <v>0</v>
      </c>
      <c r="BG172" s="148">
        <f>IF(N172="zákl. přenesená",J172,0)</f>
        <v>0</v>
      </c>
      <c r="BH172" s="148">
        <f>IF(N172="sníž. přenesená",J172,0)</f>
        <v>0</v>
      </c>
      <c r="BI172" s="148">
        <f>IF(N172="nulová",J172,0)</f>
        <v>0</v>
      </c>
      <c r="BJ172" s="16" t="s">
        <v>78</v>
      </c>
      <c r="BK172" s="148">
        <f>ROUND(I172*H172,2)</f>
        <v>0</v>
      </c>
      <c r="BL172" s="16" t="s">
        <v>154</v>
      </c>
      <c r="BM172" s="147" t="s">
        <v>185</v>
      </c>
    </row>
    <row r="173" spans="2:63" s="12" customFormat="1" ht="22.95" customHeight="1">
      <c r="B173" s="123"/>
      <c r="D173" s="124"/>
      <c r="E173" s="133"/>
      <c r="F173" s="133"/>
      <c r="J173" s="134"/>
      <c r="L173" s="123"/>
      <c r="M173" s="127"/>
      <c r="N173" s="128"/>
      <c r="O173" s="128"/>
      <c r="P173" s="129">
        <f>SUM(P174:P174)</f>
        <v>0</v>
      </c>
      <c r="Q173" s="128"/>
      <c r="R173" s="129">
        <f>SUM(R174:R174)</f>
        <v>0</v>
      </c>
      <c r="S173" s="128"/>
      <c r="T173" s="130">
        <f>SUM(T174:T174)</f>
        <v>0</v>
      </c>
      <c r="AR173" s="124" t="s">
        <v>80</v>
      </c>
      <c r="AT173" s="131" t="s">
        <v>72</v>
      </c>
      <c r="AU173" s="131" t="s">
        <v>78</v>
      </c>
      <c r="AY173" s="124" t="s">
        <v>123</v>
      </c>
      <c r="BK173" s="132">
        <f>SUM(BK174:BK174)</f>
        <v>0</v>
      </c>
    </row>
    <row r="174" spans="2:51" s="14" customFormat="1" ht="12">
      <c r="B174" s="156"/>
      <c r="D174" s="150"/>
      <c r="E174" s="157"/>
      <c r="F174" s="158"/>
      <c r="H174" s="159"/>
      <c r="L174" s="156"/>
      <c r="M174" s="160"/>
      <c r="N174" s="161"/>
      <c r="O174" s="161"/>
      <c r="P174" s="161"/>
      <c r="Q174" s="161"/>
      <c r="R174" s="161"/>
      <c r="S174" s="161"/>
      <c r="T174" s="162"/>
      <c r="AT174" s="157" t="s">
        <v>132</v>
      </c>
      <c r="AU174" s="157" t="s">
        <v>80</v>
      </c>
      <c r="AV174" s="14" t="s">
        <v>80</v>
      </c>
      <c r="AW174" s="14" t="s">
        <v>30</v>
      </c>
      <c r="AX174" s="14" t="s">
        <v>78</v>
      </c>
      <c r="AY174" s="157" t="s">
        <v>123</v>
      </c>
    </row>
    <row r="175" spans="2:63" s="12" customFormat="1" ht="0.75" customHeight="1">
      <c r="B175" s="123"/>
      <c r="D175" s="124"/>
      <c r="E175" s="125"/>
      <c r="F175" s="125"/>
      <c r="J175" s="126"/>
      <c r="L175" s="123"/>
      <c r="M175" s="127"/>
      <c r="N175" s="128"/>
      <c r="O175" s="128"/>
      <c r="P175" s="129"/>
      <c r="Q175" s="128"/>
      <c r="R175" s="129"/>
      <c r="S175" s="128"/>
      <c r="T175" s="130"/>
      <c r="AR175" s="124"/>
      <c r="AT175" s="131"/>
      <c r="AU175" s="131"/>
      <c r="AY175" s="124"/>
      <c r="BK175" s="132"/>
    </row>
    <row r="176" spans="2:63" s="12" customFormat="1" ht="25.5" customHeight="1" hidden="1">
      <c r="B176" s="123"/>
      <c r="D176" s="124"/>
      <c r="E176" s="125"/>
      <c r="F176" s="125"/>
      <c r="J176" s="126"/>
      <c r="L176" s="123"/>
      <c r="M176" s="127"/>
      <c r="N176" s="128"/>
      <c r="O176" s="128"/>
      <c r="P176" s="129">
        <f>P177+P179+P181+P183</f>
        <v>0</v>
      </c>
      <c r="Q176" s="128"/>
      <c r="R176" s="129">
        <f>R177+R179+R181+R183</f>
        <v>0</v>
      </c>
      <c r="S176" s="128"/>
      <c r="T176" s="130">
        <f>T177+T179+T181+T183</f>
        <v>0</v>
      </c>
      <c r="AR176" s="124" t="s">
        <v>143</v>
      </c>
      <c r="AT176" s="131" t="s">
        <v>72</v>
      </c>
      <c r="AU176" s="131" t="s">
        <v>73</v>
      </c>
      <c r="AY176" s="124" t="s">
        <v>123</v>
      </c>
      <c r="BK176" s="132">
        <f>BK177+BK179+BK181+BK183</f>
        <v>0</v>
      </c>
    </row>
    <row r="177" spans="2:63" s="12" customFormat="1" ht="15" customHeight="1" hidden="1">
      <c r="B177" s="123"/>
      <c r="D177" s="124"/>
      <c r="E177" s="133"/>
      <c r="F177" s="133"/>
      <c r="J177" s="134"/>
      <c r="L177" s="123"/>
      <c r="M177" s="127"/>
      <c r="N177" s="128"/>
      <c r="O177" s="128"/>
      <c r="P177" s="129">
        <f>P178</f>
        <v>0</v>
      </c>
      <c r="Q177" s="128"/>
      <c r="R177" s="129">
        <f>R178</f>
        <v>0</v>
      </c>
      <c r="S177" s="128"/>
      <c r="T177" s="130">
        <f>T178</f>
        <v>0</v>
      </c>
      <c r="AR177" s="124" t="s">
        <v>143</v>
      </c>
      <c r="AT177" s="131" t="s">
        <v>72</v>
      </c>
      <c r="AU177" s="131" t="s">
        <v>78</v>
      </c>
      <c r="AY177" s="124" t="s">
        <v>123</v>
      </c>
      <c r="BK177" s="132">
        <f>BK178</f>
        <v>0</v>
      </c>
    </row>
    <row r="178" spans="1:65" s="2" customFormat="1" ht="16.2" customHeight="1" hidden="1">
      <c r="A178" s="28"/>
      <c r="B178" s="135"/>
      <c r="C178" s="136"/>
      <c r="D178" s="136"/>
      <c r="E178" s="137"/>
      <c r="F178" s="138"/>
      <c r="G178" s="139"/>
      <c r="H178" s="140"/>
      <c r="I178" s="141"/>
      <c r="J178" s="141"/>
      <c r="K178" s="142"/>
      <c r="L178" s="29"/>
      <c r="M178" s="143" t="s">
        <v>1</v>
      </c>
      <c r="N178" s="144" t="s">
        <v>38</v>
      </c>
      <c r="O178" s="145">
        <v>0</v>
      </c>
      <c r="P178" s="145">
        <f>O178*H178</f>
        <v>0</v>
      </c>
      <c r="Q178" s="145">
        <v>0</v>
      </c>
      <c r="R178" s="145">
        <f>Q178*H178</f>
        <v>0</v>
      </c>
      <c r="S178" s="145">
        <v>0</v>
      </c>
      <c r="T178" s="146">
        <f>S178*H178</f>
        <v>0</v>
      </c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R178" s="147" t="s">
        <v>186</v>
      </c>
      <c r="AT178" s="147" t="s">
        <v>126</v>
      </c>
      <c r="AU178" s="147" t="s">
        <v>80</v>
      </c>
      <c r="AY178" s="16" t="s">
        <v>123</v>
      </c>
      <c r="BE178" s="148">
        <f>IF(N178="základní",J178,0)</f>
        <v>0</v>
      </c>
      <c r="BF178" s="148">
        <f>IF(N178="snížená",J178,0)</f>
        <v>0</v>
      </c>
      <c r="BG178" s="148">
        <f>IF(N178="zákl. přenesená",J178,0)</f>
        <v>0</v>
      </c>
      <c r="BH178" s="148">
        <f>IF(N178="sníž. přenesená",J178,0)</f>
        <v>0</v>
      </c>
      <c r="BI178" s="148">
        <f>IF(N178="nulová",J178,0)</f>
        <v>0</v>
      </c>
      <c r="BJ178" s="16" t="s">
        <v>78</v>
      </c>
      <c r="BK178" s="148">
        <f>ROUND(I178*H178,2)</f>
        <v>0</v>
      </c>
      <c r="BL178" s="16" t="s">
        <v>186</v>
      </c>
      <c r="BM178" s="147" t="s">
        <v>187</v>
      </c>
    </row>
    <row r="179" spans="2:63" s="12" customFormat="1" ht="22.95" customHeight="1" hidden="1">
      <c r="B179" s="123"/>
      <c r="D179" s="124"/>
      <c r="E179" s="133"/>
      <c r="F179" s="133"/>
      <c r="J179" s="134"/>
      <c r="L179" s="123"/>
      <c r="M179" s="127"/>
      <c r="N179" s="128"/>
      <c r="O179" s="128"/>
      <c r="P179" s="129">
        <f>P180</f>
        <v>0</v>
      </c>
      <c r="Q179" s="128"/>
      <c r="R179" s="129">
        <f>R180</f>
        <v>0</v>
      </c>
      <c r="S179" s="128"/>
      <c r="T179" s="130">
        <f>T180</f>
        <v>0</v>
      </c>
      <c r="AR179" s="124" t="s">
        <v>143</v>
      </c>
      <c r="AT179" s="131" t="s">
        <v>72</v>
      </c>
      <c r="AU179" s="131" t="s">
        <v>78</v>
      </c>
      <c r="AY179" s="124" t="s">
        <v>123</v>
      </c>
      <c r="BK179" s="132">
        <f>BK180</f>
        <v>0</v>
      </c>
    </row>
    <row r="180" spans="1:65" s="2" customFormat="1" ht="16.2" customHeight="1" hidden="1">
      <c r="A180" s="28"/>
      <c r="B180" s="135"/>
      <c r="C180" s="136"/>
      <c r="D180" s="136"/>
      <c r="E180" s="137"/>
      <c r="F180" s="138"/>
      <c r="G180" s="139"/>
      <c r="H180" s="140"/>
      <c r="I180" s="141"/>
      <c r="J180" s="141"/>
      <c r="K180" s="142"/>
      <c r="L180" s="29"/>
      <c r="M180" s="143" t="s">
        <v>1</v>
      </c>
      <c r="N180" s="144" t="s">
        <v>38</v>
      </c>
      <c r="O180" s="145">
        <v>0</v>
      </c>
      <c r="P180" s="145">
        <f>O180*H180</f>
        <v>0</v>
      </c>
      <c r="Q180" s="145">
        <v>0</v>
      </c>
      <c r="R180" s="145">
        <f>Q180*H180</f>
        <v>0</v>
      </c>
      <c r="S180" s="145">
        <v>0</v>
      </c>
      <c r="T180" s="146">
        <f>S180*H180</f>
        <v>0</v>
      </c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R180" s="147" t="s">
        <v>186</v>
      </c>
      <c r="AT180" s="147" t="s">
        <v>126</v>
      </c>
      <c r="AU180" s="147" t="s">
        <v>80</v>
      </c>
      <c r="AY180" s="16" t="s">
        <v>123</v>
      </c>
      <c r="BE180" s="148">
        <f>IF(N180="základní",J180,0)</f>
        <v>0</v>
      </c>
      <c r="BF180" s="148">
        <f>IF(N180="snížená",J180,0)</f>
        <v>0</v>
      </c>
      <c r="BG180" s="148">
        <f>IF(N180="zákl. přenesená",J180,0)</f>
        <v>0</v>
      </c>
      <c r="BH180" s="148">
        <f>IF(N180="sníž. přenesená",J180,0)</f>
        <v>0</v>
      </c>
      <c r="BI180" s="148">
        <f>IF(N180="nulová",J180,0)</f>
        <v>0</v>
      </c>
      <c r="BJ180" s="16" t="s">
        <v>78</v>
      </c>
      <c r="BK180" s="148">
        <f>ROUND(I180*H180,2)</f>
        <v>0</v>
      </c>
      <c r="BL180" s="16" t="s">
        <v>186</v>
      </c>
      <c r="BM180" s="147" t="s">
        <v>188</v>
      </c>
    </row>
    <row r="181" spans="2:63" s="12" customFormat="1" ht="22.95" customHeight="1" hidden="1">
      <c r="B181" s="123"/>
      <c r="D181" s="124" t="s">
        <v>72</v>
      </c>
      <c r="E181" s="133" t="s">
        <v>189</v>
      </c>
      <c r="F181" s="133" t="s">
        <v>190</v>
      </c>
      <c r="J181" s="134">
        <f>BK181</f>
        <v>0</v>
      </c>
      <c r="L181" s="123"/>
      <c r="M181" s="127"/>
      <c r="N181" s="128"/>
      <c r="O181" s="128"/>
      <c r="P181" s="129">
        <f>P182</f>
        <v>0</v>
      </c>
      <c r="Q181" s="128"/>
      <c r="R181" s="129">
        <f>R182</f>
        <v>0</v>
      </c>
      <c r="S181" s="128"/>
      <c r="T181" s="130">
        <f>T182</f>
        <v>0</v>
      </c>
      <c r="AR181" s="124" t="s">
        <v>143</v>
      </c>
      <c r="AT181" s="131" t="s">
        <v>72</v>
      </c>
      <c r="AU181" s="131" t="s">
        <v>78</v>
      </c>
      <c r="AY181" s="124" t="s">
        <v>123</v>
      </c>
      <c r="BK181" s="132">
        <f>BK182</f>
        <v>0</v>
      </c>
    </row>
    <row r="182" spans="1:65" s="2" customFormat="1" ht="16.5" customHeight="1">
      <c r="A182" s="28"/>
      <c r="B182" s="135"/>
      <c r="C182" s="136" t="s">
        <v>191</v>
      </c>
      <c r="D182" s="136" t="s">
        <v>126</v>
      </c>
      <c r="E182" s="137" t="s">
        <v>192</v>
      </c>
      <c r="F182" s="138" t="s">
        <v>193</v>
      </c>
      <c r="G182" s="139" t="s">
        <v>159</v>
      </c>
      <c r="H182" s="140"/>
      <c r="I182" s="141"/>
      <c r="J182" s="141">
        <f>ROUND(I182*H182,2)</f>
        <v>0</v>
      </c>
      <c r="K182" s="142"/>
      <c r="L182" s="29"/>
      <c r="M182" s="143" t="s">
        <v>1</v>
      </c>
      <c r="N182" s="144" t="s">
        <v>38</v>
      </c>
      <c r="O182" s="145">
        <v>0</v>
      </c>
      <c r="P182" s="145">
        <f>O182*H182</f>
        <v>0</v>
      </c>
      <c r="Q182" s="145">
        <v>0</v>
      </c>
      <c r="R182" s="145">
        <f>Q182*H182</f>
        <v>0</v>
      </c>
      <c r="S182" s="145">
        <v>0</v>
      </c>
      <c r="T182" s="146">
        <f>S182*H182</f>
        <v>0</v>
      </c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R182" s="147" t="s">
        <v>186</v>
      </c>
      <c r="AT182" s="147" t="s">
        <v>126</v>
      </c>
      <c r="AU182" s="147" t="s">
        <v>80</v>
      </c>
      <c r="AY182" s="16" t="s">
        <v>123</v>
      </c>
      <c r="BE182" s="148">
        <f>IF(N182="základní",J182,0)</f>
        <v>0</v>
      </c>
      <c r="BF182" s="148">
        <f>IF(N182="snížená",J182,0)</f>
        <v>0</v>
      </c>
      <c r="BG182" s="148">
        <f>IF(N182="zákl. přenesená",J182,0)</f>
        <v>0</v>
      </c>
      <c r="BH182" s="148">
        <f>IF(N182="sníž. přenesená",J182,0)</f>
        <v>0</v>
      </c>
      <c r="BI182" s="148">
        <f>IF(N182="nulová",J182,0)</f>
        <v>0</v>
      </c>
      <c r="BJ182" s="16" t="s">
        <v>78</v>
      </c>
      <c r="BK182" s="148">
        <f>ROUND(I182*H182,2)</f>
        <v>0</v>
      </c>
      <c r="BL182" s="16" t="s">
        <v>186</v>
      </c>
      <c r="BM182" s="147" t="s">
        <v>194</v>
      </c>
    </row>
    <row r="183" spans="2:63" s="12" customFormat="1" ht="22.95" customHeight="1">
      <c r="B183" s="123"/>
      <c r="D183" s="124"/>
      <c r="E183" s="133"/>
      <c r="F183" s="133"/>
      <c r="J183" s="134"/>
      <c r="L183" s="123"/>
      <c r="M183" s="127"/>
      <c r="N183" s="128"/>
      <c r="O183" s="128"/>
      <c r="P183" s="129">
        <f>P184</f>
        <v>0</v>
      </c>
      <c r="Q183" s="128"/>
      <c r="R183" s="129">
        <f>R184</f>
        <v>0</v>
      </c>
      <c r="S183" s="128"/>
      <c r="T183" s="130">
        <f>T184</f>
        <v>0</v>
      </c>
      <c r="AR183" s="124" t="s">
        <v>143</v>
      </c>
      <c r="AT183" s="131" t="s">
        <v>72</v>
      </c>
      <c r="AU183" s="131" t="s">
        <v>78</v>
      </c>
      <c r="AY183" s="124" t="s">
        <v>123</v>
      </c>
      <c r="BK183" s="132">
        <f>BK184</f>
        <v>0</v>
      </c>
    </row>
    <row r="184" spans="1:65" s="2" customFormat="1" ht="16.5" customHeight="1">
      <c r="A184" s="28"/>
      <c r="B184" s="135"/>
      <c r="C184" s="136"/>
      <c r="D184" s="136"/>
      <c r="E184" s="137"/>
      <c r="F184" s="138"/>
      <c r="G184" s="139"/>
      <c r="H184" s="140"/>
      <c r="I184" s="141"/>
      <c r="J184" s="141"/>
      <c r="K184" s="142"/>
      <c r="L184" s="29"/>
      <c r="M184" s="163" t="s">
        <v>1</v>
      </c>
      <c r="N184" s="164" t="s">
        <v>38</v>
      </c>
      <c r="O184" s="165">
        <v>0</v>
      </c>
      <c r="P184" s="165">
        <f>O184*H184</f>
        <v>0</v>
      </c>
      <c r="Q184" s="165">
        <v>0</v>
      </c>
      <c r="R184" s="165">
        <f>Q184*H184</f>
        <v>0</v>
      </c>
      <c r="S184" s="165">
        <v>0</v>
      </c>
      <c r="T184" s="166">
        <f>S184*H184</f>
        <v>0</v>
      </c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R184" s="147" t="s">
        <v>186</v>
      </c>
      <c r="AT184" s="147" t="s">
        <v>126</v>
      </c>
      <c r="AU184" s="147" t="s">
        <v>80</v>
      </c>
      <c r="AY184" s="16" t="s">
        <v>123</v>
      </c>
      <c r="BE184" s="148">
        <f>IF(N184="základní",J184,0)</f>
        <v>0</v>
      </c>
      <c r="BF184" s="148">
        <f>IF(N184="snížená",J184,0)</f>
        <v>0</v>
      </c>
      <c r="BG184" s="148">
        <f>IF(N184="zákl. přenesená",J184,0)</f>
        <v>0</v>
      </c>
      <c r="BH184" s="148">
        <f>IF(N184="sníž. přenesená",J184,0)</f>
        <v>0</v>
      </c>
      <c r="BI184" s="148">
        <f>IF(N184="nulová",J184,0)</f>
        <v>0</v>
      </c>
      <c r="BJ184" s="16" t="s">
        <v>78</v>
      </c>
      <c r="BK184" s="148">
        <f>ROUND(I184*H184,2)</f>
        <v>0</v>
      </c>
      <c r="BL184" s="16" t="s">
        <v>186</v>
      </c>
      <c r="BM184" s="147" t="s">
        <v>195</v>
      </c>
    </row>
    <row r="185" spans="1:31" s="2" customFormat="1" ht="6.9" customHeight="1">
      <c r="A185" s="28"/>
      <c r="B185" s="43"/>
      <c r="C185" s="44"/>
      <c r="D185" s="44"/>
      <c r="E185" s="44"/>
      <c r="F185" s="44"/>
      <c r="G185" s="44"/>
      <c r="H185" s="44"/>
      <c r="I185" s="44"/>
      <c r="J185" s="44"/>
      <c r="K185" s="44"/>
      <c r="L185" s="29"/>
      <c r="M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</row>
  </sheetData>
  <autoFilter ref="C132:K184"/>
  <mergeCells count="6">
    <mergeCell ref="E125:H125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KREJCINTB\HP</dc:creator>
  <cp:keywords/>
  <dc:description/>
  <cp:lastModifiedBy>Jakub</cp:lastModifiedBy>
  <dcterms:created xsi:type="dcterms:W3CDTF">2020-01-30T20:14:13Z</dcterms:created>
  <dcterms:modified xsi:type="dcterms:W3CDTF">2020-10-21T16:04:10Z</dcterms:modified>
  <cp:category/>
  <cp:version/>
  <cp:contentType/>
  <cp:contentStatus/>
</cp:coreProperties>
</file>