
<file path=[Content_Types].xml><?xml version="1.0" encoding="utf-8"?>
<Types xmlns="http://schemas.openxmlformats.org/package/2006/content-types">
  <Default Extension="bin" ContentType="application/vnd.openxmlformats-officedocument.spreadsheetml.printerSettings"/>
  <Default Extension="tmp"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_CRP\P2015-124_STČK_Chudoplesy_II_610_PDPS\kalkulace\"/>
    </mc:Choice>
  </mc:AlternateContent>
  <bookViews>
    <workbookView xWindow="0" yWindow="0" windowWidth="20430" windowHeight="9720"/>
  </bookViews>
  <sheets>
    <sheet name="Rekapitulace stavby" sheetId="1" r:id="rId1"/>
    <sheet name="SO.110.A - SO.110 - Komun..." sheetId="2" r:id="rId2"/>
    <sheet name="SO.410 - SO.410 - Veřejné..." sheetId="3" r:id="rId3"/>
    <sheet name="VoN.A - Vedlejší a ostatn..." sheetId="4" r:id="rId4"/>
    <sheet name="SO.110.B - SO.110 - Komun..." sheetId="5" r:id="rId5"/>
    <sheet name="VoN.B - Vedlejší a ostatn..." sheetId="6" r:id="rId6"/>
    <sheet name="Pokyny pro vyplnění" sheetId="7" r:id="rId7"/>
  </sheets>
  <definedNames>
    <definedName name="_xlnm._FilterDatabase" localSheetId="1" hidden="1">'SO.110.A - SO.110 - Komun...'!$C$109:$K$109</definedName>
    <definedName name="_xlnm._FilterDatabase" localSheetId="4" hidden="1">'SO.110.B - SO.110 - Komun...'!$C$105:$K$105</definedName>
    <definedName name="_xlnm._FilterDatabase" localSheetId="2" hidden="1">'SO.410 - SO.410 - Veřejné...'!$C$83:$K$83</definedName>
    <definedName name="_xlnm._FilterDatabase" localSheetId="3" hidden="1">'VoN.A - Vedlejší a ostatn...'!$C$83:$K$83</definedName>
    <definedName name="_xlnm._FilterDatabase" localSheetId="5" hidden="1">'VoN.B - Vedlejší a ostatn...'!$C$83:$K$83</definedName>
    <definedName name="_xlnm.Print_Titles" localSheetId="0">'Rekapitulace stavby'!$49:$49</definedName>
    <definedName name="_xlnm.Print_Titles" localSheetId="1">'SO.110.A - SO.110 - Komun...'!$109:$109</definedName>
    <definedName name="_xlnm.Print_Titles" localSheetId="4">'SO.110.B - SO.110 - Komun...'!$105:$105</definedName>
    <definedName name="_xlnm.Print_Titles" localSheetId="2">'SO.410 - SO.410 - Veřejné...'!$83:$83</definedName>
    <definedName name="_xlnm.Print_Titles" localSheetId="3">'VoN.A - Vedlejší a ostatn...'!$83:$83</definedName>
    <definedName name="_xlnm.Print_Titles" localSheetId="5">'VoN.B - Vedlejší a ostatn...'!$83:$83</definedName>
    <definedName name="_xlnm.Print_Area" localSheetId="6">'Pokyny pro vyplnění'!$B$2:$K$69,'Pokyny pro vyplnění'!$B$72:$K$116,'Pokyny pro vyplnění'!$B$119:$K$188,'Pokyny pro vyplnění'!$B$196:$K$216</definedName>
    <definedName name="_xlnm.Print_Area" localSheetId="0">'Rekapitulace stavby'!$D$4:$AO$33,'Rekapitulace stavby'!$C$39:$AQ$59</definedName>
    <definedName name="_xlnm.Print_Area" localSheetId="1">'SO.110.A - SO.110 - Komun...'!$C$4:$J$38,'SO.110.A - SO.110 - Komun...'!$C$44:$J$89,'SO.110.A - SO.110 - Komun...'!$C$95:$K$528</definedName>
    <definedName name="_xlnm.Print_Area" localSheetId="4">'SO.110.B - SO.110 - Komun...'!$C$4:$J$38,'SO.110.B - SO.110 - Komun...'!$C$44:$J$85,'SO.110.B - SO.110 - Komun...'!$C$91:$K$373</definedName>
    <definedName name="_xlnm.Print_Area" localSheetId="2">'SO.410 - SO.410 - Veřejné...'!$C$4:$J$38,'SO.410 - SO.410 - Veřejné...'!$C$44:$J$63,'SO.410 - SO.410 - Veřejné...'!$C$69:$K$146</definedName>
    <definedName name="_xlnm.Print_Area" localSheetId="3">'VoN.A - Vedlejší a ostatn...'!$C$4:$J$38,'VoN.A - Vedlejší a ostatn...'!$C$44:$J$63,'VoN.A - Vedlejší a ostatn...'!$C$69:$K$103</definedName>
    <definedName name="_xlnm.Print_Area" localSheetId="5">'VoN.B - Vedlejší a ostatn...'!$C$4:$J$38,'VoN.B - Vedlejší a ostatn...'!$C$44:$J$63,'VoN.B - Vedlejší a ostatn...'!$C$69:$K$103</definedName>
  </definedNames>
  <calcPr calcId="152511"/>
</workbook>
</file>

<file path=xl/calcChain.xml><?xml version="1.0" encoding="utf-8"?>
<calcChain xmlns="http://schemas.openxmlformats.org/spreadsheetml/2006/main">
  <c r="AY58" i="1" l="1"/>
  <c r="AX58" i="1"/>
  <c r="BI103" i="6"/>
  <c r="BH103" i="6"/>
  <c r="BG103" i="6"/>
  <c r="BF103" i="6"/>
  <c r="T103" i="6"/>
  <c r="R103" i="6"/>
  <c r="P103" i="6"/>
  <c r="BK103" i="6"/>
  <c r="J103" i="6"/>
  <c r="BE103" i="6" s="1"/>
  <c r="BI102" i="6"/>
  <c r="BH102" i="6"/>
  <c r="BG102" i="6"/>
  <c r="BF102" i="6"/>
  <c r="T102" i="6"/>
  <c r="R102" i="6"/>
  <c r="P102" i="6"/>
  <c r="BK102" i="6"/>
  <c r="J102" i="6"/>
  <c r="BE102" i="6" s="1"/>
  <c r="BI101" i="6"/>
  <c r="BH101" i="6"/>
  <c r="BG101" i="6"/>
  <c r="BF101" i="6"/>
  <c r="BE101" i="6"/>
  <c r="T101" i="6"/>
  <c r="R101" i="6"/>
  <c r="P101" i="6"/>
  <c r="BK101" i="6"/>
  <c r="J101" i="6"/>
  <c r="BI100" i="6"/>
  <c r="BH100" i="6"/>
  <c r="BG100" i="6"/>
  <c r="BF100" i="6"/>
  <c r="BE100" i="6"/>
  <c r="T100" i="6"/>
  <c r="R100" i="6"/>
  <c r="P100" i="6"/>
  <c r="BK100" i="6"/>
  <c r="J100" i="6"/>
  <c r="BI99" i="6"/>
  <c r="BH99" i="6"/>
  <c r="BG99" i="6"/>
  <c r="BF99" i="6"/>
  <c r="BE99" i="6"/>
  <c r="T99" i="6"/>
  <c r="R99" i="6"/>
  <c r="P99" i="6"/>
  <c r="BK99" i="6"/>
  <c r="J99" i="6"/>
  <c r="BI98" i="6"/>
  <c r="BH98" i="6"/>
  <c r="BG98" i="6"/>
  <c r="BF98" i="6"/>
  <c r="BE98" i="6"/>
  <c r="T98" i="6"/>
  <c r="R98" i="6"/>
  <c r="P98" i="6"/>
  <c r="BK98" i="6"/>
  <c r="J98" i="6"/>
  <c r="BI97" i="6"/>
  <c r="BH97" i="6"/>
  <c r="BG97" i="6"/>
  <c r="BF97" i="6"/>
  <c r="BE97" i="6"/>
  <c r="T97" i="6"/>
  <c r="R97" i="6"/>
  <c r="P97" i="6"/>
  <c r="BK97" i="6"/>
  <c r="J97" i="6"/>
  <c r="BI96" i="6"/>
  <c r="BH96" i="6"/>
  <c r="BG96" i="6"/>
  <c r="BF96" i="6"/>
  <c r="BE96" i="6"/>
  <c r="T96" i="6"/>
  <c r="R96" i="6"/>
  <c r="P96" i="6"/>
  <c r="BK96" i="6"/>
  <c r="J96" i="6"/>
  <c r="BI95" i="6"/>
  <c r="BH95" i="6"/>
  <c r="BG95" i="6"/>
  <c r="BF95" i="6"/>
  <c r="BE95" i="6"/>
  <c r="T95" i="6"/>
  <c r="R95" i="6"/>
  <c r="P95" i="6"/>
  <c r="BK95" i="6"/>
  <c r="J95" i="6"/>
  <c r="BI94" i="6"/>
  <c r="BH94" i="6"/>
  <c r="BG94" i="6"/>
  <c r="BF94" i="6"/>
  <c r="BE94" i="6"/>
  <c r="T94" i="6"/>
  <c r="R94" i="6"/>
  <c r="P94" i="6"/>
  <c r="BK94" i="6"/>
  <c r="J94" i="6"/>
  <c r="BI93" i="6"/>
  <c r="BH93" i="6"/>
  <c r="BG93" i="6"/>
  <c r="BF93" i="6"/>
  <c r="BE93" i="6"/>
  <c r="T93" i="6"/>
  <c r="R93" i="6"/>
  <c r="P93" i="6"/>
  <c r="BK93" i="6"/>
  <c r="J93" i="6"/>
  <c r="BI92" i="6"/>
  <c r="BH92" i="6"/>
  <c r="BG92" i="6"/>
  <c r="BF92" i="6"/>
  <c r="BE92" i="6"/>
  <c r="T92" i="6"/>
  <c r="R92" i="6"/>
  <c r="P92" i="6"/>
  <c r="BK92" i="6"/>
  <c r="J92" i="6"/>
  <c r="BI91" i="6"/>
  <c r="BH91" i="6"/>
  <c r="BG91" i="6"/>
  <c r="BF91" i="6"/>
  <c r="BE91" i="6"/>
  <c r="T91" i="6"/>
  <c r="R91" i="6"/>
  <c r="P91" i="6"/>
  <c r="BK91" i="6"/>
  <c r="J91" i="6"/>
  <c r="BI90" i="6"/>
  <c r="BH90" i="6"/>
  <c r="BG90" i="6"/>
  <c r="BF90" i="6"/>
  <c r="BE90" i="6"/>
  <c r="T90" i="6"/>
  <c r="R90" i="6"/>
  <c r="P90" i="6"/>
  <c r="BK90" i="6"/>
  <c r="J90" i="6"/>
  <c r="BI89" i="6"/>
  <c r="BH89" i="6"/>
  <c r="BG89" i="6"/>
  <c r="BF89" i="6"/>
  <c r="BE89" i="6"/>
  <c r="T89" i="6"/>
  <c r="R89" i="6"/>
  <c r="P89" i="6"/>
  <c r="BK89" i="6"/>
  <c r="J89" i="6"/>
  <c r="BI88" i="6"/>
  <c r="BH88" i="6"/>
  <c r="BG88" i="6"/>
  <c r="BF88" i="6"/>
  <c r="BE88" i="6"/>
  <c r="T88" i="6"/>
  <c r="R88" i="6"/>
  <c r="P88" i="6"/>
  <c r="BK88" i="6"/>
  <c r="J88" i="6"/>
  <c r="BI87" i="6"/>
  <c r="F36" i="6" s="1"/>
  <c r="BD58" i="1" s="1"/>
  <c r="BH87" i="6"/>
  <c r="F35" i="6" s="1"/>
  <c r="BC58" i="1" s="1"/>
  <c r="BG87" i="6"/>
  <c r="F34" i="6" s="1"/>
  <c r="BB58" i="1" s="1"/>
  <c r="BF87" i="6"/>
  <c r="F33" i="6" s="1"/>
  <c r="BA58" i="1" s="1"/>
  <c r="BE87" i="6"/>
  <c r="T87" i="6"/>
  <c r="T86" i="6" s="1"/>
  <c r="T85" i="6" s="1"/>
  <c r="T84" i="6" s="1"/>
  <c r="R87" i="6"/>
  <c r="R86" i="6" s="1"/>
  <c r="R85" i="6" s="1"/>
  <c r="R84" i="6" s="1"/>
  <c r="P87" i="6"/>
  <c r="P86" i="6" s="1"/>
  <c r="P85" i="6" s="1"/>
  <c r="P84" i="6" s="1"/>
  <c r="AU58" i="1" s="1"/>
  <c r="BK87" i="6"/>
  <c r="BK86" i="6" s="1"/>
  <c r="J87" i="6"/>
  <c r="J80" i="6"/>
  <c r="F80" i="6"/>
  <c r="F78" i="6"/>
  <c r="E76" i="6"/>
  <c r="E72" i="6"/>
  <c r="J55" i="6"/>
  <c r="F55" i="6"/>
  <c r="F53" i="6"/>
  <c r="E51" i="6"/>
  <c r="J20" i="6"/>
  <c r="E20" i="6"/>
  <c r="F56" i="6" s="1"/>
  <c r="J19" i="6"/>
  <c r="J14" i="6"/>
  <c r="J53" i="6" s="1"/>
  <c r="E7" i="6"/>
  <c r="E47" i="6" s="1"/>
  <c r="AY57" i="1"/>
  <c r="AX57" i="1"/>
  <c r="BI373" i="5"/>
  <c r="BH373" i="5"/>
  <c r="BG373" i="5"/>
  <c r="BF373" i="5"/>
  <c r="T373" i="5"/>
  <c r="R373" i="5"/>
  <c r="P373" i="5"/>
  <c r="BK373" i="5"/>
  <c r="J373" i="5"/>
  <c r="BE373" i="5" s="1"/>
  <c r="BI372" i="5"/>
  <c r="BH372" i="5"/>
  <c r="BG372" i="5"/>
  <c r="BF372" i="5"/>
  <c r="T372" i="5"/>
  <c r="R372" i="5"/>
  <c r="P372" i="5"/>
  <c r="BK372" i="5"/>
  <c r="J372" i="5"/>
  <c r="BE372" i="5" s="1"/>
  <c r="BI371" i="5"/>
  <c r="BH371" i="5"/>
  <c r="BG371" i="5"/>
  <c r="BF371" i="5"/>
  <c r="T371" i="5"/>
  <c r="T370" i="5" s="1"/>
  <c r="R371" i="5"/>
  <c r="R370" i="5" s="1"/>
  <c r="P371" i="5"/>
  <c r="P370" i="5" s="1"/>
  <c r="BK371" i="5"/>
  <c r="BK370" i="5" s="1"/>
  <c r="J370" i="5" s="1"/>
  <c r="J84" i="5" s="1"/>
  <c r="J371" i="5"/>
  <c r="BE371" i="5" s="1"/>
  <c r="BI366" i="5"/>
  <c r="BH366" i="5"/>
  <c r="BG366" i="5"/>
  <c r="BF366" i="5"/>
  <c r="BE366" i="5"/>
  <c r="T366" i="5"/>
  <c r="R366" i="5"/>
  <c r="P366" i="5"/>
  <c r="BK366" i="5"/>
  <c r="J366" i="5"/>
  <c r="BI362" i="5"/>
  <c r="BH362" i="5"/>
  <c r="BG362" i="5"/>
  <c r="BF362" i="5"/>
  <c r="BE362" i="5"/>
  <c r="T362" i="5"/>
  <c r="T361" i="5" s="1"/>
  <c r="R362" i="5"/>
  <c r="R361" i="5" s="1"/>
  <c r="P362" i="5"/>
  <c r="P361" i="5" s="1"/>
  <c r="BK362" i="5"/>
  <c r="BK361" i="5" s="1"/>
  <c r="J361" i="5" s="1"/>
  <c r="J83" i="5" s="1"/>
  <c r="J362" i="5"/>
  <c r="BI351" i="5"/>
  <c r="BH351" i="5"/>
  <c r="BG351" i="5"/>
  <c r="BF351" i="5"/>
  <c r="T351" i="5"/>
  <c r="R351" i="5"/>
  <c r="P351" i="5"/>
  <c r="BK351" i="5"/>
  <c r="J351" i="5"/>
  <c r="BE351" i="5" s="1"/>
  <c r="BI349" i="5"/>
  <c r="BH349" i="5"/>
  <c r="BG349" i="5"/>
  <c r="BF349" i="5"/>
  <c r="T349" i="5"/>
  <c r="R349" i="5"/>
  <c r="P349" i="5"/>
  <c r="BK349" i="5"/>
  <c r="J349" i="5"/>
  <c r="BE349" i="5" s="1"/>
  <c r="BI346" i="5"/>
  <c r="BH346" i="5"/>
  <c r="BG346" i="5"/>
  <c r="BF346" i="5"/>
  <c r="T346" i="5"/>
  <c r="R346" i="5"/>
  <c r="P346" i="5"/>
  <c r="BK346" i="5"/>
  <c r="J346" i="5"/>
  <c r="BE346" i="5" s="1"/>
  <c r="BI344" i="5"/>
  <c r="BH344" i="5"/>
  <c r="BG344" i="5"/>
  <c r="BF344" i="5"/>
  <c r="T344" i="5"/>
  <c r="R344" i="5"/>
  <c r="P344" i="5"/>
  <c r="BK344" i="5"/>
  <c r="J344" i="5"/>
  <c r="BE344" i="5" s="1"/>
  <c r="BI342" i="5"/>
  <c r="BH342" i="5"/>
  <c r="BG342" i="5"/>
  <c r="BF342" i="5"/>
  <c r="BE342" i="5"/>
  <c r="T342" i="5"/>
  <c r="R342" i="5"/>
  <c r="P342" i="5"/>
  <c r="BK342" i="5"/>
  <c r="J342" i="5"/>
  <c r="BI339" i="5"/>
  <c r="BH339" i="5"/>
  <c r="BG339" i="5"/>
  <c r="BF339" i="5"/>
  <c r="BE339" i="5"/>
  <c r="T339" i="5"/>
  <c r="T338" i="5" s="1"/>
  <c r="R339" i="5"/>
  <c r="R338" i="5" s="1"/>
  <c r="P339" i="5"/>
  <c r="P338" i="5" s="1"/>
  <c r="BK339" i="5"/>
  <c r="BK338" i="5" s="1"/>
  <c r="J338" i="5" s="1"/>
  <c r="J82" i="5" s="1"/>
  <c r="J339" i="5"/>
  <c r="BI336" i="5"/>
  <c r="BH336" i="5"/>
  <c r="BG336" i="5"/>
  <c r="BF336" i="5"/>
  <c r="T336" i="5"/>
  <c r="R336" i="5"/>
  <c r="P336" i="5"/>
  <c r="BK336" i="5"/>
  <c r="J336" i="5"/>
  <c r="BE336" i="5" s="1"/>
  <c r="BI334" i="5"/>
  <c r="BH334" i="5"/>
  <c r="BG334" i="5"/>
  <c r="BF334" i="5"/>
  <c r="T334" i="5"/>
  <c r="R334" i="5"/>
  <c r="P334" i="5"/>
  <c r="BK334" i="5"/>
  <c r="J334" i="5"/>
  <c r="BE334" i="5" s="1"/>
  <c r="BI332" i="5"/>
  <c r="BH332" i="5"/>
  <c r="BG332" i="5"/>
  <c r="BF332" i="5"/>
  <c r="BE332" i="5"/>
  <c r="T332" i="5"/>
  <c r="R332" i="5"/>
  <c r="P332" i="5"/>
  <c r="BK332" i="5"/>
  <c r="J332" i="5"/>
  <c r="BI330" i="5"/>
  <c r="BH330" i="5"/>
  <c r="BG330" i="5"/>
  <c r="BF330" i="5"/>
  <c r="T330" i="5"/>
  <c r="R330" i="5"/>
  <c r="P330" i="5"/>
  <c r="BK330" i="5"/>
  <c r="J330" i="5"/>
  <c r="BE330" i="5" s="1"/>
  <c r="BI326" i="5"/>
  <c r="BH326" i="5"/>
  <c r="BG326" i="5"/>
  <c r="BF326" i="5"/>
  <c r="BE326" i="5"/>
  <c r="T326" i="5"/>
  <c r="R326" i="5"/>
  <c r="P326" i="5"/>
  <c r="BK326" i="5"/>
  <c r="J326" i="5"/>
  <c r="BI324" i="5"/>
  <c r="BH324" i="5"/>
  <c r="BG324" i="5"/>
  <c r="BF324" i="5"/>
  <c r="BE324" i="5"/>
  <c r="T324" i="5"/>
  <c r="R324" i="5"/>
  <c r="P324" i="5"/>
  <c r="BK324" i="5"/>
  <c r="J324" i="5"/>
  <c r="BI320" i="5"/>
  <c r="BH320" i="5"/>
  <c r="BG320" i="5"/>
  <c r="BF320" i="5"/>
  <c r="BE320" i="5"/>
  <c r="T320" i="5"/>
  <c r="R320" i="5"/>
  <c r="P320" i="5"/>
  <c r="BK320" i="5"/>
  <c r="J320" i="5"/>
  <c r="BI318" i="5"/>
  <c r="BH318" i="5"/>
  <c r="BG318" i="5"/>
  <c r="BF318" i="5"/>
  <c r="BE318" i="5"/>
  <c r="T318" i="5"/>
  <c r="T317" i="5" s="1"/>
  <c r="R318" i="5"/>
  <c r="R317" i="5" s="1"/>
  <c r="P318" i="5"/>
  <c r="P317" i="5" s="1"/>
  <c r="BK318" i="5"/>
  <c r="BK317" i="5" s="1"/>
  <c r="J317" i="5" s="1"/>
  <c r="J81" i="5" s="1"/>
  <c r="J318" i="5"/>
  <c r="BI311" i="5"/>
  <c r="BH311" i="5"/>
  <c r="BG311" i="5"/>
  <c r="BF311" i="5"/>
  <c r="T311" i="5"/>
  <c r="R311" i="5"/>
  <c r="P311" i="5"/>
  <c r="BK311" i="5"/>
  <c r="J311" i="5"/>
  <c r="BE311" i="5" s="1"/>
  <c r="BI308" i="5"/>
  <c r="BH308" i="5"/>
  <c r="BG308" i="5"/>
  <c r="BF308" i="5"/>
  <c r="T308" i="5"/>
  <c r="T307" i="5" s="1"/>
  <c r="T306" i="5" s="1"/>
  <c r="R308" i="5"/>
  <c r="R307" i="5" s="1"/>
  <c r="R306" i="5" s="1"/>
  <c r="P308" i="5"/>
  <c r="P307" i="5" s="1"/>
  <c r="BK308" i="5"/>
  <c r="BK307" i="5" s="1"/>
  <c r="J308" i="5"/>
  <c r="BE308" i="5" s="1"/>
  <c r="BI301" i="5"/>
  <c r="BH301" i="5"/>
  <c r="BG301" i="5"/>
  <c r="BF301" i="5"/>
  <c r="T301" i="5"/>
  <c r="R301" i="5"/>
  <c r="P301" i="5"/>
  <c r="BK301" i="5"/>
  <c r="J301" i="5"/>
  <c r="BE301" i="5" s="1"/>
  <c r="BI298" i="5"/>
  <c r="BH298" i="5"/>
  <c r="BG298" i="5"/>
  <c r="BF298" i="5"/>
  <c r="T298" i="5"/>
  <c r="R298" i="5"/>
  <c r="P298" i="5"/>
  <c r="BK298" i="5"/>
  <c r="J298" i="5"/>
  <c r="BE298" i="5" s="1"/>
  <c r="BI295" i="5"/>
  <c r="BH295" i="5"/>
  <c r="BG295" i="5"/>
  <c r="BF295" i="5"/>
  <c r="T295" i="5"/>
  <c r="R295" i="5"/>
  <c r="P295" i="5"/>
  <c r="BK295" i="5"/>
  <c r="J295" i="5"/>
  <c r="BE295" i="5" s="1"/>
  <c r="BI293" i="5"/>
  <c r="BH293" i="5"/>
  <c r="BG293" i="5"/>
  <c r="BF293" i="5"/>
  <c r="T293" i="5"/>
  <c r="R293" i="5"/>
  <c r="P293" i="5"/>
  <c r="BK293" i="5"/>
  <c r="J293" i="5"/>
  <c r="BE293" i="5" s="1"/>
  <c r="BI290" i="5"/>
  <c r="BH290" i="5"/>
  <c r="BG290" i="5"/>
  <c r="BF290" i="5"/>
  <c r="BE290" i="5"/>
  <c r="T290" i="5"/>
  <c r="T289" i="5" s="1"/>
  <c r="T288" i="5" s="1"/>
  <c r="R290" i="5"/>
  <c r="R289" i="5" s="1"/>
  <c r="R288" i="5" s="1"/>
  <c r="P290" i="5"/>
  <c r="P289" i="5" s="1"/>
  <c r="P288" i="5" s="1"/>
  <c r="BK290" i="5"/>
  <c r="BK289" i="5" s="1"/>
  <c r="J290" i="5"/>
  <c r="BI283" i="5"/>
  <c r="BH283" i="5"/>
  <c r="BG283" i="5"/>
  <c r="BF283" i="5"/>
  <c r="BE283" i="5"/>
  <c r="T283" i="5"/>
  <c r="R283" i="5"/>
  <c r="P283" i="5"/>
  <c r="BK283" i="5"/>
  <c r="J283" i="5"/>
  <c r="BI280" i="5"/>
  <c r="BH280" i="5"/>
  <c r="BG280" i="5"/>
  <c r="BF280" i="5"/>
  <c r="BE280" i="5"/>
  <c r="T280" i="5"/>
  <c r="R280" i="5"/>
  <c r="P280" i="5"/>
  <c r="BK280" i="5"/>
  <c r="J280" i="5"/>
  <c r="BI276" i="5"/>
  <c r="BH276" i="5"/>
  <c r="BG276" i="5"/>
  <c r="BF276" i="5"/>
  <c r="BE276" i="5"/>
  <c r="T276" i="5"/>
  <c r="R276" i="5"/>
  <c r="P276" i="5"/>
  <c r="BK276" i="5"/>
  <c r="J276" i="5"/>
  <c r="BI272" i="5"/>
  <c r="BH272" i="5"/>
  <c r="BG272" i="5"/>
  <c r="BF272" i="5"/>
  <c r="BE272" i="5"/>
  <c r="T272" i="5"/>
  <c r="T271" i="5" s="1"/>
  <c r="R272" i="5"/>
  <c r="R271" i="5" s="1"/>
  <c r="P272" i="5"/>
  <c r="P271" i="5" s="1"/>
  <c r="BK272" i="5"/>
  <c r="BK271" i="5" s="1"/>
  <c r="J271" i="5" s="1"/>
  <c r="J76" i="5" s="1"/>
  <c r="J272" i="5"/>
  <c r="BI267" i="5"/>
  <c r="BH267" i="5"/>
  <c r="BG267" i="5"/>
  <c r="BF267" i="5"/>
  <c r="T267" i="5"/>
  <c r="R267" i="5"/>
  <c r="P267" i="5"/>
  <c r="BK267" i="5"/>
  <c r="J267" i="5"/>
  <c r="BE267" i="5" s="1"/>
  <c r="BI265" i="5"/>
  <c r="BH265" i="5"/>
  <c r="BG265" i="5"/>
  <c r="BF265" i="5"/>
  <c r="T265" i="5"/>
  <c r="R265" i="5"/>
  <c r="P265" i="5"/>
  <c r="BK265" i="5"/>
  <c r="J265" i="5"/>
  <c r="BE265" i="5" s="1"/>
  <c r="BI261" i="5"/>
  <c r="BH261" i="5"/>
  <c r="BG261" i="5"/>
  <c r="BF261" i="5"/>
  <c r="T261" i="5"/>
  <c r="R261" i="5"/>
  <c r="P261" i="5"/>
  <c r="BK261" i="5"/>
  <c r="J261" i="5"/>
  <c r="BE261" i="5" s="1"/>
  <c r="BI257" i="5"/>
  <c r="BH257" i="5"/>
  <c r="BG257" i="5"/>
  <c r="BF257" i="5"/>
  <c r="T257" i="5"/>
  <c r="T256" i="5" s="1"/>
  <c r="R257" i="5"/>
  <c r="R256" i="5" s="1"/>
  <c r="P257" i="5"/>
  <c r="P256" i="5" s="1"/>
  <c r="BK257" i="5"/>
  <c r="BK256" i="5" s="1"/>
  <c r="J256" i="5" s="1"/>
  <c r="J75" i="5" s="1"/>
  <c r="J257" i="5"/>
  <c r="BE257" i="5" s="1"/>
  <c r="BI252" i="5"/>
  <c r="BH252" i="5"/>
  <c r="BG252" i="5"/>
  <c r="BF252" i="5"/>
  <c r="BE252" i="5"/>
  <c r="T252" i="5"/>
  <c r="R252" i="5"/>
  <c r="P252" i="5"/>
  <c r="BK252" i="5"/>
  <c r="J252" i="5"/>
  <c r="BI250" i="5"/>
  <c r="BH250" i="5"/>
  <c r="BG250" i="5"/>
  <c r="BF250" i="5"/>
  <c r="BE250" i="5"/>
  <c r="T250" i="5"/>
  <c r="R250" i="5"/>
  <c r="P250" i="5"/>
  <c r="BK250" i="5"/>
  <c r="J250" i="5"/>
  <c r="BI247" i="5"/>
  <c r="BH247" i="5"/>
  <c r="BG247" i="5"/>
  <c r="BF247" i="5"/>
  <c r="BE247" i="5"/>
  <c r="T247" i="5"/>
  <c r="T246" i="5" s="1"/>
  <c r="T245" i="5" s="1"/>
  <c r="R247" i="5"/>
  <c r="R246" i="5" s="1"/>
  <c r="R245" i="5" s="1"/>
  <c r="P247" i="5"/>
  <c r="P246" i="5" s="1"/>
  <c r="BK247" i="5"/>
  <c r="BK246" i="5" s="1"/>
  <c r="J247" i="5"/>
  <c r="BI243" i="5"/>
  <c r="BH243" i="5"/>
  <c r="BG243" i="5"/>
  <c r="BF243" i="5"/>
  <c r="BE243" i="5"/>
  <c r="T243" i="5"/>
  <c r="R243" i="5"/>
  <c r="P243" i="5"/>
  <c r="BK243" i="5"/>
  <c r="J243" i="5"/>
  <c r="BI241" i="5"/>
  <c r="BH241" i="5"/>
  <c r="BG241" i="5"/>
  <c r="BF241" i="5"/>
  <c r="BE241" i="5"/>
  <c r="T241" i="5"/>
  <c r="R241" i="5"/>
  <c r="P241" i="5"/>
  <c r="BK241" i="5"/>
  <c r="J241" i="5"/>
  <c r="BI239" i="5"/>
  <c r="BH239" i="5"/>
  <c r="BG239" i="5"/>
  <c r="BF239" i="5"/>
  <c r="BE239" i="5"/>
  <c r="T239" i="5"/>
  <c r="R239" i="5"/>
  <c r="P239" i="5"/>
  <c r="BK239" i="5"/>
  <c r="J239" i="5"/>
  <c r="BI237" i="5"/>
  <c r="BH237" i="5"/>
  <c r="BG237" i="5"/>
  <c r="BF237" i="5"/>
  <c r="BE237" i="5"/>
  <c r="T237" i="5"/>
  <c r="R237" i="5"/>
  <c r="P237" i="5"/>
  <c r="BK237" i="5"/>
  <c r="J237" i="5"/>
  <c r="BI235" i="5"/>
  <c r="BH235" i="5"/>
  <c r="BG235" i="5"/>
  <c r="BF235" i="5"/>
  <c r="BE235" i="5"/>
  <c r="T235" i="5"/>
  <c r="T234" i="5" s="1"/>
  <c r="R235" i="5"/>
  <c r="R234" i="5" s="1"/>
  <c r="P235" i="5"/>
  <c r="P234" i="5" s="1"/>
  <c r="BK235" i="5"/>
  <c r="BK234" i="5" s="1"/>
  <c r="J234" i="5" s="1"/>
  <c r="J72" i="5" s="1"/>
  <c r="J235" i="5"/>
  <c r="BI232" i="5"/>
  <c r="BH232" i="5"/>
  <c r="BG232" i="5"/>
  <c r="BF232" i="5"/>
  <c r="T232" i="5"/>
  <c r="R232" i="5"/>
  <c r="P232" i="5"/>
  <c r="BK232" i="5"/>
  <c r="J232" i="5"/>
  <c r="BE232" i="5" s="1"/>
  <c r="BI230" i="5"/>
  <c r="BH230" i="5"/>
  <c r="BG230" i="5"/>
  <c r="BF230" i="5"/>
  <c r="T230" i="5"/>
  <c r="R230" i="5"/>
  <c r="P230" i="5"/>
  <c r="BK230" i="5"/>
  <c r="J230" i="5"/>
  <c r="BE230" i="5" s="1"/>
  <c r="BI227" i="5"/>
  <c r="BH227" i="5"/>
  <c r="BG227" i="5"/>
  <c r="BF227" i="5"/>
  <c r="T227" i="5"/>
  <c r="R227" i="5"/>
  <c r="P227" i="5"/>
  <c r="BK227" i="5"/>
  <c r="J227" i="5"/>
  <c r="BE227" i="5" s="1"/>
  <c r="BI225" i="5"/>
  <c r="BH225" i="5"/>
  <c r="BG225" i="5"/>
  <c r="BF225" i="5"/>
  <c r="T225" i="5"/>
  <c r="T224" i="5" s="1"/>
  <c r="T223" i="5" s="1"/>
  <c r="R225" i="5"/>
  <c r="R224" i="5" s="1"/>
  <c r="R223" i="5" s="1"/>
  <c r="P225" i="5"/>
  <c r="P224" i="5" s="1"/>
  <c r="P223" i="5" s="1"/>
  <c r="BK225" i="5"/>
  <c r="BK224" i="5" s="1"/>
  <c r="J225" i="5"/>
  <c r="BE225" i="5" s="1"/>
  <c r="BI218" i="5"/>
  <c r="BH218" i="5"/>
  <c r="BG218" i="5"/>
  <c r="BF218" i="5"/>
  <c r="T218" i="5"/>
  <c r="R218" i="5"/>
  <c r="P218" i="5"/>
  <c r="BK218" i="5"/>
  <c r="J218" i="5"/>
  <c r="BE218" i="5" s="1"/>
  <c r="BI215" i="5"/>
  <c r="BH215" i="5"/>
  <c r="BG215" i="5"/>
  <c r="BF215" i="5"/>
  <c r="T215" i="5"/>
  <c r="T214" i="5" s="1"/>
  <c r="T213" i="5" s="1"/>
  <c r="R215" i="5"/>
  <c r="R214" i="5" s="1"/>
  <c r="R213" i="5" s="1"/>
  <c r="P215" i="5"/>
  <c r="P214" i="5" s="1"/>
  <c r="P213" i="5" s="1"/>
  <c r="BK215" i="5"/>
  <c r="BK214" i="5" s="1"/>
  <c r="J215" i="5"/>
  <c r="BE215" i="5" s="1"/>
  <c r="BI210" i="5"/>
  <c r="BH210" i="5"/>
  <c r="BG210" i="5"/>
  <c r="BF210" i="5"/>
  <c r="T210" i="5"/>
  <c r="R210" i="5"/>
  <c r="P210" i="5"/>
  <c r="BK210" i="5"/>
  <c r="J210" i="5"/>
  <c r="BE210" i="5" s="1"/>
  <c r="BI208" i="5"/>
  <c r="BH208" i="5"/>
  <c r="BG208" i="5"/>
  <c r="BF208" i="5"/>
  <c r="BE208" i="5"/>
  <c r="T208" i="5"/>
  <c r="R208" i="5"/>
  <c r="P208" i="5"/>
  <c r="BK208" i="5"/>
  <c r="J208" i="5"/>
  <c r="BI206" i="5"/>
  <c r="BH206" i="5"/>
  <c r="BG206" i="5"/>
  <c r="BF206" i="5"/>
  <c r="BE206" i="5"/>
  <c r="T206" i="5"/>
  <c r="R206" i="5"/>
  <c r="P206" i="5"/>
  <c r="BK206" i="5"/>
  <c r="J206" i="5"/>
  <c r="BI203" i="5"/>
  <c r="BH203" i="5"/>
  <c r="BG203" i="5"/>
  <c r="BF203" i="5"/>
  <c r="BE203" i="5"/>
  <c r="T203" i="5"/>
  <c r="R203" i="5"/>
  <c r="P203" i="5"/>
  <c r="BK203" i="5"/>
  <c r="J203" i="5"/>
  <c r="BI201" i="5"/>
  <c r="BH201" i="5"/>
  <c r="BG201" i="5"/>
  <c r="BF201" i="5"/>
  <c r="BE201" i="5"/>
  <c r="T201" i="5"/>
  <c r="R201" i="5"/>
  <c r="P201" i="5"/>
  <c r="BK201" i="5"/>
  <c r="J201" i="5"/>
  <c r="BI198" i="5"/>
  <c r="BH198" i="5"/>
  <c r="BG198" i="5"/>
  <c r="BF198" i="5"/>
  <c r="BE198" i="5"/>
  <c r="T198" i="5"/>
  <c r="R198" i="5"/>
  <c r="P198" i="5"/>
  <c r="BK198" i="5"/>
  <c r="J198" i="5"/>
  <c r="BI196" i="5"/>
  <c r="BH196" i="5"/>
  <c r="BG196" i="5"/>
  <c r="BF196" i="5"/>
  <c r="BE196" i="5"/>
  <c r="T196" i="5"/>
  <c r="R196" i="5"/>
  <c r="P196" i="5"/>
  <c r="BK196" i="5"/>
  <c r="J196" i="5"/>
  <c r="BI194" i="5"/>
  <c r="BH194" i="5"/>
  <c r="BG194" i="5"/>
  <c r="BF194" i="5"/>
  <c r="BE194" i="5"/>
  <c r="T194" i="5"/>
  <c r="R194" i="5"/>
  <c r="P194" i="5"/>
  <c r="BK194" i="5"/>
  <c r="J194" i="5"/>
  <c r="BI192" i="5"/>
  <c r="BH192" i="5"/>
  <c r="BG192" i="5"/>
  <c r="BF192" i="5"/>
  <c r="BE192" i="5"/>
  <c r="T192" i="5"/>
  <c r="T191" i="5" s="1"/>
  <c r="R192" i="5"/>
  <c r="R191" i="5" s="1"/>
  <c r="P192" i="5"/>
  <c r="P191" i="5" s="1"/>
  <c r="BK192" i="5"/>
  <c r="BK191" i="5" s="1"/>
  <c r="J191" i="5" s="1"/>
  <c r="J67" i="5" s="1"/>
  <c r="J192" i="5"/>
  <c r="BI189" i="5"/>
  <c r="BH189" i="5"/>
  <c r="BG189" i="5"/>
  <c r="BF189" i="5"/>
  <c r="T189" i="5"/>
  <c r="R189" i="5"/>
  <c r="P189" i="5"/>
  <c r="BK189" i="5"/>
  <c r="J189" i="5"/>
  <c r="BE189" i="5" s="1"/>
  <c r="BI185" i="5"/>
  <c r="BH185" i="5"/>
  <c r="BG185" i="5"/>
  <c r="BF185" i="5"/>
  <c r="T185" i="5"/>
  <c r="T184" i="5" s="1"/>
  <c r="R185" i="5"/>
  <c r="R184" i="5" s="1"/>
  <c r="P185" i="5"/>
  <c r="P184" i="5" s="1"/>
  <c r="BK185" i="5"/>
  <c r="BK184" i="5" s="1"/>
  <c r="J184" i="5" s="1"/>
  <c r="J66" i="5" s="1"/>
  <c r="J185" i="5"/>
  <c r="BE185" i="5" s="1"/>
  <c r="BI182" i="5"/>
  <c r="BH182" i="5"/>
  <c r="BG182" i="5"/>
  <c r="BF182" i="5"/>
  <c r="BE182" i="5"/>
  <c r="T182" i="5"/>
  <c r="R182" i="5"/>
  <c r="P182" i="5"/>
  <c r="BK182" i="5"/>
  <c r="J182" i="5"/>
  <c r="BI180" i="5"/>
  <c r="BH180" i="5"/>
  <c r="BG180" i="5"/>
  <c r="BF180" i="5"/>
  <c r="BE180" i="5"/>
  <c r="T180" i="5"/>
  <c r="R180" i="5"/>
  <c r="P180" i="5"/>
  <c r="BK180" i="5"/>
  <c r="J180" i="5"/>
  <c r="BI176" i="5"/>
  <c r="BH176" i="5"/>
  <c r="BG176" i="5"/>
  <c r="BF176" i="5"/>
  <c r="BE176" i="5"/>
  <c r="T176" i="5"/>
  <c r="T175" i="5" s="1"/>
  <c r="R176" i="5"/>
  <c r="R175" i="5" s="1"/>
  <c r="P176" i="5"/>
  <c r="P175" i="5" s="1"/>
  <c r="BK176" i="5"/>
  <c r="BK175" i="5" s="1"/>
  <c r="J175" i="5" s="1"/>
  <c r="J65" i="5" s="1"/>
  <c r="J176" i="5"/>
  <c r="BI171" i="5"/>
  <c r="BH171" i="5"/>
  <c r="BG171" i="5"/>
  <c r="BF171" i="5"/>
  <c r="T171" i="5"/>
  <c r="R171" i="5"/>
  <c r="P171" i="5"/>
  <c r="BK171" i="5"/>
  <c r="J171" i="5"/>
  <c r="BE171" i="5" s="1"/>
  <c r="BI167" i="5"/>
  <c r="BH167" i="5"/>
  <c r="BG167" i="5"/>
  <c r="BF167" i="5"/>
  <c r="T167" i="5"/>
  <c r="R167" i="5"/>
  <c r="P167" i="5"/>
  <c r="BK167" i="5"/>
  <c r="J167" i="5"/>
  <c r="BE167" i="5" s="1"/>
  <c r="BI164" i="5"/>
  <c r="BH164" i="5"/>
  <c r="BG164" i="5"/>
  <c r="BF164" i="5"/>
  <c r="T164" i="5"/>
  <c r="R164" i="5"/>
  <c r="P164" i="5"/>
  <c r="BK164" i="5"/>
  <c r="J164" i="5"/>
  <c r="BE164" i="5" s="1"/>
  <c r="BI162" i="5"/>
  <c r="BH162" i="5"/>
  <c r="BG162" i="5"/>
  <c r="BF162" i="5"/>
  <c r="T162" i="5"/>
  <c r="R162" i="5"/>
  <c r="P162" i="5"/>
  <c r="BK162" i="5"/>
  <c r="J162" i="5"/>
  <c r="BE162" i="5" s="1"/>
  <c r="BI156" i="5"/>
  <c r="BH156" i="5"/>
  <c r="BG156" i="5"/>
  <c r="BF156" i="5"/>
  <c r="T156" i="5"/>
  <c r="T155" i="5" s="1"/>
  <c r="R156" i="5"/>
  <c r="R155" i="5" s="1"/>
  <c r="P156" i="5"/>
  <c r="P155" i="5" s="1"/>
  <c r="BK156" i="5"/>
  <c r="BK155" i="5" s="1"/>
  <c r="J155" i="5" s="1"/>
  <c r="J64" i="5" s="1"/>
  <c r="J156" i="5"/>
  <c r="BE156" i="5" s="1"/>
  <c r="BI150" i="5"/>
  <c r="BH150" i="5"/>
  <c r="BG150" i="5"/>
  <c r="BF150" i="5"/>
  <c r="BE150" i="5"/>
  <c r="T150" i="5"/>
  <c r="R150" i="5"/>
  <c r="P150" i="5"/>
  <c r="BK150" i="5"/>
  <c r="J150" i="5"/>
  <c r="BI148" i="5"/>
  <c r="BH148" i="5"/>
  <c r="BG148" i="5"/>
  <c r="BF148" i="5"/>
  <c r="BE148" i="5"/>
  <c r="T148" i="5"/>
  <c r="R148" i="5"/>
  <c r="P148" i="5"/>
  <c r="BK148" i="5"/>
  <c r="J148" i="5"/>
  <c r="BI146" i="5"/>
  <c r="BH146" i="5"/>
  <c r="BG146" i="5"/>
  <c r="BF146" i="5"/>
  <c r="BE146" i="5"/>
  <c r="T146" i="5"/>
  <c r="R146" i="5"/>
  <c r="P146" i="5"/>
  <c r="BK146" i="5"/>
  <c r="J146" i="5"/>
  <c r="BI140" i="5"/>
  <c r="BH140" i="5"/>
  <c r="BG140" i="5"/>
  <c r="BF140" i="5"/>
  <c r="BE140" i="5"/>
  <c r="T140" i="5"/>
  <c r="R140" i="5"/>
  <c r="P140" i="5"/>
  <c r="BK140" i="5"/>
  <c r="J140" i="5"/>
  <c r="BI134" i="5"/>
  <c r="BH134" i="5"/>
  <c r="BG134" i="5"/>
  <c r="BF134" i="5"/>
  <c r="BE134" i="5"/>
  <c r="T134" i="5"/>
  <c r="R134" i="5"/>
  <c r="P134" i="5"/>
  <c r="BK134" i="5"/>
  <c r="J134" i="5"/>
  <c r="BI123" i="5"/>
  <c r="BH123" i="5"/>
  <c r="BG123" i="5"/>
  <c r="BF123" i="5"/>
  <c r="BE123" i="5"/>
  <c r="T123" i="5"/>
  <c r="R123" i="5"/>
  <c r="P123" i="5"/>
  <c r="BK123" i="5"/>
  <c r="J123" i="5"/>
  <c r="BI112" i="5"/>
  <c r="BH112" i="5"/>
  <c r="BG112" i="5"/>
  <c r="BF112" i="5"/>
  <c r="BE112" i="5"/>
  <c r="T112" i="5"/>
  <c r="R112" i="5"/>
  <c r="P112" i="5"/>
  <c r="BK112" i="5"/>
  <c r="J112" i="5"/>
  <c r="BI110" i="5"/>
  <c r="F36" i="5" s="1"/>
  <c r="BD57" i="1" s="1"/>
  <c r="BH110" i="5"/>
  <c r="F35" i="5" s="1"/>
  <c r="BC57" i="1" s="1"/>
  <c r="BG110" i="5"/>
  <c r="F34" i="5" s="1"/>
  <c r="BB57" i="1" s="1"/>
  <c r="BF110" i="5"/>
  <c r="J33" i="5" s="1"/>
  <c r="AW57" i="1" s="1"/>
  <c r="BE110" i="5"/>
  <c r="T110" i="5"/>
  <c r="T109" i="5" s="1"/>
  <c r="T108" i="5" s="1"/>
  <c r="R110" i="5"/>
  <c r="R109" i="5" s="1"/>
  <c r="P110" i="5"/>
  <c r="P109" i="5" s="1"/>
  <c r="P108" i="5" s="1"/>
  <c r="BK110" i="5"/>
  <c r="BK109" i="5" s="1"/>
  <c r="J110" i="5"/>
  <c r="J102" i="5"/>
  <c r="F102" i="5"/>
  <c r="J100" i="5"/>
  <c r="F100" i="5"/>
  <c r="E98" i="5"/>
  <c r="F56" i="5"/>
  <c r="J55" i="5"/>
  <c r="F55" i="5"/>
  <c r="F53" i="5"/>
  <c r="E51" i="5"/>
  <c r="J20" i="5"/>
  <c r="E20" i="5"/>
  <c r="F103" i="5" s="1"/>
  <c r="J19" i="5"/>
  <c r="J14" i="5"/>
  <c r="J53" i="5" s="1"/>
  <c r="E7" i="5"/>
  <c r="E94" i="5" s="1"/>
  <c r="AY55" i="1"/>
  <c r="AX55" i="1"/>
  <c r="BI103" i="4"/>
  <c r="BH103" i="4"/>
  <c r="BG103" i="4"/>
  <c r="BF103" i="4"/>
  <c r="BE103" i="4"/>
  <c r="T103" i="4"/>
  <c r="R103" i="4"/>
  <c r="P103" i="4"/>
  <c r="BK103" i="4"/>
  <c r="J103" i="4"/>
  <c r="BI102" i="4"/>
  <c r="BH102" i="4"/>
  <c r="BG102" i="4"/>
  <c r="BF102" i="4"/>
  <c r="BE102" i="4"/>
  <c r="T102" i="4"/>
  <c r="R102" i="4"/>
  <c r="P102" i="4"/>
  <c r="BK102" i="4"/>
  <c r="J102" i="4"/>
  <c r="BI101" i="4"/>
  <c r="BH101" i="4"/>
  <c r="BG101" i="4"/>
  <c r="BF101" i="4"/>
  <c r="BE101" i="4"/>
  <c r="T101" i="4"/>
  <c r="R101" i="4"/>
  <c r="P101" i="4"/>
  <c r="BK101" i="4"/>
  <c r="J101" i="4"/>
  <c r="BI100" i="4"/>
  <c r="BH100" i="4"/>
  <c r="BG100" i="4"/>
  <c r="BF100" i="4"/>
  <c r="BE100" i="4"/>
  <c r="T100" i="4"/>
  <c r="R100" i="4"/>
  <c r="P100" i="4"/>
  <c r="BK100" i="4"/>
  <c r="J100" i="4"/>
  <c r="BI99" i="4"/>
  <c r="BH99" i="4"/>
  <c r="BG99" i="4"/>
  <c r="BF99" i="4"/>
  <c r="BE99" i="4"/>
  <c r="T99" i="4"/>
  <c r="R99" i="4"/>
  <c r="P99" i="4"/>
  <c r="BK99" i="4"/>
  <c r="J99" i="4"/>
  <c r="BI98" i="4"/>
  <c r="BH98" i="4"/>
  <c r="BG98" i="4"/>
  <c r="BF98" i="4"/>
  <c r="BE98" i="4"/>
  <c r="T98" i="4"/>
  <c r="R98" i="4"/>
  <c r="P98" i="4"/>
  <c r="BK98" i="4"/>
  <c r="J98" i="4"/>
  <c r="BI97" i="4"/>
  <c r="BH97" i="4"/>
  <c r="BG97" i="4"/>
  <c r="BF97" i="4"/>
  <c r="BE97" i="4"/>
  <c r="T97" i="4"/>
  <c r="R97" i="4"/>
  <c r="P97" i="4"/>
  <c r="BK97" i="4"/>
  <c r="J97" i="4"/>
  <c r="BI96" i="4"/>
  <c r="BH96" i="4"/>
  <c r="BG96" i="4"/>
  <c r="BF96" i="4"/>
  <c r="BE96" i="4"/>
  <c r="T96" i="4"/>
  <c r="R96" i="4"/>
  <c r="P96" i="4"/>
  <c r="BK96" i="4"/>
  <c r="J96" i="4"/>
  <c r="BI95" i="4"/>
  <c r="BH95" i="4"/>
  <c r="BG95" i="4"/>
  <c r="BF95" i="4"/>
  <c r="BE95" i="4"/>
  <c r="T95" i="4"/>
  <c r="R95" i="4"/>
  <c r="P95" i="4"/>
  <c r="BK95" i="4"/>
  <c r="J95" i="4"/>
  <c r="BI94" i="4"/>
  <c r="BH94" i="4"/>
  <c r="BG94" i="4"/>
  <c r="BF94" i="4"/>
  <c r="BE94" i="4"/>
  <c r="T94" i="4"/>
  <c r="R94" i="4"/>
  <c r="P94" i="4"/>
  <c r="BK94" i="4"/>
  <c r="J94" i="4"/>
  <c r="BI93" i="4"/>
  <c r="BH93" i="4"/>
  <c r="BG93" i="4"/>
  <c r="BF93" i="4"/>
  <c r="BE93" i="4"/>
  <c r="T93" i="4"/>
  <c r="R93" i="4"/>
  <c r="P93" i="4"/>
  <c r="BK93" i="4"/>
  <c r="J93" i="4"/>
  <c r="BI92" i="4"/>
  <c r="BH92" i="4"/>
  <c r="BG92" i="4"/>
  <c r="BF92" i="4"/>
  <c r="BE92" i="4"/>
  <c r="T92" i="4"/>
  <c r="R92" i="4"/>
  <c r="P92" i="4"/>
  <c r="BK92" i="4"/>
  <c r="J92" i="4"/>
  <c r="BI91" i="4"/>
  <c r="BH91" i="4"/>
  <c r="BG91" i="4"/>
  <c r="BF91" i="4"/>
  <c r="BE91" i="4"/>
  <c r="T91" i="4"/>
  <c r="R91" i="4"/>
  <c r="P91" i="4"/>
  <c r="BK91" i="4"/>
  <c r="J91" i="4"/>
  <c r="BI90" i="4"/>
  <c r="BH90" i="4"/>
  <c r="BG90" i="4"/>
  <c r="BF90" i="4"/>
  <c r="BE90" i="4"/>
  <c r="T90" i="4"/>
  <c r="R90" i="4"/>
  <c r="P90" i="4"/>
  <c r="BK90" i="4"/>
  <c r="J90" i="4"/>
  <c r="BI89" i="4"/>
  <c r="BH89" i="4"/>
  <c r="BG89" i="4"/>
  <c r="BF89" i="4"/>
  <c r="BE89" i="4"/>
  <c r="T89" i="4"/>
  <c r="R89" i="4"/>
  <c r="P89" i="4"/>
  <c r="BK89" i="4"/>
  <c r="J89" i="4"/>
  <c r="BI88" i="4"/>
  <c r="BH88" i="4"/>
  <c r="BG88" i="4"/>
  <c r="BF88" i="4"/>
  <c r="BE88" i="4"/>
  <c r="T88" i="4"/>
  <c r="R88" i="4"/>
  <c r="P88" i="4"/>
  <c r="BK88" i="4"/>
  <c r="J88" i="4"/>
  <c r="BI87" i="4"/>
  <c r="F36" i="4" s="1"/>
  <c r="BD55" i="1" s="1"/>
  <c r="BH87" i="4"/>
  <c r="F35" i="4" s="1"/>
  <c r="BC55" i="1" s="1"/>
  <c r="BG87" i="4"/>
  <c r="BF87" i="4"/>
  <c r="J33" i="4" s="1"/>
  <c r="AW55" i="1" s="1"/>
  <c r="BE87" i="4"/>
  <c r="T87" i="4"/>
  <c r="T86" i="4" s="1"/>
  <c r="T85" i="4" s="1"/>
  <c r="T84" i="4" s="1"/>
  <c r="R87" i="4"/>
  <c r="P87" i="4"/>
  <c r="P86" i="4" s="1"/>
  <c r="P85" i="4" s="1"/>
  <c r="P84" i="4" s="1"/>
  <c r="AU55" i="1" s="1"/>
  <c r="BK87" i="4"/>
  <c r="BK86" i="4" s="1"/>
  <c r="J87" i="4"/>
  <c r="J80" i="4"/>
  <c r="F80" i="4"/>
  <c r="F78" i="4"/>
  <c r="E76" i="4"/>
  <c r="E72" i="4"/>
  <c r="J55" i="4"/>
  <c r="F55" i="4"/>
  <c r="F53" i="4"/>
  <c r="E51" i="4"/>
  <c r="J20" i="4"/>
  <c r="E20" i="4"/>
  <c r="F56" i="4" s="1"/>
  <c r="J19" i="4"/>
  <c r="J14" i="4"/>
  <c r="J78" i="4" s="1"/>
  <c r="E7" i="4"/>
  <c r="E47" i="4" s="1"/>
  <c r="AY54" i="1"/>
  <c r="AX54" i="1"/>
  <c r="BI146" i="3"/>
  <c r="BH146" i="3"/>
  <c r="BG146" i="3"/>
  <c r="BF146" i="3"/>
  <c r="T146" i="3"/>
  <c r="R146" i="3"/>
  <c r="P146" i="3"/>
  <c r="BK146" i="3"/>
  <c r="J146" i="3"/>
  <c r="BE146" i="3" s="1"/>
  <c r="BI145" i="3"/>
  <c r="BH145" i="3"/>
  <c r="BG145" i="3"/>
  <c r="BF145" i="3"/>
  <c r="T145" i="3"/>
  <c r="R145" i="3"/>
  <c r="P145" i="3"/>
  <c r="BK145" i="3"/>
  <c r="J145" i="3"/>
  <c r="BE145" i="3" s="1"/>
  <c r="BI144" i="3"/>
  <c r="BH144" i="3"/>
  <c r="BG144" i="3"/>
  <c r="BF144" i="3"/>
  <c r="T144" i="3"/>
  <c r="R144" i="3"/>
  <c r="P144" i="3"/>
  <c r="BK144" i="3"/>
  <c r="J144" i="3"/>
  <c r="BE144" i="3" s="1"/>
  <c r="BI143" i="3"/>
  <c r="BH143" i="3"/>
  <c r="BG143" i="3"/>
  <c r="BF143" i="3"/>
  <c r="T143" i="3"/>
  <c r="R143" i="3"/>
  <c r="P143" i="3"/>
  <c r="BK143" i="3"/>
  <c r="J143" i="3"/>
  <c r="BE143" i="3" s="1"/>
  <c r="BI142" i="3"/>
  <c r="BH142" i="3"/>
  <c r="BG142" i="3"/>
  <c r="BF142" i="3"/>
  <c r="T142" i="3"/>
  <c r="R142" i="3"/>
  <c r="P142" i="3"/>
  <c r="BK142" i="3"/>
  <c r="J142" i="3"/>
  <c r="BE142" i="3" s="1"/>
  <c r="BI141" i="3"/>
  <c r="BH141" i="3"/>
  <c r="BG141" i="3"/>
  <c r="BF141" i="3"/>
  <c r="T141" i="3"/>
  <c r="R141" i="3"/>
  <c r="P141" i="3"/>
  <c r="BK141" i="3"/>
  <c r="J141" i="3"/>
  <c r="BE141" i="3" s="1"/>
  <c r="BI140" i="3"/>
  <c r="BH140" i="3"/>
  <c r="BG140" i="3"/>
  <c r="BF140" i="3"/>
  <c r="T140" i="3"/>
  <c r="R140" i="3"/>
  <c r="P140" i="3"/>
  <c r="BK140" i="3"/>
  <c r="J140" i="3"/>
  <c r="BE140" i="3" s="1"/>
  <c r="BI139" i="3"/>
  <c r="BH139" i="3"/>
  <c r="BG139" i="3"/>
  <c r="BF139" i="3"/>
  <c r="T139" i="3"/>
  <c r="R139" i="3"/>
  <c r="P139" i="3"/>
  <c r="BK139" i="3"/>
  <c r="J139" i="3"/>
  <c r="BE139" i="3" s="1"/>
  <c r="BI138" i="3"/>
  <c r="BH138" i="3"/>
  <c r="BG138" i="3"/>
  <c r="BF138" i="3"/>
  <c r="T138" i="3"/>
  <c r="R138" i="3"/>
  <c r="P138" i="3"/>
  <c r="BK138" i="3"/>
  <c r="J138" i="3"/>
  <c r="BE138" i="3" s="1"/>
  <c r="BI137" i="3"/>
  <c r="BH137" i="3"/>
  <c r="BG137" i="3"/>
  <c r="BF137" i="3"/>
  <c r="T137" i="3"/>
  <c r="R137" i="3"/>
  <c r="P137" i="3"/>
  <c r="BK137" i="3"/>
  <c r="J137" i="3"/>
  <c r="BE137" i="3" s="1"/>
  <c r="BI136" i="3"/>
  <c r="BH136" i="3"/>
  <c r="BG136" i="3"/>
  <c r="BF136" i="3"/>
  <c r="T136" i="3"/>
  <c r="R136" i="3"/>
  <c r="P136" i="3"/>
  <c r="BK136" i="3"/>
  <c r="J136" i="3"/>
  <c r="BE136" i="3" s="1"/>
  <c r="BI135" i="3"/>
  <c r="BH135" i="3"/>
  <c r="BG135" i="3"/>
  <c r="BF135" i="3"/>
  <c r="T135" i="3"/>
  <c r="R135" i="3"/>
  <c r="P135" i="3"/>
  <c r="BK135" i="3"/>
  <c r="J135" i="3"/>
  <c r="BE135" i="3" s="1"/>
  <c r="BI134" i="3"/>
  <c r="BH134" i="3"/>
  <c r="BG134" i="3"/>
  <c r="BF134" i="3"/>
  <c r="T134" i="3"/>
  <c r="R134" i="3"/>
  <c r="P134" i="3"/>
  <c r="BK134" i="3"/>
  <c r="J134" i="3"/>
  <c r="BE134" i="3" s="1"/>
  <c r="BI133" i="3"/>
  <c r="BH133" i="3"/>
  <c r="BG133" i="3"/>
  <c r="BF133" i="3"/>
  <c r="T133" i="3"/>
  <c r="R133" i="3"/>
  <c r="P133" i="3"/>
  <c r="BK133" i="3"/>
  <c r="J133" i="3"/>
  <c r="BE133" i="3" s="1"/>
  <c r="BI132" i="3"/>
  <c r="BH132" i="3"/>
  <c r="BG132" i="3"/>
  <c r="BF132" i="3"/>
  <c r="T132" i="3"/>
  <c r="R132" i="3"/>
  <c r="P132" i="3"/>
  <c r="BK132" i="3"/>
  <c r="J132" i="3"/>
  <c r="BE132" i="3" s="1"/>
  <c r="BI131" i="3"/>
  <c r="BH131" i="3"/>
  <c r="BG131" i="3"/>
  <c r="BF131" i="3"/>
  <c r="T131" i="3"/>
  <c r="R131" i="3"/>
  <c r="P131" i="3"/>
  <c r="BK131" i="3"/>
  <c r="J131" i="3"/>
  <c r="BE131" i="3" s="1"/>
  <c r="BI130" i="3"/>
  <c r="BH130" i="3"/>
  <c r="BG130" i="3"/>
  <c r="BF130" i="3"/>
  <c r="T130" i="3"/>
  <c r="R130" i="3"/>
  <c r="P130" i="3"/>
  <c r="BK130" i="3"/>
  <c r="J130" i="3"/>
  <c r="BE130" i="3" s="1"/>
  <c r="BI129" i="3"/>
  <c r="BH129" i="3"/>
  <c r="BG129" i="3"/>
  <c r="BF129" i="3"/>
  <c r="T129" i="3"/>
  <c r="R129" i="3"/>
  <c r="P129" i="3"/>
  <c r="BK129" i="3"/>
  <c r="J129" i="3"/>
  <c r="BE129" i="3" s="1"/>
  <c r="BI128" i="3"/>
  <c r="BH128" i="3"/>
  <c r="BG128" i="3"/>
  <c r="BF128" i="3"/>
  <c r="T128" i="3"/>
  <c r="R128" i="3"/>
  <c r="P128" i="3"/>
  <c r="BK128" i="3"/>
  <c r="J128" i="3"/>
  <c r="BE128" i="3" s="1"/>
  <c r="BI127" i="3"/>
  <c r="BH127" i="3"/>
  <c r="BG127" i="3"/>
  <c r="BF127" i="3"/>
  <c r="T127" i="3"/>
  <c r="R127" i="3"/>
  <c r="P127" i="3"/>
  <c r="BK127" i="3"/>
  <c r="J127" i="3"/>
  <c r="BE127" i="3" s="1"/>
  <c r="BI126" i="3"/>
  <c r="BH126" i="3"/>
  <c r="BG126" i="3"/>
  <c r="BF126" i="3"/>
  <c r="T126" i="3"/>
  <c r="R126" i="3"/>
  <c r="P126" i="3"/>
  <c r="BK126" i="3"/>
  <c r="J126" i="3"/>
  <c r="BE126" i="3" s="1"/>
  <c r="BI125" i="3"/>
  <c r="BH125" i="3"/>
  <c r="BG125" i="3"/>
  <c r="BF125" i="3"/>
  <c r="T125" i="3"/>
  <c r="R125" i="3"/>
  <c r="P125" i="3"/>
  <c r="BK125" i="3"/>
  <c r="J125" i="3"/>
  <c r="BE125" i="3" s="1"/>
  <c r="BI124" i="3"/>
  <c r="BH124" i="3"/>
  <c r="BG124" i="3"/>
  <c r="BF124" i="3"/>
  <c r="T124" i="3"/>
  <c r="R124" i="3"/>
  <c r="P124" i="3"/>
  <c r="BK124" i="3"/>
  <c r="J124" i="3"/>
  <c r="BE124" i="3" s="1"/>
  <c r="BI123" i="3"/>
  <c r="BH123" i="3"/>
  <c r="BG123" i="3"/>
  <c r="BF123" i="3"/>
  <c r="T123" i="3"/>
  <c r="R123" i="3"/>
  <c r="P123" i="3"/>
  <c r="BK123" i="3"/>
  <c r="J123" i="3"/>
  <c r="BE123" i="3" s="1"/>
  <c r="BI122" i="3"/>
  <c r="BH122" i="3"/>
  <c r="BG122" i="3"/>
  <c r="BF122" i="3"/>
  <c r="T122" i="3"/>
  <c r="R122" i="3"/>
  <c r="P122" i="3"/>
  <c r="BK122" i="3"/>
  <c r="J122" i="3"/>
  <c r="BE122" i="3" s="1"/>
  <c r="BI121" i="3"/>
  <c r="BH121" i="3"/>
  <c r="BG121" i="3"/>
  <c r="BF121" i="3"/>
  <c r="T121" i="3"/>
  <c r="T119" i="3" s="1"/>
  <c r="R121" i="3"/>
  <c r="P121" i="3"/>
  <c r="BK121" i="3"/>
  <c r="J121" i="3"/>
  <c r="BE121" i="3" s="1"/>
  <c r="BI120" i="3"/>
  <c r="BH120" i="3"/>
  <c r="BG120" i="3"/>
  <c r="BF120" i="3"/>
  <c r="T120" i="3"/>
  <c r="R120" i="3"/>
  <c r="R119" i="3" s="1"/>
  <c r="P120" i="3"/>
  <c r="P119" i="3" s="1"/>
  <c r="BK120" i="3"/>
  <c r="BK119" i="3" s="1"/>
  <c r="J119" i="3" s="1"/>
  <c r="J62" i="3" s="1"/>
  <c r="J120" i="3"/>
  <c r="BE120" i="3" s="1"/>
  <c r="BI118" i="3"/>
  <c r="BH118" i="3"/>
  <c r="BG118" i="3"/>
  <c r="BF118" i="3"/>
  <c r="BE118" i="3"/>
  <c r="T118" i="3"/>
  <c r="R118" i="3"/>
  <c r="P118" i="3"/>
  <c r="BK118" i="3"/>
  <c r="J118" i="3"/>
  <c r="BI117" i="3"/>
  <c r="BH117" i="3"/>
  <c r="BG117" i="3"/>
  <c r="BF117" i="3"/>
  <c r="BE117" i="3"/>
  <c r="T117" i="3"/>
  <c r="R117" i="3"/>
  <c r="P117" i="3"/>
  <c r="BK117" i="3"/>
  <c r="J117" i="3"/>
  <c r="BI116" i="3"/>
  <c r="BH116" i="3"/>
  <c r="BG116" i="3"/>
  <c r="BF116" i="3"/>
  <c r="BE116" i="3"/>
  <c r="T116" i="3"/>
  <c r="R116" i="3"/>
  <c r="P116" i="3"/>
  <c r="BK116" i="3"/>
  <c r="J116" i="3"/>
  <c r="BI115" i="3"/>
  <c r="BH115" i="3"/>
  <c r="BG115" i="3"/>
  <c r="BF115" i="3"/>
  <c r="BE115" i="3"/>
  <c r="T115" i="3"/>
  <c r="R115" i="3"/>
  <c r="P115" i="3"/>
  <c r="BK115" i="3"/>
  <c r="J115" i="3"/>
  <c r="BI114" i="3"/>
  <c r="BH114" i="3"/>
  <c r="BG114" i="3"/>
  <c r="BF114" i="3"/>
  <c r="BE114" i="3"/>
  <c r="T114" i="3"/>
  <c r="R114" i="3"/>
  <c r="P114" i="3"/>
  <c r="BK114" i="3"/>
  <c r="J114" i="3"/>
  <c r="BI113" i="3"/>
  <c r="BH113" i="3"/>
  <c r="BG113" i="3"/>
  <c r="BF113" i="3"/>
  <c r="BE113" i="3"/>
  <c r="T113" i="3"/>
  <c r="R113" i="3"/>
  <c r="P113" i="3"/>
  <c r="BK113" i="3"/>
  <c r="J113" i="3"/>
  <c r="BI112" i="3"/>
  <c r="BH112" i="3"/>
  <c r="BG112" i="3"/>
  <c r="BF112" i="3"/>
  <c r="BE112" i="3"/>
  <c r="T112" i="3"/>
  <c r="R112" i="3"/>
  <c r="P112" i="3"/>
  <c r="BK112" i="3"/>
  <c r="J112" i="3"/>
  <c r="BI111" i="3"/>
  <c r="BH111" i="3"/>
  <c r="BG111" i="3"/>
  <c r="BF111" i="3"/>
  <c r="BE111" i="3"/>
  <c r="T111" i="3"/>
  <c r="R111" i="3"/>
  <c r="P111" i="3"/>
  <c r="BK111" i="3"/>
  <c r="J111" i="3"/>
  <c r="BI110" i="3"/>
  <c r="BH110" i="3"/>
  <c r="BG110" i="3"/>
  <c r="BF110" i="3"/>
  <c r="BE110" i="3"/>
  <c r="T110" i="3"/>
  <c r="R110" i="3"/>
  <c r="P110" i="3"/>
  <c r="BK110" i="3"/>
  <c r="J110" i="3"/>
  <c r="BI109" i="3"/>
  <c r="BH109" i="3"/>
  <c r="BG109" i="3"/>
  <c r="BF109" i="3"/>
  <c r="BE109" i="3"/>
  <c r="T109" i="3"/>
  <c r="R109" i="3"/>
  <c r="P109" i="3"/>
  <c r="BK109" i="3"/>
  <c r="J109" i="3"/>
  <c r="BI108" i="3"/>
  <c r="BH108" i="3"/>
  <c r="BG108" i="3"/>
  <c r="BF108" i="3"/>
  <c r="BE108" i="3"/>
  <c r="T108" i="3"/>
  <c r="R108" i="3"/>
  <c r="P108" i="3"/>
  <c r="BK108" i="3"/>
  <c r="J108" i="3"/>
  <c r="BI107" i="3"/>
  <c r="BH107" i="3"/>
  <c r="BG107" i="3"/>
  <c r="BF107" i="3"/>
  <c r="BE107" i="3"/>
  <c r="T107" i="3"/>
  <c r="R107" i="3"/>
  <c r="P107" i="3"/>
  <c r="BK107" i="3"/>
  <c r="J107" i="3"/>
  <c r="BI106" i="3"/>
  <c r="BH106" i="3"/>
  <c r="BG106" i="3"/>
  <c r="BF106" i="3"/>
  <c r="BE106" i="3"/>
  <c r="T106" i="3"/>
  <c r="R106" i="3"/>
  <c r="P106" i="3"/>
  <c r="BK106" i="3"/>
  <c r="J106" i="3"/>
  <c r="BI105" i="3"/>
  <c r="BH105" i="3"/>
  <c r="BG105" i="3"/>
  <c r="BF105" i="3"/>
  <c r="BE105" i="3"/>
  <c r="T105" i="3"/>
  <c r="R105" i="3"/>
  <c r="P105" i="3"/>
  <c r="BK105" i="3"/>
  <c r="J105" i="3"/>
  <c r="BI104" i="3"/>
  <c r="BH104" i="3"/>
  <c r="BG104" i="3"/>
  <c r="BF104" i="3"/>
  <c r="BE104" i="3"/>
  <c r="T104" i="3"/>
  <c r="R104" i="3"/>
  <c r="P104" i="3"/>
  <c r="BK104" i="3"/>
  <c r="J104" i="3"/>
  <c r="BI103" i="3"/>
  <c r="BH103" i="3"/>
  <c r="BG103" i="3"/>
  <c r="BF103" i="3"/>
  <c r="BE103" i="3"/>
  <c r="T103" i="3"/>
  <c r="R103" i="3"/>
  <c r="P103" i="3"/>
  <c r="BK103" i="3"/>
  <c r="J103" i="3"/>
  <c r="BI102" i="3"/>
  <c r="BH102" i="3"/>
  <c r="BG102" i="3"/>
  <c r="BF102" i="3"/>
  <c r="BE102" i="3"/>
  <c r="T102" i="3"/>
  <c r="R102" i="3"/>
  <c r="P102" i="3"/>
  <c r="BK102" i="3"/>
  <c r="J102" i="3"/>
  <c r="BI101" i="3"/>
  <c r="BH101" i="3"/>
  <c r="BG101" i="3"/>
  <c r="BF101" i="3"/>
  <c r="BE101" i="3"/>
  <c r="T101" i="3"/>
  <c r="R101" i="3"/>
  <c r="P101" i="3"/>
  <c r="BK101" i="3"/>
  <c r="J101" i="3"/>
  <c r="BI100" i="3"/>
  <c r="BH100" i="3"/>
  <c r="BG100" i="3"/>
  <c r="BF100" i="3"/>
  <c r="BE100" i="3"/>
  <c r="T100" i="3"/>
  <c r="R100" i="3"/>
  <c r="P100" i="3"/>
  <c r="BK100" i="3"/>
  <c r="J100" i="3"/>
  <c r="BI99" i="3"/>
  <c r="BH99" i="3"/>
  <c r="BG99" i="3"/>
  <c r="BF99" i="3"/>
  <c r="BE99" i="3"/>
  <c r="T99" i="3"/>
  <c r="R99" i="3"/>
  <c r="P99" i="3"/>
  <c r="BK99" i="3"/>
  <c r="J99" i="3"/>
  <c r="BI98" i="3"/>
  <c r="BH98" i="3"/>
  <c r="BG98" i="3"/>
  <c r="BF98" i="3"/>
  <c r="BE98" i="3"/>
  <c r="T98" i="3"/>
  <c r="R98" i="3"/>
  <c r="P98" i="3"/>
  <c r="BK98" i="3"/>
  <c r="J98" i="3"/>
  <c r="BI97" i="3"/>
  <c r="BH97" i="3"/>
  <c r="BG97" i="3"/>
  <c r="BF97" i="3"/>
  <c r="BE97" i="3"/>
  <c r="T97" i="3"/>
  <c r="R97" i="3"/>
  <c r="P97" i="3"/>
  <c r="BK97" i="3"/>
  <c r="J97" i="3"/>
  <c r="BI96" i="3"/>
  <c r="BH96" i="3"/>
  <c r="BG96" i="3"/>
  <c r="BF96" i="3"/>
  <c r="BE96" i="3"/>
  <c r="T96" i="3"/>
  <c r="R96" i="3"/>
  <c r="P96" i="3"/>
  <c r="BK96" i="3"/>
  <c r="J96" i="3"/>
  <c r="BI95" i="3"/>
  <c r="BH95" i="3"/>
  <c r="BG95" i="3"/>
  <c r="BF95" i="3"/>
  <c r="BE95" i="3"/>
  <c r="T95" i="3"/>
  <c r="R95" i="3"/>
  <c r="P95" i="3"/>
  <c r="BK95" i="3"/>
  <c r="J95" i="3"/>
  <c r="BI94" i="3"/>
  <c r="BH94" i="3"/>
  <c r="BG94" i="3"/>
  <c r="BF94" i="3"/>
  <c r="BE94" i="3"/>
  <c r="T94" i="3"/>
  <c r="R94" i="3"/>
  <c r="P94" i="3"/>
  <c r="BK94" i="3"/>
  <c r="J94" i="3"/>
  <c r="BI93" i="3"/>
  <c r="BH93" i="3"/>
  <c r="BG93" i="3"/>
  <c r="BF93" i="3"/>
  <c r="BE93" i="3"/>
  <c r="T93" i="3"/>
  <c r="R93" i="3"/>
  <c r="P93" i="3"/>
  <c r="BK93" i="3"/>
  <c r="J93" i="3"/>
  <c r="BI92" i="3"/>
  <c r="BH92" i="3"/>
  <c r="BG92" i="3"/>
  <c r="BF92" i="3"/>
  <c r="BE92" i="3"/>
  <c r="T92" i="3"/>
  <c r="R92" i="3"/>
  <c r="P92" i="3"/>
  <c r="BK92" i="3"/>
  <c r="J92" i="3"/>
  <c r="BI91" i="3"/>
  <c r="BH91" i="3"/>
  <c r="BG91" i="3"/>
  <c r="BF91" i="3"/>
  <c r="BE91" i="3"/>
  <c r="T91" i="3"/>
  <c r="R91" i="3"/>
  <c r="P91" i="3"/>
  <c r="BK91" i="3"/>
  <c r="J91" i="3"/>
  <c r="BI90" i="3"/>
  <c r="BH90" i="3"/>
  <c r="BG90" i="3"/>
  <c r="BF90" i="3"/>
  <c r="BE90" i="3"/>
  <c r="T90" i="3"/>
  <c r="R90" i="3"/>
  <c r="P90" i="3"/>
  <c r="BK90" i="3"/>
  <c r="J90" i="3"/>
  <c r="BI89" i="3"/>
  <c r="BH89" i="3"/>
  <c r="BG89" i="3"/>
  <c r="BF89" i="3"/>
  <c r="BE89" i="3"/>
  <c r="T89" i="3"/>
  <c r="R89" i="3"/>
  <c r="P89" i="3"/>
  <c r="BK89" i="3"/>
  <c r="J89" i="3"/>
  <c r="BI88" i="3"/>
  <c r="BH88" i="3"/>
  <c r="BG88" i="3"/>
  <c r="BF88" i="3"/>
  <c r="BE88" i="3"/>
  <c r="T88" i="3"/>
  <c r="R88" i="3"/>
  <c r="P88" i="3"/>
  <c r="BK88" i="3"/>
  <c r="J88" i="3"/>
  <c r="BI87" i="3"/>
  <c r="BH87" i="3"/>
  <c r="BG87" i="3"/>
  <c r="F34" i="3" s="1"/>
  <c r="BB54" i="1" s="1"/>
  <c r="BF87" i="3"/>
  <c r="BE87" i="3"/>
  <c r="T87" i="3"/>
  <c r="R87" i="3"/>
  <c r="P87" i="3"/>
  <c r="BK87" i="3"/>
  <c r="J87" i="3"/>
  <c r="BI86" i="3"/>
  <c r="F36" i="3" s="1"/>
  <c r="BD54" i="1" s="1"/>
  <c r="BH86" i="3"/>
  <c r="BG86" i="3"/>
  <c r="BF86" i="3"/>
  <c r="J33" i="3" s="1"/>
  <c r="AW54" i="1" s="1"/>
  <c r="BE86" i="3"/>
  <c r="T86" i="3"/>
  <c r="T85" i="3" s="1"/>
  <c r="R86" i="3"/>
  <c r="P86" i="3"/>
  <c r="P85" i="3" s="1"/>
  <c r="P84" i="3" s="1"/>
  <c r="AU54" i="1" s="1"/>
  <c r="BK86" i="3"/>
  <c r="BK85" i="3" s="1"/>
  <c r="J86" i="3"/>
  <c r="J80" i="3"/>
  <c r="F80" i="3"/>
  <c r="J78" i="3"/>
  <c r="F78" i="3"/>
  <c r="E76" i="3"/>
  <c r="F56" i="3"/>
  <c r="J55" i="3"/>
  <c r="F55" i="3"/>
  <c r="F53" i="3"/>
  <c r="E51" i="3"/>
  <c r="E47" i="3"/>
  <c r="J20" i="3"/>
  <c r="E20" i="3"/>
  <c r="F81" i="3" s="1"/>
  <c r="J19" i="3"/>
  <c r="J14" i="3"/>
  <c r="J53" i="3" s="1"/>
  <c r="E7" i="3"/>
  <c r="E72" i="3" s="1"/>
  <c r="R525" i="2"/>
  <c r="BK511" i="2"/>
  <c r="J511" i="2" s="1"/>
  <c r="J87" i="2" s="1"/>
  <c r="P467" i="2"/>
  <c r="BK409" i="2"/>
  <c r="J409" i="2" s="1"/>
  <c r="J83" i="2" s="1"/>
  <c r="BK364" i="2"/>
  <c r="J364" i="2" s="1"/>
  <c r="J79" i="2" s="1"/>
  <c r="P346" i="2"/>
  <c r="AY53" i="1"/>
  <c r="AX53" i="1"/>
  <c r="BI528" i="2"/>
  <c r="BH528" i="2"/>
  <c r="BG528" i="2"/>
  <c r="BF528" i="2"/>
  <c r="BE528" i="2"/>
  <c r="T528" i="2"/>
  <c r="R528" i="2"/>
  <c r="P528" i="2"/>
  <c r="BK528" i="2"/>
  <c r="J528" i="2"/>
  <c r="BI527" i="2"/>
  <c r="BH527" i="2"/>
  <c r="BG527" i="2"/>
  <c r="BF527" i="2"/>
  <c r="BE527" i="2"/>
  <c r="T527" i="2"/>
  <c r="R527" i="2"/>
  <c r="P527" i="2"/>
  <c r="BK527" i="2"/>
  <c r="J527" i="2"/>
  <c r="BI526" i="2"/>
  <c r="BH526" i="2"/>
  <c r="BG526" i="2"/>
  <c r="BF526" i="2"/>
  <c r="BE526" i="2"/>
  <c r="T526" i="2"/>
  <c r="T525" i="2" s="1"/>
  <c r="R526" i="2"/>
  <c r="P526" i="2"/>
  <c r="P525" i="2" s="1"/>
  <c r="BK526" i="2"/>
  <c r="BK525" i="2" s="1"/>
  <c r="J525" i="2" s="1"/>
  <c r="J88" i="2" s="1"/>
  <c r="J526" i="2"/>
  <c r="BI524" i="2"/>
  <c r="BH524" i="2"/>
  <c r="BG524" i="2"/>
  <c r="BF524" i="2"/>
  <c r="T524" i="2"/>
  <c r="R524" i="2"/>
  <c r="P524" i="2"/>
  <c r="BK524" i="2"/>
  <c r="J524" i="2"/>
  <c r="BE524" i="2" s="1"/>
  <c r="BI523" i="2"/>
  <c r="BH523" i="2"/>
  <c r="BG523" i="2"/>
  <c r="BF523" i="2"/>
  <c r="T523" i="2"/>
  <c r="R523" i="2"/>
  <c r="P523" i="2"/>
  <c r="BK523" i="2"/>
  <c r="J523" i="2"/>
  <c r="BE523" i="2" s="1"/>
  <c r="BI521" i="2"/>
  <c r="BH521" i="2"/>
  <c r="BG521" i="2"/>
  <c r="BF521" i="2"/>
  <c r="T521" i="2"/>
  <c r="R521" i="2"/>
  <c r="P521" i="2"/>
  <c r="BK521" i="2"/>
  <c r="J521" i="2"/>
  <c r="BE521" i="2" s="1"/>
  <c r="BI516" i="2"/>
  <c r="BH516" i="2"/>
  <c r="BG516" i="2"/>
  <c r="BF516" i="2"/>
  <c r="T516" i="2"/>
  <c r="R516" i="2"/>
  <c r="P516" i="2"/>
  <c r="BK516" i="2"/>
  <c r="J516" i="2"/>
  <c r="BE516" i="2" s="1"/>
  <c r="BI512" i="2"/>
  <c r="BH512" i="2"/>
  <c r="BG512" i="2"/>
  <c r="BF512" i="2"/>
  <c r="T512" i="2"/>
  <c r="T511" i="2" s="1"/>
  <c r="R512" i="2"/>
  <c r="R511" i="2" s="1"/>
  <c r="P512" i="2"/>
  <c r="BK512" i="2"/>
  <c r="J512" i="2"/>
  <c r="BE512" i="2" s="1"/>
  <c r="BI504" i="2"/>
  <c r="BH504" i="2"/>
  <c r="BG504" i="2"/>
  <c r="BF504" i="2"/>
  <c r="BE504" i="2"/>
  <c r="T504" i="2"/>
  <c r="R504" i="2"/>
  <c r="P504" i="2"/>
  <c r="BK504" i="2"/>
  <c r="J504" i="2"/>
  <c r="BI497" i="2"/>
  <c r="BH497" i="2"/>
  <c r="BG497" i="2"/>
  <c r="BF497" i="2"/>
  <c r="BE497" i="2"/>
  <c r="T497" i="2"/>
  <c r="R497" i="2"/>
  <c r="P497" i="2"/>
  <c r="BK497" i="2"/>
  <c r="J497" i="2"/>
  <c r="BI491" i="2"/>
  <c r="BH491" i="2"/>
  <c r="BG491" i="2"/>
  <c r="BF491" i="2"/>
  <c r="BE491" i="2"/>
  <c r="T491" i="2"/>
  <c r="R491" i="2"/>
  <c r="P491" i="2"/>
  <c r="BK491" i="2"/>
  <c r="J491" i="2"/>
  <c r="BI488" i="2"/>
  <c r="BH488" i="2"/>
  <c r="BG488" i="2"/>
  <c r="BF488" i="2"/>
  <c r="BE488" i="2"/>
  <c r="T488" i="2"/>
  <c r="R488" i="2"/>
  <c r="P488" i="2"/>
  <c r="BK488" i="2"/>
  <c r="J488" i="2"/>
  <c r="BI485" i="2"/>
  <c r="BH485" i="2"/>
  <c r="BG485" i="2"/>
  <c r="BF485" i="2"/>
  <c r="BE485" i="2"/>
  <c r="T485" i="2"/>
  <c r="R485" i="2"/>
  <c r="P485" i="2"/>
  <c r="BK485" i="2"/>
  <c r="J485" i="2"/>
  <c r="BI482" i="2"/>
  <c r="BH482" i="2"/>
  <c r="BG482" i="2"/>
  <c r="BF482" i="2"/>
  <c r="BE482" i="2"/>
  <c r="T482" i="2"/>
  <c r="R482" i="2"/>
  <c r="P482" i="2"/>
  <c r="BK482" i="2"/>
  <c r="J482" i="2"/>
  <c r="BI479" i="2"/>
  <c r="BH479" i="2"/>
  <c r="BG479" i="2"/>
  <c r="BF479" i="2"/>
  <c r="BE479" i="2"/>
  <c r="T479" i="2"/>
  <c r="R479" i="2"/>
  <c r="P479" i="2"/>
  <c r="BK479" i="2"/>
  <c r="J479" i="2"/>
  <c r="BI477" i="2"/>
  <c r="BH477" i="2"/>
  <c r="BG477" i="2"/>
  <c r="BF477" i="2"/>
  <c r="BE477" i="2"/>
  <c r="T477" i="2"/>
  <c r="T476" i="2" s="1"/>
  <c r="R477" i="2"/>
  <c r="R476" i="2" s="1"/>
  <c r="P477" i="2"/>
  <c r="P476" i="2" s="1"/>
  <c r="BK477" i="2"/>
  <c r="BK476" i="2" s="1"/>
  <c r="J476" i="2" s="1"/>
  <c r="J86" i="2" s="1"/>
  <c r="J477" i="2"/>
  <c r="BI474" i="2"/>
  <c r="BH474" i="2"/>
  <c r="BG474" i="2"/>
  <c r="BF474" i="2"/>
  <c r="T474" i="2"/>
  <c r="R474" i="2"/>
  <c r="P474" i="2"/>
  <c r="BK474" i="2"/>
  <c r="J474" i="2"/>
  <c r="BE474" i="2" s="1"/>
  <c r="BI472" i="2"/>
  <c r="BH472" i="2"/>
  <c r="BG472" i="2"/>
  <c r="BF472" i="2"/>
  <c r="T472" i="2"/>
  <c r="R472" i="2"/>
  <c r="P472" i="2"/>
  <c r="BK472" i="2"/>
  <c r="J472" i="2"/>
  <c r="BE472" i="2" s="1"/>
  <c r="BI470" i="2"/>
  <c r="BH470" i="2"/>
  <c r="BG470" i="2"/>
  <c r="BF470" i="2"/>
  <c r="T470" i="2"/>
  <c r="R470" i="2"/>
  <c r="P470" i="2"/>
  <c r="BK470" i="2"/>
  <c r="J470" i="2"/>
  <c r="BE470" i="2" s="1"/>
  <c r="BI468" i="2"/>
  <c r="BH468" i="2"/>
  <c r="BG468" i="2"/>
  <c r="BF468" i="2"/>
  <c r="T468" i="2"/>
  <c r="R468" i="2"/>
  <c r="R467" i="2" s="1"/>
  <c r="P468" i="2"/>
  <c r="BK468" i="2"/>
  <c r="BK467" i="2" s="1"/>
  <c r="J467" i="2" s="1"/>
  <c r="J85" i="2" s="1"/>
  <c r="J468" i="2"/>
  <c r="BE468" i="2" s="1"/>
  <c r="BI465" i="2"/>
  <c r="BH465" i="2"/>
  <c r="BG465" i="2"/>
  <c r="BF465" i="2"/>
  <c r="BE465" i="2"/>
  <c r="T465" i="2"/>
  <c r="R465" i="2"/>
  <c r="P465" i="2"/>
  <c r="BK465" i="2"/>
  <c r="J465" i="2"/>
  <c r="BI462" i="2"/>
  <c r="BH462" i="2"/>
  <c r="BG462" i="2"/>
  <c r="BF462" i="2"/>
  <c r="BE462" i="2"/>
  <c r="T462" i="2"/>
  <c r="R462" i="2"/>
  <c r="P462" i="2"/>
  <c r="BK462" i="2"/>
  <c r="J462" i="2"/>
  <c r="BI460" i="2"/>
  <c r="BH460" i="2"/>
  <c r="BG460" i="2"/>
  <c r="BF460" i="2"/>
  <c r="BE460" i="2"/>
  <c r="T460" i="2"/>
  <c r="R460" i="2"/>
  <c r="P460" i="2"/>
  <c r="BK460" i="2"/>
  <c r="J460" i="2"/>
  <c r="BI457" i="2"/>
  <c r="BH457" i="2"/>
  <c r="BG457" i="2"/>
  <c r="BF457" i="2"/>
  <c r="BE457" i="2"/>
  <c r="T457" i="2"/>
  <c r="R457" i="2"/>
  <c r="P457" i="2"/>
  <c r="BK457" i="2"/>
  <c r="J457" i="2"/>
  <c r="BI455" i="2"/>
  <c r="BH455" i="2"/>
  <c r="BG455" i="2"/>
  <c r="BF455" i="2"/>
  <c r="BE455" i="2"/>
  <c r="T455" i="2"/>
  <c r="R455" i="2"/>
  <c r="P455" i="2"/>
  <c r="BK455" i="2"/>
  <c r="J455" i="2"/>
  <c r="BI451" i="2"/>
  <c r="BH451" i="2"/>
  <c r="BG451" i="2"/>
  <c r="BF451" i="2"/>
  <c r="BE451" i="2"/>
  <c r="T451" i="2"/>
  <c r="T450" i="2" s="1"/>
  <c r="R451" i="2"/>
  <c r="R450" i="2" s="1"/>
  <c r="R383" i="2" s="1"/>
  <c r="P451" i="2"/>
  <c r="P450" i="2" s="1"/>
  <c r="BK451" i="2"/>
  <c r="J451" i="2"/>
  <c r="BI448" i="2"/>
  <c r="BH448" i="2"/>
  <c r="BG448" i="2"/>
  <c r="BF448" i="2"/>
  <c r="T448" i="2"/>
  <c r="R448" i="2"/>
  <c r="P448" i="2"/>
  <c r="BK448" i="2"/>
  <c r="J448" i="2"/>
  <c r="BE448" i="2" s="1"/>
  <c r="BI446" i="2"/>
  <c r="BH446" i="2"/>
  <c r="BG446" i="2"/>
  <c r="BF446" i="2"/>
  <c r="T446" i="2"/>
  <c r="R446" i="2"/>
  <c r="P446" i="2"/>
  <c r="BK446" i="2"/>
  <c r="J446" i="2"/>
  <c r="BE446" i="2" s="1"/>
  <c r="BI444" i="2"/>
  <c r="BH444" i="2"/>
  <c r="BG444" i="2"/>
  <c r="BF444" i="2"/>
  <c r="T444" i="2"/>
  <c r="R444" i="2"/>
  <c r="P444" i="2"/>
  <c r="BK444" i="2"/>
  <c r="J444" i="2"/>
  <c r="BE444" i="2" s="1"/>
  <c r="BI440" i="2"/>
  <c r="BH440" i="2"/>
  <c r="BG440" i="2"/>
  <c r="BF440" i="2"/>
  <c r="T440" i="2"/>
  <c r="R440" i="2"/>
  <c r="P440" i="2"/>
  <c r="BK440" i="2"/>
  <c r="J440" i="2"/>
  <c r="BE440" i="2" s="1"/>
  <c r="BI434" i="2"/>
  <c r="BH434" i="2"/>
  <c r="BG434" i="2"/>
  <c r="BF434" i="2"/>
  <c r="T434" i="2"/>
  <c r="R434" i="2"/>
  <c r="P434" i="2"/>
  <c r="BK434" i="2"/>
  <c r="J434" i="2"/>
  <c r="BE434" i="2" s="1"/>
  <c r="BI432" i="2"/>
  <c r="BH432" i="2"/>
  <c r="BG432" i="2"/>
  <c r="BF432" i="2"/>
  <c r="T432" i="2"/>
  <c r="R432" i="2"/>
  <c r="P432" i="2"/>
  <c r="BK432" i="2"/>
  <c r="J432" i="2"/>
  <c r="BE432" i="2" s="1"/>
  <c r="BI430" i="2"/>
  <c r="BH430" i="2"/>
  <c r="BG430" i="2"/>
  <c r="BF430" i="2"/>
  <c r="T430" i="2"/>
  <c r="R430" i="2"/>
  <c r="P430" i="2"/>
  <c r="BK430" i="2"/>
  <c r="J430" i="2"/>
  <c r="BE430" i="2" s="1"/>
  <c r="BI428" i="2"/>
  <c r="BH428" i="2"/>
  <c r="BG428" i="2"/>
  <c r="BF428" i="2"/>
  <c r="T428" i="2"/>
  <c r="R428" i="2"/>
  <c r="P428" i="2"/>
  <c r="BK428" i="2"/>
  <c r="J428" i="2"/>
  <c r="BE428" i="2" s="1"/>
  <c r="BI424" i="2"/>
  <c r="BH424" i="2"/>
  <c r="BG424" i="2"/>
  <c r="BF424" i="2"/>
  <c r="T424" i="2"/>
  <c r="R424" i="2"/>
  <c r="P424" i="2"/>
  <c r="BK424" i="2"/>
  <c r="J424" i="2"/>
  <c r="BE424" i="2" s="1"/>
  <c r="BI420" i="2"/>
  <c r="BH420" i="2"/>
  <c r="BG420" i="2"/>
  <c r="BF420" i="2"/>
  <c r="T420" i="2"/>
  <c r="R420" i="2"/>
  <c r="P420" i="2"/>
  <c r="BK420" i="2"/>
  <c r="J420" i="2"/>
  <c r="BE420" i="2" s="1"/>
  <c r="BI412" i="2"/>
  <c r="BH412" i="2"/>
  <c r="BG412" i="2"/>
  <c r="BF412" i="2"/>
  <c r="T412" i="2"/>
  <c r="R412" i="2"/>
  <c r="P412" i="2"/>
  <c r="BK412" i="2"/>
  <c r="J412" i="2"/>
  <c r="BE412" i="2" s="1"/>
  <c r="BI410" i="2"/>
  <c r="BH410" i="2"/>
  <c r="BG410" i="2"/>
  <c r="BF410" i="2"/>
  <c r="T410" i="2"/>
  <c r="T409" i="2" s="1"/>
  <c r="R410" i="2"/>
  <c r="R409" i="2" s="1"/>
  <c r="P410" i="2"/>
  <c r="P409" i="2" s="1"/>
  <c r="BK410" i="2"/>
  <c r="J410" i="2"/>
  <c r="BE410" i="2" s="1"/>
  <c r="BI407" i="2"/>
  <c r="BH407" i="2"/>
  <c r="BG407" i="2"/>
  <c r="BF407" i="2"/>
  <c r="BE407" i="2"/>
  <c r="T407" i="2"/>
  <c r="R407" i="2"/>
  <c r="P407" i="2"/>
  <c r="BK407" i="2"/>
  <c r="J407" i="2"/>
  <c r="BI405" i="2"/>
  <c r="BH405" i="2"/>
  <c r="BG405" i="2"/>
  <c r="BF405" i="2"/>
  <c r="BE405" i="2"/>
  <c r="T405" i="2"/>
  <c r="R405" i="2"/>
  <c r="P405" i="2"/>
  <c r="BK405" i="2"/>
  <c r="J405" i="2"/>
  <c r="BI403" i="2"/>
  <c r="BH403" i="2"/>
  <c r="BG403" i="2"/>
  <c r="BF403" i="2"/>
  <c r="BE403" i="2"/>
  <c r="T403" i="2"/>
  <c r="T402" i="2" s="1"/>
  <c r="R403" i="2"/>
  <c r="R402" i="2" s="1"/>
  <c r="P403" i="2"/>
  <c r="P402" i="2" s="1"/>
  <c r="BK403" i="2"/>
  <c r="BK402" i="2" s="1"/>
  <c r="J402" i="2" s="1"/>
  <c r="J82" i="2" s="1"/>
  <c r="J403" i="2"/>
  <c r="BI395" i="2"/>
  <c r="BH395" i="2"/>
  <c r="BG395" i="2"/>
  <c r="BF395" i="2"/>
  <c r="T395" i="2"/>
  <c r="R395" i="2"/>
  <c r="P395" i="2"/>
  <c r="BK395" i="2"/>
  <c r="J395" i="2"/>
  <c r="BE395" i="2" s="1"/>
  <c r="BI393" i="2"/>
  <c r="BH393" i="2"/>
  <c r="BG393" i="2"/>
  <c r="BF393" i="2"/>
  <c r="T393" i="2"/>
  <c r="R393" i="2"/>
  <c r="P393" i="2"/>
  <c r="BK393" i="2"/>
  <c r="J393" i="2"/>
  <c r="BE393" i="2" s="1"/>
  <c r="BI391" i="2"/>
  <c r="BH391" i="2"/>
  <c r="BG391" i="2"/>
  <c r="BF391" i="2"/>
  <c r="T391" i="2"/>
  <c r="R391" i="2"/>
  <c r="P391" i="2"/>
  <c r="BK391" i="2"/>
  <c r="J391" i="2"/>
  <c r="BE391" i="2" s="1"/>
  <c r="BI388" i="2"/>
  <c r="BH388" i="2"/>
  <c r="BG388" i="2"/>
  <c r="BF388" i="2"/>
  <c r="T388" i="2"/>
  <c r="R388" i="2"/>
  <c r="P388" i="2"/>
  <c r="BK388" i="2"/>
  <c r="J388" i="2"/>
  <c r="BE388" i="2" s="1"/>
  <c r="BI385" i="2"/>
  <c r="BH385" i="2"/>
  <c r="BG385" i="2"/>
  <c r="BF385" i="2"/>
  <c r="T385" i="2"/>
  <c r="T384" i="2" s="1"/>
  <c r="R385" i="2"/>
  <c r="R384" i="2" s="1"/>
  <c r="P385" i="2"/>
  <c r="P384" i="2" s="1"/>
  <c r="BK385" i="2"/>
  <c r="BK384" i="2" s="1"/>
  <c r="J385" i="2"/>
  <c r="BE385" i="2" s="1"/>
  <c r="BI380" i="2"/>
  <c r="BH380" i="2"/>
  <c r="BG380" i="2"/>
  <c r="BF380" i="2"/>
  <c r="T380" i="2"/>
  <c r="R380" i="2"/>
  <c r="P380" i="2"/>
  <c r="BK380" i="2"/>
  <c r="J380" i="2"/>
  <c r="BE380" i="2" s="1"/>
  <c r="BI378" i="2"/>
  <c r="BH378" i="2"/>
  <c r="BG378" i="2"/>
  <c r="BF378" i="2"/>
  <c r="T378" i="2"/>
  <c r="R378" i="2"/>
  <c r="P378" i="2"/>
  <c r="BK378" i="2"/>
  <c r="J378" i="2"/>
  <c r="BE378" i="2" s="1"/>
  <c r="BI376" i="2"/>
  <c r="BH376" i="2"/>
  <c r="BG376" i="2"/>
  <c r="BF376" i="2"/>
  <c r="T376" i="2"/>
  <c r="R376" i="2"/>
  <c r="P376" i="2"/>
  <c r="BK376" i="2"/>
  <c r="J376" i="2"/>
  <c r="BE376" i="2" s="1"/>
  <c r="BI374" i="2"/>
  <c r="BH374" i="2"/>
  <c r="BG374" i="2"/>
  <c r="BF374" i="2"/>
  <c r="T374" i="2"/>
  <c r="R374" i="2"/>
  <c r="P374" i="2"/>
  <c r="BK374" i="2"/>
  <c r="J374" i="2"/>
  <c r="BE374" i="2" s="1"/>
  <c r="BI372" i="2"/>
  <c r="BH372" i="2"/>
  <c r="BG372" i="2"/>
  <c r="BF372" i="2"/>
  <c r="T372" i="2"/>
  <c r="R372" i="2"/>
  <c r="P372" i="2"/>
  <c r="BK372" i="2"/>
  <c r="J372" i="2"/>
  <c r="BE372" i="2" s="1"/>
  <c r="BI370" i="2"/>
  <c r="BH370" i="2"/>
  <c r="BG370" i="2"/>
  <c r="BF370" i="2"/>
  <c r="T370" i="2"/>
  <c r="R370" i="2"/>
  <c r="P370" i="2"/>
  <c r="BK370" i="2"/>
  <c r="J370" i="2"/>
  <c r="BE370" i="2" s="1"/>
  <c r="BI369" i="2"/>
  <c r="BH369" i="2"/>
  <c r="BG369" i="2"/>
  <c r="BF369" i="2"/>
  <c r="T369" i="2"/>
  <c r="R369" i="2"/>
  <c r="P369" i="2"/>
  <c r="BK369" i="2"/>
  <c r="J369" i="2"/>
  <c r="BE369" i="2" s="1"/>
  <c r="BI367" i="2"/>
  <c r="BH367" i="2"/>
  <c r="BG367" i="2"/>
  <c r="BF367" i="2"/>
  <c r="T367" i="2"/>
  <c r="R367" i="2"/>
  <c r="P367" i="2"/>
  <c r="BK367" i="2"/>
  <c r="J367" i="2"/>
  <c r="BE367" i="2" s="1"/>
  <c r="BI365" i="2"/>
  <c r="BH365" i="2"/>
  <c r="BG365" i="2"/>
  <c r="BF365" i="2"/>
  <c r="T365" i="2"/>
  <c r="T364" i="2" s="1"/>
  <c r="R365" i="2"/>
  <c r="R364" i="2" s="1"/>
  <c r="P365" i="2"/>
  <c r="P364" i="2" s="1"/>
  <c r="BK365" i="2"/>
  <c r="J365" i="2"/>
  <c r="BE365" i="2" s="1"/>
  <c r="BI362" i="2"/>
  <c r="BH362" i="2"/>
  <c r="BG362" i="2"/>
  <c r="BF362" i="2"/>
  <c r="T362" i="2"/>
  <c r="R362" i="2"/>
  <c r="P362" i="2"/>
  <c r="BK362" i="2"/>
  <c r="J362" i="2"/>
  <c r="BE362" i="2" s="1"/>
  <c r="BI360" i="2"/>
  <c r="BH360" i="2"/>
  <c r="BG360" i="2"/>
  <c r="BF360" i="2"/>
  <c r="T360" i="2"/>
  <c r="R360" i="2"/>
  <c r="P360" i="2"/>
  <c r="BK360" i="2"/>
  <c r="J360" i="2"/>
  <c r="BE360" i="2" s="1"/>
  <c r="BI359" i="2"/>
  <c r="BH359" i="2"/>
  <c r="BG359" i="2"/>
  <c r="BF359" i="2"/>
  <c r="T359" i="2"/>
  <c r="R359" i="2"/>
  <c r="P359" i="2"/>
  <c r="BK359" i="2"/>
  <c r="J359" i="2"/>
  <c r="BE359" i="2" s="1"/>
  <c r="BI358" i="2"/>
  <c r="BH358" i="2"/>
  <c r="BG358" i="2"/>
  <c r="BF358" i="2"/>
  <c r="T358" i="2"/>
  <c r="R358" i="2"/>
  <c r="P358" i="2"/>
  <c r="BK358" i="2"/>
  <c r="J358" i="2"/>
  <c r="BE358" i="2" s="1"/>
  <c r="BI357" i="2"/>
  <c r="BH357" i="2"/>
  <c r="BG357" i="2"/>
  <c r="BF357" i="2"/>
  <c r="T357" i="2"/>
  <c r="R357" i="2"/>
  <c r="P357" i="2"/>
  <c r="BK357" i="2"/>
  <c r="J357" i="2"/>
  <c r="BE357" i="2" s="1"/>
  <c r="BI356" i="2"/>
  <c r="BH356" i="2"/>
  <c r="BG356" i="2"/>
  <c r="BF356" i="2"/>
  <c r="T356" i="2"/>
  <c r="R356" i="2"/>
  <c r="P356" i="2"/>
  <c r="BK356" i="2"/>
  <c r="J356" i="2"/>
  <c r="BE356" i="2" s="1"/>
  <c r="BI355" i="2"/>
  <c r="BH355" i="2"/>
  <c r="BG355" i="2"/>
  <c r="BF355" i="2"/>
  <c r="T355" i="2"/>
  <c r="R355" i="2"/>
  <c r="P355" i="2"/>
  <c r="BK355" i="2"/>
  <c r="J355" i="2"/>
  <c r="BE355" i="2" s="1"/>
  <c r="BI354" i="2"/>
  <c r="BH354" i="2"/>
  <c r="BG354" i="2"/>
  <c r="BF354" i="2"/>
  <c r="T354" i="2"/>
  <c r="R354" i="2"/>
  <c r="P354" i="2"/>
  <c r="BK354" i="2"/>
  <c r="J354" i="2"/>
  <c r="BE354" i="2" s="1"/>
  <c r="BI353" i="2"/>
  <c r="BH353" i="2"/>
  <c r="BG353" i="2"/>
  <c r="BF353" i="2"/>
  <c r="T353" i="2"/>
  <c r="T352" i="2" s="1"/>
  <c r="R353" i="2"/>
  <c r="R352" i="2" s="1"/>
  <c r="P353" i="2"/>
  <c r="BK353" i="2"/>
  <c r="BK352" i="2" s="1"/>
  <c r="J352" i="2" s="1"/>
  <c r="J78" i="2" s="1"/>
  <c r="J353" i="2"/>
  <c r="BE353" i="2" s="1"/>
  <c r="BI351" i="2"/>
  <c r="BH351" i="2"/>
  <c r="BG351" i="2"/>
  <c r="BF351" i="2"/>
  <c r="BE351" i="2"/>
  <c r="T351" i="2"/>
  <c r="R351" i="2"/>
  <c r="P351" i="2"/>
  <c r="BK351" i="2"/>
  <c r="J351" i="2"/>
  <c r="BI350" i="2"/>
  <c r="BH350" i="2"/>
  <c r="BG350" i="2"/>
  <c r="BF350" i="2"/>
  <c r="BE350" i="2"/>
  <c r="T350" i="2"/>
  <c r="R350" i="2"/>
  <c r="P350" i="2"/>
  <c r="BK350" i="2"/>
  <c r="J350" i="2"/>
  <c r="BI349" i="2"/>
  <c r="BH349" i="2"/>
  <c r="BG349" i="2"/>
  <c r="BF349" i="2"/>
  <c r="BE349" i="2"/>
  <c r="T349" i="2"/>
  <c r="R349" i="2"/>
  <c r="P349" i="2"/>
  <c r="BK349" i="2"/>
  <c r="J349" i="2"/>
  <c r="BI348" i="2"/>
  <c r="BH348" i="2"/>
  <c r="BG348" i="2"/>
  <c r="BF348" i="2"/>
  <c r="BE348" i="2"/>
  <c r="T348" i="2"/>
  <c r="R348" i="2"/>
  <c r="P348" i="2"/>
  <c r="BK348" i="2"/>
  <c r="J348" i="2"/>
  <c r="BI347" i="2"/>
  <c r="BH347" i="2"/>
  <c r="BG347" i="2"/>
  <c r="BF347" i="2"/>
  <c r="BE347" i="2"/>
  <c r="T347" i="2"/>
  <c r="T346" i="2" s="1"/>
  <c r="R347" i="2"/>
  <c r="R346" i="2" s="1"/>
  <c r="P347" i="2"/>
  <c r="BK347" i="2"/>
  <c r="J347" i="2"/>
  <c r="BI345" i="2"/>
  <c r="BH345" i="2"/>
  <c r="BG345" i="2"/>
  <c r="BF345" i="2"/>
  <c r="T345" i="2"/>
  <c r="R345" i="2"/>
  <c r="P345" i="2"/>
  <c r="BK345" i="2"/>
  <c r="J345" i="2"/>
  <c r="BE345" i="2" s="1"/>
  <c r="BI344" i="2"/>
  <c r="BH344" i="2"/>
  <c r="BG344" i="2"/>
  <c r="BF344" i="2"/>
  <c r="T344" i="2"/>
  <c r="R344" i="2"/>
  <c r="P344" i="2"/>
  <c r="BK344" i="2"/>
  <c r="J344" i="2"/>
  <c r="BE344" i="2" s="1"/>
  <c r="BI343" i="2"/>
  <c r="BH343" i="2"/>
  <c r="BG343" i="2"/>
  <c r="BF343" i="2"/>
  <c r="T343" i="2"/>
  <c r="R343" i="2"/>
  <c r="P343" i="2"/>
  <c r="BK343" i="2"/>
  <c r="J343" i="2"/>
  <c r="BE343" i="2" s="1"/>
  <c r="BI342" i="2"/>
  <c r="BH342" i="2"/>
  <c r="BG342" i="2"/>
  <c r="BF342" i="2"/>
  <c r="T342" i="2"/>
  <c r="R342" i="2"/>
  <c r="P342" i="2"/>
  <c r="BK342" i="2"/>
  <c r="J342" i="2"/>
  <c r="BE342" i="2" s="1"/>
  <c r="BI341" i="2"/>
  <c r="BH341" i="2"/>
  <c r="BG341" i="2"/>
  <c r="BF341" i="2"/>
  <c r="T341" i="2"/>
  <c r="R341" i="2"/>
  <c r="P341" i="2"/>
  <c r="BK341" i="2"/>
  <c r="J341" i="2"/>
  <c r="BE341" i="2" s="1"/>
  <c r="BI340" i="2"/>
  <c r="BH340" i="2"/>
  <c r="BG340" i="2"/>
  <c r="BF340" i="2"/>
  <c r="T340" i="2"/>
  <c r="R340" i="2"/>
  <c r="P340" i="2"/>
  <c r="BK340" i="2"/>
  <c r="J340" i="2"/>
  <c r="BE340" i="2" s="1"/>
  <c r="BI339" i="2"/>
  <c r="BH339" i="2"/>
  <c r="BG339" i="2"/>
  <c r="BF339" i="2"/>
  <c r="T339" i="2"/>
  <c r="R339" i="2"/>
  <c r="P339" i="2"/>
  <c r="BK339" i="2"/>
  <c r="J339" i="2"/>
  <c r="BE339" i="2" s="1"/>
  <c r="BI338" i="2"/>
  <c r="BH338" i="2"/>
  <c r="BG338" i="2"/>
  <c r="BF338" i="2"/>
  <c r="T338" i="2"/>
  <c r="R338" i="2"/>
  <c r="P338" i="2"/>
  <c r="BK338" i="2"/>
  <c r="J338" i="2"/>
  <c r="BE338" i="2" s="1"/>
  <c r="BI337" i="2"/>
  <c r="BH337" i="2"/>
  <c r="BG337" i="2"/>
  <c r="BF337" i="2"/>
  <c r="T337" i="2"/>
  <c r="R337" i="2"/>
  <c r="R336" i="2" s="1"/>
  <c r="P337" i="2"/>
  <c r="P336" i="2" s="1"/>
  <c r="BK337" i="2"/>
  <c r="BK336" i="2" s="1"/>
  <c r="J336" i="2" s="1"/>
  <c r="J76" i="2" s="1"/>
  <c r="J337" i="2"/>
  <c r="BE337" i="2" s="1"/>
  <c r="BI333" i="2"/>
  <c r="BH333" i="2"/>
  <c r="BG333" i="2"/>
  <c r="BF333" i="2"/>
  <c r="BE333" i="2"/>
  <c r="T333" i="2"/>
  <c r="R333" i="2"/>
  <c r="P333" i="2"/>
  <c r="BK333" i="2"/>
  <c r="J333" i="2"/>
  <c r="BI331" i="2"/>
  <c r="BH331" i="2"/>
  <c r="BG331" i="2"/>
  <c r="BF331" i="2"/>
  <c r="BE331" i="2"/>
  <c r="T331" i="2"/>
  <c r="R331" i="2"/>
  <c r="P331" i="2"/>
  <c r="BK331" i="2"/>
  <c r="J331" i="2"/>
  <c r="BI329" i="2"/>
  <c r="BH329" i="2"/>
  <c r="BG329" i="2"/>
  <c r="BF329" i="2"/>
  <c r="BE329" i="2"/>
  <c r="T329" i="2"/>
  <c r="R329" i="2"/>
  <c r="P329" i="2"/>
  <c r="BK329" i="2"/>
  <c r="J329" i="2"/>
  <c r="BI328" i="2"/>
  <c r="BH328" i="2"/>
  <c r="BG328" i="2"/>
  <c r="BF328" i="2"/>
  <c r="BE328" i="2"/>
  <c r="T328" i="2"/>
  <c r="R328" i="2"/>
  <c r="P328" i="2"/>
  <c r="BK328" i="2"/>
  <c r="J328" i="2"/>
  <c r="BI327" i="2"/>
  <c r="BH327" i="2"/>
  <c r="BG327" i="2"/>
  <c r="BF327" i="2"/>
  <c r="BE327" i="2"/>
  <c r="T327" i="2"/>
  <c r="R327" i="2"/>
  <c r="P327" i="2"/>
  <c r="BK327" i="2"/>
  <c r="J327" i="2"/>
  <c r="BI326" i="2"/>
  <c r="BH326" i="2"/>
  <c r="BG326" i="2"/>
  <c r="BF326" i="2"/>
  <c r="BE326" i="2"/>
  <c r="T326" i="2"/>
  <c r="R326" i="2"/>
  <c r="P326" i="2"/>
  <c r="BK326" i="2"/>
  <c r="J326" i="2"/>
  <c r="BI325" i="2"/>
  <c r="BH325" i="2"/>
  <c r="BG325" i="2"/>
  <c r="BF325" i="2"/>
  <c r="BE325" i="2"/>
  <c r="T325" i="2"/>
  <c r="R325" i="2"/>
  <c r="P325" i="2"/>
  <c r="BK325" i="2"/>
  <c r="J325" i="2"/>
  <c r="BI322" i="2"/>
  <c r="BH322" i="2"/>
  <c r="BG322" i="2"/>
  <c r="BF322" i="2"/>
  <c r="BE322" i="2"/>
  <c r="T322" i="2"/>
  <c r="R322" i="2"/>
  <c r="P322" i="2"/>
  <c r="BK322" i="2"/>
  <c r="J322" i="2"/>
  <c r="BI321" i="2"/>
  <c r="BH321" i="2"/>
  <c r="BG321" i="2"/>
  <c r="BF321" i="2"/>
  <c r="BE321" i="2"/>
  <c r="T321" i="2"/>
  <c r="R321" i="2"/>
  <c r="P321" i="2"/>
  <c r="BK321" i="2"/>
  <c r="J321" i="2"/>
  <c r="BI318" i="2"/>
  <c r="BH318" i="2"/>
  <c r="BG318" i="2"/>
  <c r="BF318" i="2"/>
  <c r="BE318" i="2"/>
  <c r="T318" i="2"/>
  <c r="R318" i="2"/>
  <c r="P318" i="2"/>
  <c r="BK318" i="2"/>
  <c r="J318" i="2"/>
  <c r="BI313" i="2"/>
  <c r="BH313" i="2"/>
  <c r="BG313" i="2"/>
  <c r="BF313" i="2"/>
  <c r="BE313" i="2"/>
  <c r="T313" i="2"/>
  <c r="R313" i="2"/>
  <c r="P313" i="2"/>
  <c r="BK313" i="2"/>
  <c r="J313" i="2"/>
  <c r="BI310" i="2"/>
  <c r="BH310" i="2"/>
  <c r="BG310" i="2"/>
  <c r="BF310" i="2"/>
  <c r="BE310" i="2"/>
  <c r="T310" i="2"/>
  <c r="R310" i="2"/>
  <c r="P310" i="2"/>
  <c r="BK310" i="2"/>
  <c r="J310" i="2"/>
  <c r="BI305" i="2"/>
  <c r="BH305" i="2"/>
  <c r="BG305" i="2"/>
  <c r="BF305" i="2"/>
  <c r="BE305" i="2"/>
  <c r="T305" i="2"/>
  <c r="R305" i="2"/>
  <c r="P305" i="2"/>
  <c r="BK305" i="2"/>
  <c r="J305" i="2"/>
  <c r="BI302" i="2"/>
  <c r="BH302" i="2"/>
  <c r="BG302" i="2"/>
  <c r="BF302" i="2"/>
  <c r="BE302" i="2"/>
  <c r="T302" i="2"/>
  <c r="R302" i="2"/>
  <c r="P302" i="2"/>
  <c r="BK302" i="2"/>
  <c r="J302" i="2"/>
  <c r="BI298" i="2"/>
  <c r="BH298" i="2"/>
  <c r="BG298" i="2"/>
  <c r="BF298" i="2"/>
  <c r="BE298" i="2"/>
  <c r="T298" i="2"/>
  <c r="T297" i="2" s="1"/>
  <c r="R298" i="2"/>
  <c r="P298" i="2"/>
  <c r="P297" i="2" s="1"/>
  <c r="BK298" i="2"/>
  <c r="BK297" i="2" s="1"/>
  <c r="J297" i="2" s="1"/>
  <c r="J75" i="2" s="1"/>
  <c r="J298" i="2"/>
  <c r="BI295" i="2"/>
  <c r="BH295" i="2"/>
  <c r="BG295" i="2"/>
  <c r="BF295" i="2"/>
  <c r="T295" i="2"/>
  <c r="R295" i="2"/>
  <c r="P295" i="2"/>
  <c r="BK295" i="2"/>
  <c r="J295" i="2"/>
  <c r="BE295" i="2" s="1"/>
  <c r="BI293" i="2"/>
  <c r="BH293" i="2"/>
  <c r="BG293" i="2"/>
  <c r="BF293" i="2"/>
  <c r="T293" i="2"/>
  <c r="R293" i="2"/>
  <c r="P293" i="2"/>
  <c r="BK293" i="2"/>
  <c r="J293" i="2"/>
  <c r="BE293" i="2" s="1"/>
  <c r="BI292" i="2"/>
  <c r="BH292" i="2"/>
  <c r="BG292" i="2"/>
  <c r="BF292" i="2"/>
  <c r="T292" i="2"/>
  <c r="R292" i="2"/>
  <c r="P292" i="2"/>
  <c r="BK292" i="2"/>
  <c r="J292" i="2"/>
  <c r="BE292" i="2" s="1"/>
  <c r="BI291" i="2"/>
  <c r="BH291" i="2"/>
  <c r="BG291" i="2"/>
  <c r="BF291" i="2"/>
  <c r="T291" i="2"/>
  <c r="R291" i="2"/>
  <c r="R290" i="2" s="1"/>
  <c r="P291" i="2"/>
  <c r="P290" i="2" s="1"/>
  <c r="BK291" i="2"/>
  <c r="J291" i="2"/>
  <c r="BE291" i="2" s="1"/>
  <c r="BI287" i="2"/>
  <c r="BH287" i="2"/>
  <c r="BG287" i="2"/>
  <c r="BF287" i="2"/>
  <c r="T287" i="2"/>
  <c r="R287" i="2"/>
  <c r="P287" i="2"/>
  <c r="BK287" i="2"/>
  <c r="J287" i="2"/>
  <c r="BE287" i="2" s="1"/>
  <c r="BI285" i="2"/>
  <c r="BH285" i="2"/>
  <c r="BG285" i="2"/>
  <c r="BF285" i="2"/>
  <c r="T285" i="2"/>
  <c r="T284" i="2" s="1"/>
  <c r="R285" i="2"/>
  <c r="R284" i="2" s="1"/>
  <c r="P285" i="2"/>
  <c r="BK285" i="2"/>
  <c r="BK284" i="2" s="1"/>
  <c r="J284" i="2" s="1"/>
  <c r="J72" i="2" s="1"/>
  <c r="J285" i="2"/>
  <c r="BE285" i="2" s="1"/>
  <c r="BI280" i="2"/>
  <c r="BH280" i="2"/>
  <c r="BG280" i="2"/>
  <c r="BF280" i="2"/>
  <c r="BE280" i="2"/>
  <c r="T280" i="2"/>
  <c r="R280" i="2"/>
  <c r="P280" i="2"/>
  <c r="BK280" i="2"/>
  <c r="J280" i="2"/>
  <c r="BI278" i="2"/>
  <c r="BH278" i="2"/>
  <c r="BG278" i="2"/>
  <c r="BF278" i="2"/>
  <c r="BE278" i="2"/>
  <c r="T278" i="2"/>
  <c r="T277" i="2" s="1"/>
  <c r="R278" i="2"/>
  <c r="P278" i="2"/>
  <c r="P277" i="2" s="1"/>
  <c r="BK278" i="2"/>
  <c r="BK277" i="2" s="1"/>
  <c r="J277" i="2" s="1"/>
  <c r="J71" i="2" s="1"/>
  <c r="J278" i="2"/>
  <c r="BI275" i="2"/>
  <c r="BH275" i="2"/>
  <c r="BG275" i="2"/>
  <c r="BF275" i="2"/>
  <c r="T275" i="2"/>
  <c r="R275" i="2"/>
  <c r="P275" i="2"/>
  <c r="BK275" i="2"/>
  <c r="J275" i="2"/>
  <c r="BE275" i="2" s="1"/>
  <c r="BI273" i="2"/>
  <c r="BH273" i="2"/>
  <c r="BG273" i="2"/>
  <c r="BF273" i="2"/>
  <c r="T273" i="2"/>
  <c r="R273" i="2"/>
  <c r="P273" i="2"/>
  <c r="BK273" i="2"/>
  <c r="J273" i="2"/>
  <c r="BE273" i="2" s="1"/>
  <c r="BI271" i="2"/>
  <c r="BH271" i="2"/>
  <c r="BG271" i="2"/>
  <c r="BF271" i="2"/>
  <c r="T271" i="2"/>
  <c r="R271" i="2"/>
  <c r="P271" i="2"/>
  <c r="BK271" i="2"/>
  <c r="J271" i="2"/>
  <c r="BE271" i="2" s="1"/>
  <c r="BI269" i="2"/>
  <c r="BH269" i="2"/>
  <c r="BG269" i="2"/>
  <c r="BF269" i="2"/>
  <c r="T269" i="2"/>
  <c r="R269" i="2"/>
  <c r="P269" i="2"/>
  <c r="BK269" i="2"/>
  <c r="J269" i="2"/>
  <c r="BE269" i="2" s="1"/>
  <c r="BI265" i="2"/>
  <c r="BH265" i="2"/>
  <c r="BG265" i="2"/>
  <c r="BF265" i="2"/>
  <c r="T265" i="2"/>
  <c r="R265" i="2"/>
  <c r="P265" i="2"/>
  <c r="BK265" i="2"/>
  <c r="J265" i="2"/>
  <c r="BE265" i="2" s="1"/>
  <c r="BI261" i="2"/>
  <c r="BH261" i="2"/>
  <c r="BG261" i="2"/>
  <c r="BF261" i="2"/>
  <c r="T261" i="2"/>
  <c r="R261" i="2"/>
  <c r="R260" i="2" s="1"/>
  <c r="P261" i="2"/>
  <c r="P260" i="2" s="1"/>
  <c r="BK261" i="2"/>
  <c r="J261" i="2"/>
  <c r="BE261" i="2" s="1"/>
  <c r="BI256" i="2"/>
  <c r="BH256" i="2"/>
  <c r="BG256" i="2"/>
  <c r="BF256" i="2"/>
  <c r="BE256" i="2"/>
  <c r="T256" i="2"/>
  <c r="R256" i="2"/>
  <c r="P256" i="2"/>
  <c r="BK256" i="2"/>
  <c r="J256" i="2"/>
  <c r="BI254" i="2"/>
  <c r="BH254" i="2"/>
  <c r="BG254" i="2"/>
  <c r="BF254" i="2"/>
  <c r="BE254" i="2"/>
  <c r="T254" i="2"/>
  <c r="R254" i="2"/>
  <c r="P254" i="2"/>
  <c r="BK254" i="2"/>
  <c r="J254" i="2"/>
  <c r="BI251" i="2"/>
  <c r="BH251" i="2"/>
  <c r="BG251" i="2"/>
  <c r="BF251" i="2"/>
  <c r="BE251" i="2"/>
  <c r="T251" i="2"/>
  <c r="R251" i="2"/>
  <c r="P251" i="2"/>
  <c r="BK251" i="2"/>
  <c r="J251" i="2"/>
  <c r="BI248" i="2"/>
  <c r="BH248" i="2"/>
  <c r="BG248" i="2"/>
  <c r="BF248" i="2"/>
  <c r="BE248" i="2"/>
  <c r="T248" i="2"/>
  <c r="T247" i="2" s="1"/>
  <c r="R248" i="2"/>
  <c r="R247" i="2" s="1"/>
  <c r="P248" i="2"/>
  <c r="P247" i="2" s="1"/>
  <c r="BK248" i="2"/>
  <c r="J248" i="2"/>
  <c r="BI241" i="2"/>
  <c r="BH241" i="2"/>
  <c r="BG241" i="2"/>
  <c r="BF241" i="2"/>
  <c r="BE241" i="2"/>
  <c r="T241" i="2"/>
  <c r="R241" i="2"/>
  <c r="P241" i="2"/>
  <c r="BK241" i="2"/>
  <c r="J241" i="2"/>
  <c r="BI239" i="2"/>
  <c r="BH239" i="2"/>
  <c r="BG239" i="2"/>
  <c r="BF239" i="2"/>
  <c r="BE239" i="2"/>
  <c r="T239" i="2"/>
  <c r="R239" i="2"/>
  <c r="P239" i="2"/>
  <c r="BK239" i="2"/>
  <c r="J239" i="2"/>
  <c r="BI237" i="2"/>
  <c r="BH237" i="2"/>
  <c r="BG237" i="2"/>
  <c r="BF237" i="2"/>
  <c r="BE237" i="2"/>
  <c r="T237" i="2"/>
  <c r="R237" i="2"/>
  <c r="P237" i="2"/>
  <c r="BK237" i="2"/>
  <c r="J237" i="2"/>
  <c r="BI235" i="2"/>
  <c r="BH235" i="2"/>
  <c r="BG235" i="2"/>
  <c r="BF235" i="2"/>
  <c r="BE235" i="2"/>
  <c r="T235" i="2"/>
  <c r="R235" i="2"/>
  <c r="P235" i="2"/>
  <c r="BK235" i="2"/>
  <c r="J235" i="2"/>
  <c r="BI231" i="2"/>
  <c r="BH231" i="2"/>
  <c r="BG231" i="2"/>
  <c r="BF231" i="2"/>
  <c r="BE231" i="2"/>
  <c r="T231" i="2"/>
  <c r="R231" i="2"/>
  <c r="P231" i="2"/>
  <c r="BK231" i="2"/>
  <c r="J231" i="2"/>
  <c r="BI229" i="2"/>
  <c r="BH229" i="2"/>
  <c r="BG229" i="2"/>
  <c r="BF229" i="2"/>
  <c r="BE229" i="2"/>
  <c r="T229" i="2"/>
  <c r="T228" i="2" s="1"/>
  <c r="T227" i="2" s="1"/>
  <c r="R229" i="2"/>
  <c r="P229" i="2"/>
  <c r="P228" i="2" s="1"/>
  <c r="P227" i="2" s="1"/>
  <c r="BK229" i="2"/>
  <c r="BK228" i="2" s="1"/>
  <c r="J229" i="2"/>
  <c r="BI217" i="2"/>
  <c r="BH217" i="2"/>
  <c r="BG217" i="2"/>
  <c r="BF217" i="2"/>
  <c r="BE217" i="2"/>
  <c r="T217" i="2"/>
  <c r="R217" i="2"/>
  <c r="P217" i="2"/>
  <c r="BK217" i="2"/>
  <c r="J217" i="2"/>
  <c r="BI213" i="2"/>
  <c r="BH213" i="2"/>
  <c r="BG213" i="2"/>
  <c r="BF213" i="2"/>
  <c r="BE213" i="2"/>
  <c r="T213" i="2"/>
  <c r="R213" i="2"/>
  <c r="P213" i="2"/>
  <c r="BK213" i="2"/>
  <c r="J213" i="2"/>
  <c r="BI211" i="2"/>
  <c r="BH211" i="2"/>
  <c r="BG211" i="2"/>
  <c r="BF211" i="2"/>
  <c r="BE211" i="2"/>
  <c r="T211" i="2"/>
  <c r="R211" i="2"/>
  <c r="P211" i="2"/>
  <c r="BK211" i="2"/>
  <c r="J211" i="2"/>
  <c r="BI203" i="2"/>
  <c r="BH203" i="2"/>
  <c r="BG203" i="2"/>
  <c r="BF203" i="2"/>
  <c r="BE203" i="2"/>
  <c r="T203" i="2"/>
  <c r="R203" i="2"/>
  <c r="P203" i="2"/>
  <c r="BK203" i="2"/>
  <c r="J203" i="2"/>
  <c r="BI201" i="2"/>
  <c r="BH201" i="2"/>
  <c r="BG201" i="2"/>
  <c r="BF201" i="2"/>
  <c r="BE201" i="2"/>
  <c r="T201" i="2"/>
  <c r="R201" i="2"/>
  <c r="P201" i="2"/>
  <c r="BK201" i="2"/>
  <c r="J201" i="2"/>
  <c r="BI197" i="2"/>
  <c r="BH197" i="2"/>
  <c r="BG197" i="2"/>
  <c r="BF197" i="2"/>
  <c r="BE197" i="2"/>
  <c r="T197" i="2"/>
  <c r="R197" i="2"/>
  <c r="P197" i="2"/>
  <c r="BK197" i="2"/>
  <c r="J197" i="2"/>
  <c r="BI195" i="2"/>
  <c r="BH195" i="2"/>
  <c r="BG195" i="2"/>
  <c r="BF195" i="2"/>
  <c r="BE195" i="2"/>
  <c r="T195" i="2"/>
  <c r="R195" i="2"/>
  <c r="P195" i="2"/>
  <c r="BK195" i="2"/>
  <c r="J195" i="2"/>
  <c r="BI189" i="2"/>
  <c r="BH189" i="2"/>
  <c r="BG189" i="2"/>
  <c r="BF189" i="2"/>
  <c r="BE189" i="2"/>
  <c r="T189" i="2"/>
  <c r="T188" i="2" s="1"/>
  <c r="R189" i="2"/>
  <c r="R188" i="2" s="1"/>
  <c r="P189" i="2"/>
  <c r="P188" i="2" s="1"/>
  <c r="BK189" i="2"/>
  <c r="J189" i="2"/>
  <c r="BI186" i="2"/>
  <c r="BH186" i="2"/>
  <c r="BG186" i="2"/>
  <c r="BF186" i="2"/>
  <c r="T186" i="2"/>
  <c r="R186" i="2"/>
  <c r="P186" i="2"/>
  <c r="BK186" i="2"/>
  <c r="J186" i="2"/>
  <c r="BE186" i="2" s="1"/>
  <c r="BI184" i="2"/>
  <c r="BH184" i="2"/>
  <c r="BG184" i="2"/>
  <c r="BF184" i="2"/>
  <c r="T184" i="2"/>
  <c r="R184" i="2"/>
  <c r="P184" i="2"/>
  <c r="BK184" i="2"/>
  <c r="J184" i="2"/>
  <c r="BE184" i="2" s="1"/>
  <c r="BI182" i="2"/>
  <c r="BH182" i="2"/>
  <c r="BG182" i="2"/>
  <c r="BF182" i="2"/>
  <c r="T182" i="2"/>
  <c r="R182" i="2"/>
  <c r="P182" i="2"/>
  <c r="BK182" i="2"/>
  <c r="J182" i="2"/>
  <c r="BE182" i="2" s="1"/>
  <c r="BI179" i="2"/>
  <c r="BH179" i="2"/>
  <c r="BG179" i="2"/>
  <c r="BF179" i="2"/>
  <c r="T179" i="2"/>
  <c r="R179" i="2"/>
  <c r="P179" i="2"/>
  <c r="BK179" i="2"/>
  <c r="J179" i="2"/>
  <c r="BE179" i="2" s="1"/>
  <c r="BI177" i="2"/>
  <c r="BH177" i="2"/>
  <c r="BG177" i="2"/>
  <c r="BF177" i="2"/>
  <c r="T177" i="2"/>
  <c r="R177" i="2"/>
  <c r="P177" i="2"/>
  <c r="BK177" i="2"/>
  <c r="J177" i="2"/>
  <c r="BE177" i="2" s="1"/>
  <c r="BI166" i="2"/>
  <c r="BH166" i="2"/>
  <c r="BG166" i="2"/>
  <c r="BF166" i="2"/>
  <c r="T166" i="2"/>
  <c r="T165" i="2" s="1"/>
  <c r="R166" i="2"/>
  <c r="R165" i="2" s="1"/>
  <c r="P166" i="2"/>
  <c r="BK166" i="2"/>
  <c r="BK165" i="2" s="1"/>
  <c r="J165" i="2" s="1"/>
  <c r="J64" i="2" s="1"/>
  <c r="J166" i="2"/>
  <c r="BE166" i="2" s="1"/>
  <c r="BI160" i="2"/>
  <c r="BH160" i="2"/>
  <c r="BG160" i="2"/>
  <c r="BF160" i="2"/>
  <c r="BE160" i="2"/>
  <c r="T160" i="2"/>
  <c r="R160" i="2"/>
  <c r="P160" i="2"/>
  <c r="BK160" i="2"/>
  <c r="J160" i="2"/>
  <c r="BI158" i="2"/>
  <c r="BH158" i="2"/>
  <c r="BG158" i="2"/>
  <c r="BF158" i="2"/>
  <c r="BE158" i="2"/>
  <c r="T158" i="2"/>
  <c r="R158" i="2"/>
  <c r="P158" i="2"/>
  <c r="BK158" i="2"/>
  <c r="J158" i="2"/>
  <c r="BI156" i="2"/>
  <c r="BH156" i="2"/>
  <c r="BG156" i="2"/>
  <c r="BF156" i="2"/>
  <c r="BE156" i="2"/>
  <c r="T156" i="2"/>
  <c r="R156" i="2"/>
  <c r="P156" i="2"/>
  <c r="BK156" i="2"/>
  <c r="J156" i="2"/>
  <c r="BI149" i="2"/>
  <c r="BH149" i="2"/>
  <c r="BG149" i="2"/>
  <c r="BF149" i="2"/>
  <c r="BE149" i="2"/>
  <c r="T149" i="2"/>
  <c r="R149" i="2"/>
  <c r="P149" i="2"/>
  <c r="BK149" i="2"/>
  <c r="J149" i="2"/>
  <c r="BI142" i="2"/>
  <c r="BH142" i="2"/>
  <c r="BG142" i="2"/>
  <c r="BF142" i="2"/>
  <c r="BE142" i="2"/>
  <c r="T142" i="2"/>
  <c r="R142" i="2"/>
  <c r="P142" i="2"/>
  <c r="BK142" i="2"/>
  <c r="J142" i="2"/>
  <c r="BI128" i="2"/>
  <c r="BH128" i="2"/>
  <c r="BG128" i="2"/>
  <c r="BF128" i="2"/>
  <c r="BE128" i="2"/>
  <c r="T128" i="2"/>
  <c r="R128" i="2"/>
  <c r="P128" i="2"/>
  <c r="BK128" i="2"/>
  <c r="J128" i="2"/>
  <c r="BI114" i="2"/>
  <c r="BH114" i="2"/>
  <c r="BG114" i="2"/>
  <c r="F34" i="2" s="1"/>
  <c r="BB53" i="1" s="1"/>
  <c r="BF114" i="2"/>
  <c r="BE114" i="2"/>
  <c r="T114" i="2"/>
  <c r="T113" i="2" s="1"/>
  <c r="T112" i="2" s="1"/>
  <c r="R114" i="2"/>
  <c r="R113" i="2" s="1"/>
  <c r="P114" i="2"/>
  <c r="BK114" i="2"/>
  <c r="BK113" i="2" s="1"/>
  <c r="J114" i="2"/>
  <c r="J106" i="2"/>
  <c r="F106" i="2"/>
  <c r="J104" i="2"/>
  <c r="F104" i="2"/>
  <c r="E102" i="2"/>
  <c r="F56" i="2"/>
  <c r="J55" i="2"/>
  <c r="F55" i="2"/>
  <c r="F53" i="2"/>
  <c r="E51" i="2"/>
  <c r="E47" i="2"/>
  <c r="J20" i="2"/>
  <c r="E20" i="2"/>
  <c r="F107" i="2" s="1"/>
  <c r="J19" i="2"/>
  <c r="J14" i="2"/>
  <c r="J53" i="2" s="1"/>
  <c r="E7" i="2"/>
  <c r="E98" i="2" s="1"/>
  <c r="BD56" i="1"/>
  <c r="BC56" i="1"/>
  <c r="AY56" i="1" s="1"/>
  <c r="BB56" i="1"/>
  <c r="AX56" i="1"/>
  <c r="AS56" i="1"/>
  <c r="AS52" i="1"/>
  <c r="AS51" i="1"/>
  <c r="L47" i="1"/>
  <c r="AM46" i="1"/>
  <c r="L46" i="1"/>
  <c r="AM44" i="1"/>
  <c r="L44" i="1"/>
  <c r="L42" i="1"/>
  <c r="L41" i="1"/>
  <c r="J113" i="2" l="1"/>
  <c r="J63" i="2" s="1"/>
  <c r="BK227" i="2"/>
  <c r="J227" i="2" s="1"/>
  <c r="J66" i="2" s="1"/>
  <c r="J228" i="2"/>
  <c r="J67" i="2" s="1"/>
  <c r="R112" i="2"/>
  <c r="F35" i="2"/>
  <c r="BC53" i="1" s="1"/>
  <c r="J384" i="2"/>
  <c r="J81" i="2" s="1"/>
  <c r="T467" i="2"/>
  <c r="F36" i="2"/>
  <c r="BD53" i="1" s="1"/>
  <c r="BD52" i="1" s="1"/>
  <c r="BD51" i="1" s="1"/>
  <c r="W30" i="1" s="1"/>
  <c r="BK188" i="2"/>
  <c r="J188" i="2" s="1"/>
  <c r="J65" i="2" s="1"/>
  <c r="R228" i="2"/>
  <c r="R227" i="2" s="1"/>
  <c r="BK247" i="2"/>
  <c r="T260" i="2"/>
  <c r="T246" i="2" s="1"/>
  <c r="R277" i="2"/>
  <c r="R246" i="2" s="1"/>
  <c r="P284" i="2"/>
  <c r="P246" i="2" s="1"/>
  <c r="T290" i="2"/>
  <c r="R297" i="2"/>
  <c r="R289" i="2" s="1"/>
  <c r="T336" i="2"/>
  <c r="BK346" i="2"/>
  <c r="J346" i="2" s="1"/>
  <c r="J77" i="2" s="1"/>
  <c r="P352" i="2"/>
  <c r="P289" i="2" s="1"/>
  <c r="BK450" i="2"/>
  <c r="J450" i="2" s="1"/>
  <c r="J84" i="2" s="1"/>
  <c r="R85" i="3"/>
  <c r="R84" i="3" s="1"/>
  <c r="J32" i="2"/>
  <c r="AV53" i="1" s="1"/>
  <c r="AT53" i="1" s="1"/>
  <c r="F32" i="2"/>
  <c r="AZ53" i="1" s="1"/>
  <c r="P165" i="2"/>
  <c r="P113" i="2"/>
  <c r="F33" i="2"/>
  <c r="BA53" i="1" s="1"/>
  <c r="BK260" i="2"/>
  <c r="J260" i="2" s="1"/>
  <c r="J70" i="2" s="1"/>
  <c r="BK290" i="2"/>
  <c r="P511" i="2"/>
  <c r="P383" i="2" s="1"/>
  <c r="T84" i="3"/>
  <c r="T383" i="2"/>
  <c r="J33" i="2"/>
  <c r="AW53" i="1" s="1"/>
  <c r="BK84" i="3"/>
  <c r="J84" i="3" s="1"/>
  <c r="J85" i="3"/>
  <c r="J61" i="3" s="1"/>
  <c r="J32" i="3"/>
  <c r="AV54" i="1" s="1"/>
  <c r="AT54" i="1" s="1"/>
  <c r="F32" i="3"/>
  <c r="AZ54" i="1" s="1"/>
  <c r="J86" i="4"/>
  <c r="J62" i="4" s="1"/>
  <c r="BK85" i="4"/>
  <c r="F32" i="4"/>
  <c r="AZ55" i="1" s="1"/>
  <c r="J32" i="4"/>
  <c r="AV55" i="1" s="1"/>
  <c r="AT55" i="1" s="1"/>
  <c r="J53" i="4"/>
  <c r="F81" i="4"/>
  <c r="R108" i="5"/>
  <c r="R107" i="5" s="1"/>
  <c r="R106" i="5" s="1"/>
  <c r="J214" i="5"/>
  <c r="J69" i="5" s="1"/>
  <c r="BK213" i="5"/>
  <c r="J213" i="5" s="1"/>
  <c r="J68" i="5" s="1"/>
  <c r="J246" i="5"/>
  <c r="J74" i="5" s="1"/>
  <c r="BK245" i="5"/>
  <c r="J245" i="5" s="1"/>
  <c r="J73" i="5" s="1"/>
  <c r="BK306" i="5"/>
  <c r="J306" i="5" s="1"/>
  <c r="J79" i="5" s="1"/>
  <c r="J307" i="5"/>
  <c r="J80" i="5" s="1"/>
  <c r="F33" i="3"/>
  <c r="BA54" i="1" s="1"/>
  <c r="R86" i="4"/>
  <c r="R85" i="4" s="1"/>
  <c r="R84" i="4" s="1"/>
  <c r="F34" i="4"/>
  <c r="BB55" i="1" s="1"/>
  <c r="BB52" i="1" s="1"/>
  <c r="T107" i="5"/>
  <c r="T106" i="5" s="1"/>
  <c r="P245" i="5"/>
  <c r="P107" i="5" s="1"/>
  <c r="P106" i="5" s="1"/>
  <c r="AU57" i="1" s="1"/>
  <c r="AU56" i="1" s="1"/>
  <c r="P306" i="5"/>
  <c r="F35" i="3"/>
  <c r="BC54" i="1" s="1"/>
  <c r="BK108" i="5"/>
  <c r="J109" i="5"/>
  <c r="J63" i="5" s="1"/>
  <c r="J32" i="5"/>
  <c r="AV57" i="1" s="1"/>
  <c r="AT57" i="1" s="1"/>
  <c r="BK223" i="5"/>
  <c r="J223" i="5" s="1"/>
  <c r="J70" i="5" s="1"/>
  <c r="J224" i="5"/>
  <c r="J71" i="5" s="1"/>
  <c r="J289" i="5"/>
  <c r="J78" i="5" s="1"/>
  <c r="BK288" i="5"/>
  <c r="J288" i="5" s="1"/>
  <c r="J77" i="5" s="1"/>
  <c r="BK85" i="6"/>
  <c r="J86" i="6"/>
  <c r="J62" i="6" s="1"/>
  <c r="J32" i="6"/>
  <c r="AV58" i="1" s="1"/>
  <c r="E47" i="5"/>
  <c r="F32" i="5"/>
  <c r="AZ57" i="1" s="1"/>
  <c r="F81" i="6"/>
  <c r="J33" i="6"/>
  <c r="AW58" i="1" s="1"/>
  <c r="F33" i="4"/>
  <c r="BA55" i="1" s="1"/>
  <c r="J78" i="6"/>
  <c r="F32" i="6"/>
  <c r="AZ58" i="1" s="1"/>
  <c r="F33" i="5"/>
  <c r="BA57" i="1" s="1"/>
  <c r="BA56" i="1" s="1"/>
  <c r="AW56" i="1" s="1"/>
  <c r="AX52" i="1" l="1"/>
  <c r="BB51" i="1"/>
  <c r="J108" i="5"/>
  <c r="J62" i="5" s="1"/>
  <c r="BK107" i="5"/>
  <c r="BK84" i="4"/>
  <c r="J84" i="4" s="1"/>
  <c r="J85" i="4"/>
  <c r="J61" i="4" s="1"/>
  <c r="BA52" i="1"/>
  <c r="BK383" i="2"/>
  <c r="J383" i="2" s="1"/>
  <c r="J80" i="2" s="1"/>
  <c r="BC52" i="1"/>
  <c r="AZ56" i="1"/>
  <c r="AV56" i="1" s="1"/>
  <c r="AT56" i="1" s="1"/>
  <c r="J85" i="6"/>
  <c r="J61" i="6" s="1"/>
  <c r="BK84" i="6"/>
  <c r="J84" i="6" s="1"/>
  <c r="J29" i="3"/>
  <c r="J60" i="3"/>
  <c r="P112" i="2"/>
  <c r="P111" i="2" s="1"/>
  <c r="P110" i="2" s="1"/>
  <c r="AU53" i="1" s="1"/>
  <c r="AU52" i="1" s="1"/>
  <c r="AU51" i="1" s="1"/>
  <c r="R111" i="2"/>
  <c r="R110" i="2" s="1"/>
  <c r="BK289" i="2"/>
  <c r="J289" i="2" s="1"/>
  <c r="J73" i="2" s="1"/>
  <c r="J290" i="2"/>
  <c r="J74" i="2" s="1"/>
  <c r="AT58" i="1"/>
  <c r="AZ52" i="1"/>
  <c r="T289" i="2"/>
  <c r="T111" i="2" s="1"/>
  <c r="T110" i="2" s="1"/>
  <c r="J247" i="2"/>
  <c r="J69" i="2" s="1"/>
  <c r="BK246" i="2"/>
  <c r="J246" i="2" s="1"/>
  <c r="J68" i="2" s="1"/>
  <c r="BK112" i="2"/>
  <c r="BA51" i="1" l="1"/>
  <c r="AW52" i="1"/>
  <c r="BK111" i="2"/>
  <c r="J112" i="2"/>
  <c r="J62" i="2" s="1"/>
  <c r="J60" i="6"/>
  <c r="J29" i="6"/>
  <c r="AG54" i="1"/>
  <c r="AN54" i="1" s="1"/>
  <c r="J38" i="3"/>
  <c r="AY52" i="1"/>
  <c r="BC51" i="1"/>
  <c r="J60" i="4"/>
  <c r="J29" i="4"/>
  <c r="W28" i="1"/>
  <c r="AX51" i="1"/>
  <c r="AV52" i="1"/>
  <c r="AT52" i="1" s="1"/>
  <c r="AZ51" i="1"/>
  <c r="J107" i="5"/>
  <c r="J61" i="5" s="1"/>
  <c r="BK106" i="5"/>
  <c r="J106" i="5" s="1"/>
  <c r="W26" i="1" l="1"/>
  <c r="AV51" i="1"/>
  <c r="AG55" i="1"/>
  <c r="AN55" i="1" s="1"/>
  <c r="J38" i="4"/>
  <c r="J111" i="2"/>
  <c r="J61" i="2" s="1"/>
  <c r="BK110" i="2"/>
  <c r="J110" i="2" s="1"/>
  <c r="J29" i="5"/>
  <c r="J60" i="5"/>
  <c r="W29" i="1"/>
  <c r="AY51" i="1"/>
  <c r="AG58" i="1"/>
  <c r="AN58" i="1" s="1"/>
  <c r="J38" i="6"/>
  <c r="AW51" i="1"/>
  <c r="AK27" i="1" s="1"/>
  <c r="W27" i="1"/>
  <c r="J38" i="5" l="1"/>
  <c r="AG57" i="1"/>
  <c r="J60" i="2"/>
  <c r="J29" i="2"/>
  <c r="AK26" i="1"/>
  <c r="AT51" i="1"/>
  <c r="AG53" i="1" l="1"/>
  <c r="J38" i="2"/>
  <c r="AN57" i="1"/>
  <c r="AG56" i="1"/>
  <c r="AN56" i="1" s="1"/>
  <c r="AG52" i="1" l="1"/>
  <c r="AN53" i="1"/>
  <c r="AG51" i="1" l="1"/>
  <c r="AN52" i="1"/>
  <c r="AK23" i="1" l="1"/>
  <c r="AK32" i="1" s="1"/>
  <c r="AN51" i="1"/>
</calcChain>
</file>

<file path=xl/sharedStrings.xml><?xml version="1.0" encoding="utf-8"?>
<sst xmlns="http://schemas.openxmlformats.org/spreadsheetml/2006/main" count="10076" uniqueCount="1585">
  <si>
    <t>Export VZ</t>
  </si>
  <si>
    <t>List obsahuje:</t>
  </si>
  <si>
    <t>3.0</t>
  </si>
  <si>
    <t/>
  </si>
  <si>
    <t>False</t>
  </si>
  <si>
    <t>{c46d258a-ffda-4094-b6f7-090b39d479a6}</t>
  </si>
  <si>
    <t>&gt;&gt;  skryté sloupce  &lt;&lt;</t>
  </si>
  <si>
    <t>0,01</t>
  </si>
  <si>
    <t>21</t>
  </si>
  <si>
    <t>15</t>
  </si>
  <si>
    <t>REKAPITULACE STAVBY</t>
  </si>
  <si>
    <t>v ---  níže se nacházejí doplnkové a pomocné údaje k sestavám  --- v</t>
  </si>
  <si>
    <t>Návod na vyplnění</t>
  </si>
  <si>
    <t>0,001</t>
  </si>
  <si>
    <t>Kód:</t>
  </si>
  <si>
    <t>2015-124</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</si>
  <si>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</si>
  <si>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</si>
  <si>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II/610 Chudoplesy, aktualizace PD, dopravně - bezpečnostní opatření</t>
  </si>
  <si>
    <t>KSO:</t>
  </si>
  <si>
    <t>CC-CZ:</t>
  </si>
  <si>
    <t>Místo:</t>
  </si>
  <si>
    <t>Chudoplesy</t>
  </si>
  <si>
    <t>Datum:</t>
  </si>
  <si>
    <t>19.9.2016</t>
  </si>
  <si>
    <t>Zadavatel:</t>
  </si>
  <si>
    <t>IČ:</t>
  </si>
  <si>
    <t>70891095</t>
  </si>
  <si>
    <t>Středočeský kraj</t>
  </si>
  <si>
    <t>DIČ:</t>
  </si>
  <si>
    <t>Uchazeč:</t>
  </si>
  <si>
    <t>Vyplň údaj</t>
  </si>
  <si>
    <t>True</t>
  </si>
  <si>
    <t>Projektant:</t>
  </si>
  <si>
    <t>27086135</t>
  </si>
  <si>
    <t>CR Project s.r.o.</t>
  </si>
  <si>
    <t>CZ27086135</t>
  </si>
  <si>
    <t>Poznámka:</t>
  </si>
  <si>
    <t>Soupis prací je sestaven s využitím položek Cenové soustavy ÚRS. Cenové a technické podmínky položek Cenové soustavy ÚRS, které nejsou uvedeny v soupisu prací (informace z tzv. úvodních částí katalogů) jsou neomezeně dálkově k dispozici na www.cs-urs.cz. Položky soupisu prací, které nemají ve sloupci „Cenová soustava“ uveden žádný údaj, nepochází z Cenové soustavy ÚRS._x000D_
.........................._x000D_
Soupis výkonů je zpracován s výhradou, jako nezávazný, dle §2622 zák. č. 89/2012 Sb. NOZ._x000D_
.........................._x000D_
Rozpočet (soupis prací) je vypracován na základě projektové dokumentace - jedná se o odhad nákladů._x000D_
Veškeré položky rozpočtu (soupisu prací) je bezpodmínečně nutné provádět (případně oceňovat) dle projektové dokumentace, která je jednoznačně nadřazená tomuto rozpočtu (soupisu prací)._x000D_
Tato nadřazená projektová dokumentace určuje, doplňuje, případně dopřesňuje obsah jednotlivých položek tohoto rozpočtu (výkazu výměr), případně může tento rozpočet (výkaz výměr) rozšířit o další položky._x000D_
.........................._x000D_
Pokud je v soupisu prací definován konkrétní výrobek, je tím definován minimální požadovaný standard, uchazeč může ve své nabídce tento výrobek nahradit výrobkem se srovnatelnými nebo lepšími parametry. Parametry pro srovnání se rozumí zejména parametry výkonnostní, funkční a parametry životnosti._x000D_
.........................._x000D_
Vzhledem k charakteru stavby a to liniová, byly všechny plošné výměry ve výkazu výměr odečteny ze situace ve formátu dwg.</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</si>
  <si>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</si>
  <si>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</si>
  <si>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</si>
  <si>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</si>
  <si>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</si>
  <si>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</si>
  <si>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</si>
  <si>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</si>
  <si>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</si>
  <si>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</si>
  <si>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</si>
  <si>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</si>
  <si>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</si>
  <si>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</si>
  <si>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</si>
  <si>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</si>
  <si>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</si>
  <si>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</si>
  <si>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</si>
  <si>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</si>
  <si>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</si>
  <si>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</si>
  <si>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</si>
  <si>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</si>
  <si>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</si>
  <si>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</si>
  <si>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</si>
  <si>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</si>
  <si>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</si>
  <si>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</si>
  <si>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</si>
  <si>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</si>
  <si>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</si>
  <si>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</si>
  <si>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</si>
  <si>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</si>
  <si>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</si>
  <si>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</si>
  <si>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A</t>
  </si>
  <si>
    <t>INVESTICE STŘEDOČESKÉHO KRAJE</t>
  </si>
  <si>
    <t>STA</t>
  </si>
  <si>
    <t>1</t>
  </si>
  <si>
    <t>{35a21520-c24d-410a-a472-050def9778c2}</t>
  </si>
  <si>
    <t>2</t>
  </si>
  <si>
    <t>SO.110.A</t>
  </si>
  <si>
    <t>SO.110 - Komunikace</t>
  </si>
  <si>
    <t>Soupis</t>
  </si>
  <si>
    <t>{0e6e9ea9-1697-4aa8-a16e-02e286ab854f}</t>
  </si>
  <si>
    <t>SO.410</t>
  </si>
  <si>
    <t>SO.410 - Veřejné osvětlení</t>
  </si>
  <si>
    <t>{139addfe-8760-4648-9d11-617c7ea04f0d}</t>
  </si>
  <si>
    <t>VoN.A</t>
  </si>
  <si>
    <t>Vedlejší a ostatní náklady</t>
  </si>
  <si>
    <t>{5e5e3913-5f93-4c16-a308-ea8b7aee409c}</t>
  </si>
  <si>
    <t>B</t>
  </si>
  <si>
    <t>INVESTICE OBCE</t>
  </si>
  <si>
    <t>{c705ca50-1c84-4100-8de2-bee7335c354a}</t>
  </si>
  <si>
    <t>SO.110.B</t>
  </si>
  <si>
    <t>{bb10eb98-1f73-447c-869c-e9dcebccdf10}</t>
  </si>
  <si>
    <t>VoN.B</t>
  </si>
  <si>
    <t>{30e40028-d083-49ed-8b4b-d2bbc5bb02bd}</t>
  </si>
  <si>
    <t>Zpět na list:</t>
  </si>
  <si>
    <t>KRYCÍ LIST SOUPISU</t>
  </si>
  <si>
    <t>Objekt:</t>
  </si>
  <si>
    <t>A - INVESTICE STŘEDOČESKÉHO KRAJE</t>
  </si>
  <si>
    <t>Soupis:</t>
  </si>
  <si>
    <t>SO.110.A - SO.110 - Komunikace</t>
  </si>
  <si>
    <t>REKAPITULACE ČLENĚNÍ SOUPISU PRACÍ</t>
  </si>
  <si>
    <t>Kód dílu - Popis</t>
  </si>
  <si>
    <t>Cena celkem [CZK]</t>
  </si>
  <si>
    <t>Náklady soupisu celkem</t>
  </si>
  <si>
    <t>-1</t>
  </si>
  <si>
    <t>HSV - Práce a dodávky HSV</t>
  </si>
  <si>
    <t xml:space="preserve">    1 - Zemní práce</t>
  </si>
  <si>
    <t xml:space="preserve">      R10 - Společné zemní práce</t>
  </si>
  <si>
    <t xml:space="preserve">      R11 - Zemní práce pro komunikace</t>
  </si>
  <si>
    <t xml:space="preserve">      R12 - Zemní práce pro odvodnění komunikací</t>
  </si>
  <si>
    <t xml:space="preserve">    3 - Svislé a kompletní konstrukce</t>
  </si>
  <si>
    <t xml:space="preserve">      R32 - Sanace svahu geobuňkami</t>
  </si>
  <si>
    <t xml:space="preserve">    5 - Komunikace</t>
  </si>
  <si>
    <t xml:space="preserve">      R50 - Podkladní vrstvy</t>
  </si>
  <si>
    <t xml:space="preserve">      R51 - Komunikace pro automobilovou dopravu - asfalt</t>
  </si>
  <si>
    <t xml:space="preserve">      R52 - Komunikace pro automobilovou dopravu - zámková dlažba</t>
  </si>
  <si>
    <t xml:space="preserve">      R53 - Komunikace pro automobilovou dopravu - žulová dlažba</t>
  </si>
  <si>
    <t xml:space="preserve">    8 - Trubní vedení</t>
  </si>
  <si>
    <t xml:space="preserve">      R80 - Společné práce pro trubní vedení</t>
  </si>
  <si>
    <t xml:space="preserve">      R81 - Napojení odvodňovačů</t>
  </si>
  <si>
    <t xml:space="preserve">      R82 - Uliční vpusti</t>
  </si>
  <si>
    <t xml:space="preserve">      R83 - Horské vpusti</t>
  </si>
  <si>
    <t xml:space="preserve">      R87 - Vsakovací a revizní šachty</t>
  </si>
  <si>
    <t xml:space="preserve">      R88 - Potrubí z trub betonových</t>
  </si>
  <si>
    <t xml:space="preserve">    9 - Ostatní konstrukce a práce-bourání</t>
  </si>
  <si>
    <t xml:space="preserve">      R90 - Společné práce pro bourání a konstrukce</t>
  </si>
  <si>
    <t xml:space="preserve">      R91 - Povrchové odvodnění a obnova příkopů</t>
  </si>
  <si>
    <t xml:space="preserve">      R95 - Osazení obrub a linek</t>
  </si>
  <si>
    <t xml:space="preserve">      R96 - Bourání konstrukcí vozovek</t>
  </si>
  <si>
    <t xml:space="preserve">      R97 - Ostatní bourací práce</t>
  </si>
  <si>
    <t xml:space="preserve">      R98 - Vodorovné dopravní značení</t>
  </si>
  <si>
    <t xml:space="preserve">      R99 - Svislé dopravní značení</t>
  </si>
  <si>
    <t xml:space="preserve">      99 - Přesun hmot</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</si>
  <si>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</si>
  <si>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</si>
  <si>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</si>
  <si>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</si>
  <si>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</si>
  <si>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</si>
  <si>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</si>
  <si>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</si>
  <si>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</si>
  <si>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</si>
  <si>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</si>
  <si>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</si>
  <si>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</si>
  <si>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</si>
  <si>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</si>
  <si>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</si>
  <si>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</si>
  <si>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</si>
  <si>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R10</t>
  </si>
  <si>
    <t>Společné zemní práce</t>
  </si>
  <si>
    <t>K</t>
  </si>
  <si>
    <t>167101102</t>
  </si>
  <si>
    <t>Nakládání výkopku z hornin tř. 1 až 4 přes 100 m3</t>
  </si>
  <si>
    <t>m3</t>
  </si>
  <si>
    <t>CS ÚRS 2016 01</t>
  </si>
  <si>
    <t>4</t>
  </si>
  <si>
    <t>3</t>
  </si>
  <si>
    <t>371976228</t>
  </si>
  <si>
    <t>VV</t>
  </si>
  <si>
    <t>Nakládání na mezideponii pro odvoz na skládku</t>
  </si>
  <si>
    <t>263,687-55,000 "- z komunikací"</t>
  </si>
  <si>
    <t>753,300-83,700 "- z odkopávek"</t>
  </si>
  <si>
    <t>134,265-88,797 "- jámy pro UV, HV, šachty a propustky"</t>
  </si>
  <si>
    <t>143,000-132,650 "- Napojení UV, HV a šachet"</t>
  </si>
  <si>
    <t>Celkem odvoz na skládku</t>
  </si>
  <si>
    <t>Nakládání na mezideponii pro násypy, zásypy a zpětné použití ornice:</t>
  </si>
  <si>
    <t>55,000 "- pro komunikace"</t>
  </si>
  <si>
    <t>83,700 "- pro zpětné zásypy v místě zemního valu"</t>
  </si>
  <si>
    <t>88,797 "- pro zpětné zásypy objektů"</t>
  </si>
  <si>
    <t>132,650"- pro zpětné zásypy přípojek odvodnění"</t>
  </si>
  <si>
    <t>Celkem pro další použití</t>
  </si>
  <si>
    <t>Součet</t>
  </si>
  <si>
    <t>162301101</t>
  </si>
  <si>
    <t>Vodorovné přemístění do 500 m výkopku/sypaniny z horniny tř. 1 až 4</t>
  </si>
  <si>
    <t>620346790</t>
  </si>
  <si>
    <t>Dovoz materiálu na mezideponii pro další použití</t>
  </si>
  <si>
    <t>263,687"- z komunikací"</t>
  </si>
  <si>
    <t>753,300 "- z odkopávek"</t>
  </si>
  <si>
    <t>134,265 "- jámy pro UV, HV, šachty a propustky"</t>
  </si>
  <si>
    <t>143,000 "- Napojení UV, HV a šachet"</t>
  </si>
  <si>
    <t>Mezisoučet</t>
  </si>
  <si>
    <t>Dovoz materiálu z mezideponie na místo použití</t>
  </si>
  <si>
    <t>162701105</t>
  </si>
  <si>
    <t>Vodorovné přemístění do 10000 m výkopku/sypaniny z horniny tř. 1 až 4</t>
  </si>
  <si>
    <t>-1740372733</t>
  </si>
  <si>
    <t>Odvoz výkopku na skládku:</t>
  </si>
  <si>
    <t>162701109</t>
  </si>
  <si>
    <t>Příplatek k vodorovnému přemístění výkopku/sypaniny z horniny tř. 1 až 4 ZKD 1000 m přes 10000 m</t>
  </si>
  <si>
    <t>676727821</t>
  </si>
  <si>
    <t>Odvoz výkopku na skládku - dalších 10 km:</t>
  </si>
  <si>
    <t>10*(263,687-55,000) "- z komunikací"</t>
  </si>
  <si>
    <t>10*(753,300-83,700) "- z odkopávek"</t>
  </si>
  <si>
    <t>10*(134,265-88,797) "- jámy pro UV, HV, šachty a propustky"</t>
  </si>
  <si>
    <t>10*(143,000-132,650) "- Napojení UV, HV a šachet"</t>
  </si>
  <si>
    <t>5</t>
  </si>
  <si>
    <t>171201201</t>
  </si>
  <si>
    <t>Uložení sypaniny na skládky</t>
  </si>
  <si>
    <t>-2140387853</t>
  </si>
  <si>
    <t>934,105 "- viz. položka č. 162301105 - Vodorovné přemístění na skládku"</t>
  </si>
  <si>
    <t>6</t>
  </si>
  <si>
    <t>171201211</t>
  </si>
  <si>
    <t>Poplatek za uložení odpadu ze sypaniny na skládce (skládkovné)</t>
  </si>
  <si>
    <t>t</t>
  </si>
  <si>
    <t>-717512063</t>
  </si>
  <si>
    <t>934,105*1,75 "- viz. položka č. 162301R02 - Vodorovné přemístění na skládku"</t>
  </si>
  <si>
    <t>7</t>
  </si>
  <si>
    <t>181951102</t>
  </si>
  <si>
    <t>Úprava pláně v hornině tř. 1 až 4 se zhutněním</t>
  </si>
  <si>
    <t>m2</t>
  </si>
  <si>
    <t>-389839322</t>
  </si>
  <si>
    <t>Pro komunikace a zpevněné plochy:</t>
  </si>
  <si>
    <t>494,50*1,18 "- plné KS - asfalt"</t>
  </si>
  <si>
    <t>60,0*1,05 "- zámková dlažba - ostrůvek"</t>
  </si>
  <si>
    <t>R11</t>
  </si>
  <si>
    <t>Zemní práce pro komunikace</t>
  </si>
  <si>
    <t>8</t>
  </si>
  <si>
    <t>122202202</t>
  </si>
  <si>
    <t>Odkopávky a prokopávky nezapažené pro silnice objemu do 1000 m3 v hornině tř. 3</t>
  </si>
  <si>
    <t>CS ÚRS 2016 02</t>
  </si>
  <si>
    <t>1993777086</t>
  </si>
  <si>
    <t>Odkop pro spodní stavbu komunikací:</t>
  </si>
  <si>
    <t>Komunikace pro aut. dopravu:</t>
  </si>
  <si>
    <t>0,150*494,50*1,11 "- plné KS - asfalt"</t>
  </si>
  <si>
    <t>0,100*60,0*1,05 "- zámková dlažba - ostrůvek"</t>
  </si>
  <si>
    <t>Pro výměnu podloží:</t>
  </si>
  <si>
    <t>0,300*494,50*1,18 "- plné KS - asfalt"</t>
  </si>
  <si>
    <t>9</t>
  </si>
  <si>
    <t>122202209</t>
  </si>
  <si>
    <t>Příplatek k odkopávkám a prokopávkám pro silnice v hornině tř. 3 za lepivost</t>
  </si>
  <si>
    <t>1127687563</t>
  </si>
  <si>
    <t>263,687 "- viz. položka 122202202 - Odkopávky pro silnice"</t>
  </si>
  <si>
    <t>10</t>
  </si>
  <si>
    <t>120001101</t>
  </si>
  <si>
    <t>Příplatek za ztížení vykopávky v blízkosti podzemního vedení</t>
  </si>
  <si>
    <t>-1764172847</t>
  </si>
  <si>
    <t>Uvažováno s 2,0% objemu:</t>
  </si>
  <si>
    <t>263,687*0,02</t>
  </si>
  <si>
    <t>11</t>
  </si>
  <si>
    <t>122201102</t>
  </si>
  <si>
    <t>Odkopávky a prokopávky nezapažené v hornině tř. 3 objem do 1000 m3</t>
  </si>
  <si>
    <t>-1480845605</t>
  </si>
  <si>
    <t>8,10*(53,0+12,0+28,0) "- odkop pro úpravu zemního valu"</t>
  </si>
  <si>
    <t>12</t>
  </si>
  <si>
    <t>171102111</t>
  </si>
  <si>
    <t>Uložení sypaniny z hornin nesoudržných a sypkých do násypů zhutněných v aktivní zóně</t>
  </si>
  <si>
    <t>-1585325855</t>
  </si>
  <si>
    <t>2,20*25,0 "- nadnásyp v místě propustku"</t>
  </si>
  <si>
    <t>13</t>
  </si>
  <si>
    <t>171101112</t>
  </si>
  <si>
    <t>Uložení sypaniny z hornin nesoudržných sypkých s vlhkostí l(d) pod 0,9 mimo aktivní zónu</t>
  </si>
  <si>
    <t>-607076755</t>
  </si>
  <si>
    <t>(0,10+0,80)*(53,0+12,0+28,0) "- zpětný zásyp po úpravě zemního valu"</t>
  </si>
  <si>
    <t>R12</t>
  </si>
  <si>
    <t>Zemní práce pro odvodnění komunikací</t>
  </si>
  <si>
    <t>14</t>
  </si>
  <si>
    <t>131201102</t>
  </si>
  <si>
    <t>Hloubení jam nezapažených v hornině tř. 3 objemu do 1000 m3</t>
  </si>
  <si>
    <t>1026338871</t>
  </si>
  <si>
    <t>3*2,25*1,40 "- 3 ks UV"</t>
  </si>
  <si>
    <t>1*2,60*2,0*1,20 "- 1 ks HV"</t>
  </si>
  <si>
    <t>3*2,50*2,50*2,10 "- 3 ks šachty"</t>
  </si>
  <si>
    <t>2,20*0,90*(25,0+15,0) "- pro propustky"</t>
  </si>
  <si>
    <t>131201109</t>
  </si>
  <si>
    <t>Příplatek za lepivost u hloubení jam nezapažených v hornině tř. 3</t>
  </si>
  <si>
    <t>704011837</t>
  </si>
  <si>
    <t>134,265 "- Viz. pol. č. 131201102 - Hloubení jam nezapažených ve tř. 3"</t>
  </si>
  <si>
    <t>16</t>
  </si>
  <si>
    <t>132201202</t>
  </si>
  <si>
    <t>Hloubení rýh š do 2000 mm v hornině tř. 3 objemu do 1000 m3</t>
  </si>
  <si>
    <t>-1015574557</t>
  </si>
  <si>
    <t>1,0*1,20*9,50 "- napojení UV"</t>
  </si>
  <si>
    <t>1,0*1,40*94,0 "- napojení HV a šachet"</t>
  </si>
  <si>
    <t>17</t>
  </si>
  <si>
    <t>132201209</t>
  </si>
  <si>
    <t>Příplatek za lepivost k hloubení rýh š do 2000 mm v hornině tř. 3</t>
  </si>
  <si>
    <t>-88603646</t>
  </si>
  <si>
    <t>143,000 "- Viz. pol. č. 132201202 - Hloubení rýh š. do 2000 mm "</t>
  </si>
  <si>
    <t>18</t>
  </si>
  <si>
    <t>151101102</t>
  </si>
  <si>
    <t>Zřízení příložného pažení a rozepření stěn rýh hl do 4 m</t>
  </si>
  <si>
    <t>1171766871</t>
  </si>
  <si>
    <t>4*3*1,50*1,40 "- 3 ks UV"</t>
  </si>
  <si>
    <t>2*1*(2,60+2,0)*1,20 "- 1 ks HV"</t>
  </si>
  <si>
    <t>4*3*2,50*2,10 "- 3 ks šachty"</t>
  </si>
  <si>
    <t>2*0,90*(25,0+15,0) "- pro propustek"</t>
  </si>
  <si>
    <t>2*1,20*9,50 "- napojení UV"</t>
  </si>
  <si>
    <t>2*1,40*94,0 "- napojení HV a šachet"</t>
  </si>
  <si>
    <t>19</t>
  </si>
  <si>
    <t>151101112</t>
  </si>
  <si>
    <t>Odstranění příložného pažení a rozepření stěn rýh hl do 4 m</t>
  </si>
  <si>
    <t>-1183234873</t>
  </si>
  <si>
    <t>457,240 "- viz pol.č. 151101102 Zřízení příložného pažení"</t>
  </si>
  <si>
    <t>20</t>
  </si>
  <si>
    <t>161101101</t>
  </si>
  <si>
    <t>Svislé přemístění výkopku z horniny tř. 1 až 4 hl výkopu do 2,5 m</t>
  </si>
  <si>
    <t>-1219837746</t>
  </si>
  <si>
    <t>134,265 "- z hloubení jam"</t>
  </si>
  <si>
    <t>143,0 "- z hloubení rýh"</t>
  </si>
  <si>
    <t>174101101</t>
  </si>
  <si>
    <t>Zásyp jam, šachet rýh nebo kolem objektů sypaninou se zhutněním</t>
  </si>
  <si>
    <t>149925570</t>
  </si>
  <si>
    <t>3*1,75*0,90 "- 3 ks UV"</t>
  </si>
  <si>
    <t>1*(2,60*2,0-1,60*1,0)*1,20 "- 1 ks HV"</t>
  </si>
  <si>
    <t>3*(2,50*2,50-1,21)*2,10 "- 3 ks šachty"</t>
  </si>
  <si>
    <t>1,20*(25,0+15,0) "- obsyp v místě propustku"</t>
  </si>
  <si>
    <t>1,0*1,10*9,50 "- napojení UV"</t>
  </si>
  <si>
    <t>1,0*1,30*94,0 "- napojení HV a šachet"</t>
  </si>
  <si>
    <t>Svislé a kompletní konstrukce</t>
  </si>
  <si>
    <t>R32</t>
  </si>
  <si>
    <t>Sanace svahu geobuňkami</t>
  </si>
  <si>
    <t>22</t>
  </si>
  <si>
    <t>155132112</t>
  </si>
  <si>
    <t>Zřízení protierozního zpevnění svahů geobuňkami sklonu do 1:1 včetně kotvení</t>
  </si>
  <si>
    <t>481997272</t>
  </si>
  <si>
    <t>(115,0+280,0)*1,4</t>
  </si>
  <si>
    <t>23</t>
  </si>
  <si>
    <t>M</t>
  </si>
  <si>
    <t>693211830</t>
  </si>
  <si>
    <t>geobuňky protierozní a stabilizační Multicell MC 35/150 4,4 x 2,42 m</t>
  </si>
  <si>
    <t>1410517041</t>
  </si>
  <si>
    <t>"Ztratné 10,0% -" 553,000*0,10</t>
  </si>
  <si>
    <t>24</t>
  </si>
  <si>
    <t>155132712</t>
  </si>
  <si>
    <t>Provedení zásypu geobuněk tl přes 100 mm pro protierozní zpevnění svahů</t>
  </si>
  <si>
    <t>50182558</t>
  </si>
  <si>
    <t>25</t>
  </si>
  <si>
    <t>583336881</t>
  </si>
  <si>
    <t>kamenivo těžené hrubé frakce 32-63</t>
  </si>
  <si>
    <t>1258866914</t>
  </si>
  <si>
    <t>0,150*(115,0+280,0)*1,4*2,68</t>
  </si>
  <si>
    <t>26</t>
  </si>
  <si>
    <t>213141131</t>
  </si>
  <si>
    <t>Zřízení vrstvy z geotextilie ve sklonu do 1:1 š do 3 m</t>
  </si>
  <si>
    <t>-313154846</t>
  </si>
  <si>
    <t>27</t>
  </si>
  <si>
    <t>693110411</t>
  </si>
  <si>
    <t>geotextilie netkaná, 300 g/m2</t>
  </si>
  <si>
    <t>-1950114077</t>
  </si>
  <si>
    <t>"Prořez 15,0% -" 553,000*0,15</t>
  </si>
  <si>
    <t>635,95*1,15 'Přepočtené koeficientem množství</t>
  </si>
  <si>
    <t>Komunikace</t>
  </si>
  <si>
    <t>R50</t>
  </si>
  <si>
    <t>Podkladní vrstvy</t>
  </si>
  <si>
    <t>28</t>
  </si>
  <si>
    <t>564851111</t>
  </si>
  <si>
    <t>Podklad ze štěrkodrtě ŠD tl 150 mm</t>
  </si>
  <si>
    <t>1138558752</t>
  </si>
  <si>
    <t>494,50*1,11 "- plné KS - asfalt"</t>
  </si>
  <si>
    <t>29</t>
  </si>
  <si>
    <t>564861111</t>
  </si>
  <si>
    <t>Podklad ze štěrkodrtě ŠD tl 200 mm</t>
  </si>
  <si>
    <t>-2085023370</t>
  </si>
  <si>
    <t>494,50*1,05 "- plné KS"</t>
  </si>
  <si>
    <t>30</t>
  </si>
  <si>
    <t>564871111</t>
  </si>
  <si>
    <t>Podklad ze štěrkodrtě ŠD tl 250 mm</t>
  </si>
  <si>
    <t>-901337705</t>
  </si>
  <si>
    <t>31</t>
  </si>
  <si>
    <t>564871116</t>
  </si>
  <si>
    <t>Podklad ze štěrkodrtě ŠD tl. 300 mm</t>
  </si>
  <si>
    <t>-639483464</t>
  </si>
  <si>
    <t>Výměna podloží v tl. 300 mm:</t>
  </si>
  <si>
    <t>R51</t>
  </si>
  <si>
    <t>Komunikace pro automobilovou dopravu - asfalt</t>
  </si>
  <si>
    <t>32</t>
  </si>
  <si>
    <t>577134121</t>
  </si>
  <si>
    <t>Asfaltový beton vrstva obrusná ACO 11 (ABS) tř. I tl 40 mm š přes 3 m z nemodifikovaného asfaltu</t>
  </si>
  <si>
    <t>1695446279</t>
  </si>
  <si>
    <t>78,50+416,0 "- plné KS"</t>
  </si>
  <si>
    <t>118,0+90,50+165,0+75,50+344,0+238,50 "- komunikace pro aut. dopravu - v místě frézování"</t>
  </si>
  <si>
    <t>33</t>
  </si>
  <si>
    <t>573231106</t>
  </si>
  <si>
    <t>Postřik živičný spojovací ze silniční emulze v množství 0,30 kg/m2</t>
  </si>
  <si>
    <t>-818209386</t>
  </si>
  <si>
    <t>2*(78,50+416,0) "- plné KS - 2 vrstvy"</t>
  </si>
  <si>
    <t>34</t>
  </si>
  <si>
    <t>577155112</t>
  </si>
  <si>
    <t>Asfaltový beton vrstva ložní ACL 16 (ABH) tl 60 mm š do 3 m z nemodifikovaného asfaltu</t>
  </si>
  <si>
    <t>-2085656391</t>
  </si>
  <si>
    <t>35</t>
  </si>
  <si>
    <t>565166122</t>
  </si>
  <si>
    <t>Asfaltový beton vrstva podkladní ACP 22 (obalované kamenivo OKH) tl 90 mm š přes 3 m</t>
  </si>
  <si>
    <t>-1132974666</t>
  </si>
  <si>
    <t>36</t>
  </si>
  <si>
    <t>573111112</t>
  </si>
  <si>
    <t>Postřik živičný infiltrační s posypem z asfaltu množství 1 kg/m2</t>
  </si>
  <si>
    <t>-1302974067</t>
  </si>
  <si>
    <t>37</t>
  </si>
  <si>
    <t>919721291</t>
  </si>
  <si>
    <t>Geomříž pro vyztužení stávajícího asfaltového povrchu ze skelných vláken</t>
  </si>
  <si>
    <t>-334358883</t>
  </si>
  <si>
    <t>85,0*1,50 "- v místě rozšíření komunikace pro aut. dopravu"</t>
  </si>
  <si>
    <t>R52</t>
  </si>
  <si>
    <t>Komunikace pro automobilovou dopravu - zámková dlažba</t>
  </si>
  <si>
    <t>38</t>
  </si>
  <si>
    <t>596212211</t>
  </si>
  <si>
    <t>Kladení zámkové dlažby pozemních komunikací tl 80 mm skupiny A pl do 100 m2</t>
  </si>
  <si>
    <t>1296879123</t>
  </si>
  <si>
    <t>60,0 "- zámková dlažba - ostrůvek"</t>
  </si>
  <si>
    <t>39</t>
  </si>
  <si>
    <t>592452031</t>
  </si>
  <si>
    <t>dlažba zámková IČKO 20x16,5x8 cm, barva šedá povrch standard</t>
  </si>
  <si>
    <t>-1493364262</t>
  </si>
  <si>
    <t>"Ztratné 2,0% -" 60,000*0,02</t>
  </si>
  <si>
    <t>R53</t>
  </si>
  <si>
    <t>Komunikace pro automobilovou dopravu - žulová dlažba</t>
  </si>
  <si>
    <t>40</t>
  </si>
  <si>
    <t>591241111</t>
  </si>
  <si>
    <t>Kladení dlažby z kostek drobných z kamene na MC tl 50 mm</t>
  </si>
  <si>
    <t>-2097316096</t>
  </si>
  <si>
    <t>7,0 "- podél obrub"</t>
  </si>
  <si>
    <t>41</t>
  </si>
  <si>
    <t>583801200</t>
  </si>
  <si>
    <t>kostka dlažební drobná, žula velikost 8/10 cm</t>
  </si>
  <si>
    <t>1554170520</t>
  </si>
  <si>
    <t>7,0/5 "- podél obrub"</t>
  </si>
  <si>
    <t>Trubní vedení</t>
  </si>
  <si>
    <t>R80</t>
  </si>
  <si>
    <t>Společné práce pro trubní vedení</t>
  </si>
  <si>
    <t>42</t>
  </si>
  <si>
    <t>899331111</t>
  </si>
  <si>
    <t>Výšková úprava uličního vstupu nebo vpusti do 200 mm zvýšením poklopu</t>
  </si>
  <si>
    <t>kus</t>
  </si>
  <si>
    <t>2032485734</t>
  </si>
  <si>
    <t>43</t>
  </si>
  <si>
    <t>899431111</t>
  </si>
  <si>
    <t>Výšková úprava uličního vstupu nebo vpusti do 200 mm zvýšením krycího hrnce, šoupěte nebo hydrantu</t>
  </si>
  <si>
    <t>1987060130</t>
  </si>
  <si>
    <t>44</t>
  </si>
  <si>
    <t>594511111</t>
  </si>
  <si>
    <t>Dlažba z lomového kamene s provedením lože z betonu</t>
  </si>
  <si>
    <t>2051667956</t>
  </si>
  <si>
    <t>4,0 "- kolem horské vpusti"</t>
  </si>
  <si>
    <t>45</t>
  </si>
  <si>
    <t>465513156</t>
  </si>
  <si>
    <t>Dlažba svahu u opěr z upraveného lomového žulového kamene LK 20 do lože C 25/30 plochy do 10 m2</t>
  </si>
  <si>
    <t>-82102786</t>
  </si>
  <si>
    <t>9,0+8,0 "- odláždění u propustků"</t>
  </si>
  <si>
    <t>R81</t>
  </si>
  <si>
    <t>Napojení odvodňovačů</t>
  </si>
  <si>
    <t>46</t>
  </si>
  <si>
    <t>451572111</t>
  </si>
  <si>
    <t>Lože pod potrubí otevřený výkop z kameniva drobného těženého</t>
  </si>
  <si>
    <t>-1598552636</t>
  </si>
  <si>
    <t>1,0*0,30*(9,50) "- napojení UV"</t>
  </si>
  <si>
    <t>1,0*0,30*(94,0) "- napojení horských vpustí a šachet"</t>
  </si>
  <si>
    <t>47</t>
  </si>
  <si>
    <t>871310310</t>
  </si>
  <si>
    <t>Montáž kanalizačního potrubí hladkého plnostěnného SN 10  z polypropylenu DN 150</t>
  </si>
  <si>
    <t>m</t>
  </si>
  <si>
    <t>-2120360502</t>
  </si>
  <si>
    <t>Napojení uličních vpustí:</t>
  </si>
  <si>
    <t>1,50+1,50+6,50</t>
  </si>
  <si>
    <t>48</t>
  </si>
  <si>
    <t>286171341</t>
  </si>
  <si>
    <t>trubka kanalizační plastová PPKGEM-SN10 DN 160 mm</t>
  </si>
  <si>
    <t>-1015255968</t>
  </si>
  <si>
    <t>"Prořez 5,0% -" 9,500*0,05</t>
  </si>
  <si>
    <t>49</t>
  </si>
  <si>
    <t>871350310</t>
  </si>
  <si>
    <t>Montáž kanalizačního potrubí hladkého plnostěnného SN 10  z polypropylenu DN 200</t>
  </si>
  <si>
    <t>-2098516941</t>
  </si>
  <si>
    <t>Napojení horských vpustí a šachet:</t>
  </si>
  <si>
    <t>92,0+2,0</t>
  </si>
  <si>
    <t>50</t>
  </si>
  <si>
    <t>286118601</t>
  </si>
  <si>
    <t>trubka kanalizační plastová PPKGEM-SN10 DN 200 mm</t>
  </si>
  <si>
    <t>-676981492</t>
  </si>
  <si>
    <t>"Prořez 5,0% -" 94,000*0,05</t>
  </si>
  <si>
    <t>51</t>
  </si>
  <si>
    <t>877315211</t>
  </si>
  <si>
    <t>Montáž tvarovek z tvrdého PVC-systém KG nebo z polypropylenu-systém KG 2000 jednoosé DN 150</t>
  </si>
  <si>
    <t>-1857637870</t>
  </si>
  <si>
    <t>Napojení odvodnění:</t>
  </si>
  <si>
    <t>52</t>
  </si>
  <si>
    <t>286118940</t>
  </si>
  <si>
    <t>koleno kanalizační plastové s hrdlem PPKGB 160x45°</t>
  </si>
  <si>
    <t>-197008068</t>
  </si>
  <si>
    <t>53</t>
  </si>
  <si>
    <t>877355211</t>
  </si>
  <si>
    <t>Montáž tvarovek z tvrdého PVC-systém KG nebo z polypropylenu-systém KG 2000 jednoosé DN 200</t>
  </si>
  <si>
    <t>1102206395</t>
  </si>
  <si>
    <t>54</t>
  </si>
  <si>
    <t>286119000</t>
  </si>
  <si>
    <t>koleno kanalizační plastové s hrdlem PPKGB 200x15°</t>
  </si>
  <si>
    <t>362895711</t>
  </si>
  <si>
    <t>55</t>
  </si>
  <si>
    <t>286119020</t>
  </si>
  <si>
    <t>koleno kanalizační plastové s hrdlem PPKGB 200x45°</t>
  </si>
  <si>
    <t>-732711234</t>
  </si>
  <si>
    <t>56</t>
  </si>
  <si>
    <t>877355221</t>
  </si>
  <si>
    <t>Montáž tvarovek z tvrdého PVC-systém KG nebo z polypropylenu-systém KG 2000 dvouosé DN 200</t>
  </si>
  <si>
    <t>1789192542</t>
  </si>
  <si>
    <t>57</t>
  </si>
  <si>
    <t>286119210</t>
  </si>
  <si>
    <t>odbočka kanalizační plastová s hrdlem PPKGEA-200/200/45°</t>
  </si>
  <si>
    <t>-1842288175</t>
  </si>
  <si>
    <t>58</t>
  </si>
  <si>
    <t>894812612</t>
  </si>
  <si>
    <t>Vyříznutí a utěsnění otvoru ve stěně šachty DN 160</t>
  </si>
  <si>
    <t>246781649</t>
  </si>
  <si>
    <t>3 "- Napojení uličních vpustí do šachet"</t>
  </si>
  <si>
    <t>59</t>
  </si>
  <si>
    <t>894812613</t>
  </si>
  <si>
    <t>Vyříznutí a utěsnění otvoru ve stěně šachty DN 200</t>
  </si>
  <si>
    <t>-1119185377</t>
  </si>
  <si>
    <t>4 "- Zaústění potrubí do šachet"</t>
  </si>
  <si>
    <t>60</t>
  </si>
  <si>
    <t>899623141</t>
  </si>
  <si>
    <t>Obetonování potrubí nebo zdiva stok betonem prostým tř. C 12/15 otevřený výkop</t>
  </si>
  <si>
    <t>801459168</t>
  </si>
  <si>
    <t>Obetonování uličních vpustí</t>
  </si>
  <si>
    <t>6*0,50</t>
  </si>
  <si>
    <t>R82</t>
  </si>
  <si>
    <t>Uliční vpusti</t>
  </si>
  <si>
    <t>61</t>
  </si>
  <si>
    <t>895941111</t>
  </si>
  <si>
    <t>Zřízení vpusti kanalizační uliční z betonových dílců typ UV-50 normální</t>
  </si>
  <si>
    <t>-2044304993</t>
  </si>
  <si>
    <t>62</t>
  </si>
  <si>
    <t>592238640</t>
  </si>
  <si>
    <t>prstenec betonový pro uliční vpusť vyrovnávací TBV-Q 390/60/10a, 39x6x5 cm</t>
  </si>
  <si>
    <t>2048598900</t>
  </si>
  <si>
    <t>63</t>
  </si>
  <si>
    <t>592238740</t>
  </si>
  <si>
    <t>koš pozink. C3 DIN 4052, vysoký, pro rám 500/300</t>
  </si>
  <si>
    <t>-737279220</t>
  </si>
  <si>
    <t>64</t>
  </si>
  <si>
    <t>592238580</t>
  </si>
  <si>
    <t>skruž betonová pro uliční vpusť horní TBV-Q 450/555/5d, 45x55x5 cm</t>
  </si>
  <si>
    <t>2066857946</t>
  </si>
  <si>
    <t>65</t>
  </si>
  <si>
    <t>592238540</t>
  </si>
  <si>
    <t>skruž betonová pro uliční vpusťs výtokovým otvorem PVC TBV-Q 450/350/3a, 45x35x5 cm</t>
  </si>
  <si>
    <t>52423726</t>
  </si>
  <si>
    <t>66</t>
  </si>
  <si>
    <t>592238520</t>
  </si>
  <si>
    <t>dno betonové pro uliční vpusť s kalovou prohlubní TBV-Q 2a 45x30x5 cm</t>
  </si>
  <si>
    <t>1683978679</t>
  </si>
  <si>
    <t>67</t>
  </si>
  <si>
    <t>899203111</t>
  </si>
  <si>
    <t>Osazení mříží litinových včetně rámů a košů na bahno hmotnosti nad 100 do 150 kg</t>
  </si>
  <si>
    <t>1496146720</t>
  </si>
  <si>
    <t>68</t>
  </si>
  <si>
    <t>592238760</t>
  </si>
  <si>
    <t>rám zabetonovaný DIN 19583-9 500/500 mm</t>
  </si>
  <si>
    <t>1196884649</t>
  </si>
  <si>
    <t>69</t>
  </si>
  <si>
    <t>592238780</t>
  </si>
  <si>
    <t>mříž M1 D400 DIN 19583-13, 500/500 mm</t>
  </si>
  <si>
    <t>990225565</t>
  </si>
  <si>
    <t>R83</t>
  </si>
  <si>
    <t>Horské vpusti</t>
  </si>
  <si>
    <t>70</t>
  </si>
  <si>
    <t>895931111</t>
  </si>
  <si>
    <t>Vpusti kanalizačních horské z betonu prostého C12/15 velikosti 1200/600 mm</t>
  </si>
  <si>
    <t>-243638729</t>
  </si>
  <si>
    <t>71</t>
  </si>
  <si>
    <t>592238R01</t>
  </si>
  <si>
    <t>prstenec betonový pro horskou vpusť vyrovnávací HBV 65/127/20, 88x150x20 cm</t>
  </si>
  <si>
    <t>-1216726127</t>
  </si>
  <si>
    <t>72</t>
  </si>
  <si>
    <t>592238R02</t>
  </si>
  <si>
    <t>horská vpusť betonová výtokovým otvorem HBV 65/127/150, 88x150x153 cm</t>
  </si>
  <si>
    <t>-1503226511</t>
  </si>
  <si>
    <t>73</t>
  </si>
  <si>
    <t>944471606</t>
  </si>
  <si>
    <t>74</t>
  </si>
  <si>
    <t>592238R03</t>
  </si>
  <si>
    <t>mříž obdélníková dvojitá OZ, 600/1200 mm</t>
  </si>
  <si>
    <t>-109543059</t>
  </si>
  <si>
    <t>R87</t>
  </si>
  <si>
    <t>Vsakovací a revizní šachty</t>
  </si>
  <si>
    <t>75</t>
  </si>
  <si>
    <t>894411121</t>
  </si>
  <si>
    <t>Zřízení šachet kanalizačních z betonových dílců na potrubí DN nad 200 do 300 dno beton tř. C 25/30</t>
  </si>
  <si>
    <t>-394180936</t>
  </si>
  <si>
    <t>76</t>
  </si>
  <si>
    <t>592241770</t>
  </si>
  <si>
    <t>prstenec betonový vyrovnávací TBW-Q 625/100/120 62,5x10x12 cm</t>
  </si>
  <si>
    <t>1256737122</t>
  </si>
  <si>
    <t>77</t>
  </si>
  <si>
    <t>592241680</t>
  </si>
  <si>
    <t>skruž betonová přechodová TBR-Q 625/600/120 SPK 62,5/100x60x12 cm</t>
  </si>
  <si>
    <t>280077981</t>
  </si>
  <si>
    <t>78</t>
  </si>
  <si>
    <t>592241610</t>
  </si>
  <si>
    <t>skruž betonová s ocelová se stupadly +PE povlakem TBH TBS-Q 1000/500/120 SP 100x50x12 cm</t>
  </si>
  <si>
    <t>-1682348072</t>
  </si>
  <si>
    <t>79</t>
  </si>
  <si>
    <t>592241620</t>
  </si>
  <si>
    <t>skruž betonová s ocelová se stupadly +PE povlakem TBH-Q 1000/1000/120 SP 100x100x12 cm</t>
  </si>
  <si>
    <t>1170998443</t>
  </si>
  <si>
    <t>80</t>
  </si>
  <si>
    <t>899103111</t>
  </si>
  <si>
    <t>Osazení poklopů litinových nebo ocelových včetně rámů hmotnosti nad 100 do 150 kg</t>
  </si>
  <si>
    <t>1118260499</t>
  </si>
  <si>
    <t>81</t>
  </si>
  <si>
    <t>286619331</t>
  </si>
  <si>
    <t>poklop litinový třída B 125, kruhový rám, vstup 600 mm bez odvětrání</t>
  </si>
  <si>
    <t>79374547</t>
  </si>
  <si>
    <t>82</t>
  </si>
  <si>
    <t>211571111</t>
  </si>
  <si>
    <t>Výplň odvodňovacích žeber nebo trativodů štěrkopískem tříděným</t>
  </si>
  <si>
    <t>CS ÚRS 2013 02</t>
  </si>
  <si>
    <t>-1669406561</t>
  </si>
  <si>
    <t>3*(PI*0,85*0,85*0,40)</t>
  </si>
  <si>
    <t>83</t>
  </si>
  <si>
    <t>919726202</t>
  </si>
  <si>
    <t>Geotextilie pro vyztužení, separaci a filtraci tkaná z PP podélná pevnost v tahu do 50 kN/m</t>
  </si>
  <si>
    <t>-973389847</t>
  </si>
  <si>
    <t>R88</t>
  </si>
  <si>
    <t>Potrubí z trub betonových</t>
  </si>
  <si>
    <t>84</t>
  </si>
  <si>
    <t>451315114</t>
  </si>
  <si>
    <t>Podkladní nebo výplňová vrstva z betonu C 12/15 tl do 100 mm</t>
  </si>
  <si>
    <t>1185659053</t>
  </si>
  <si>
    <t>1,350*35,0 "- podkladní beton zatrubnění"</t>
  </si>
  <si>
    <t>85</t>
  </si>
  <si>
    <t>452311171</t>
  </si>
  <si>
    <t>Podkladní desky z betonu prostého tř. C 30/37 otevřený výkop</t>
  </si>
  <si>
    <t>-331091779</t>
  </si>
  <si>
    <t>1,150*35,0*0,150 "- podkladní betonová deska zatrubnění"</t>
  </si>
  <si>
    <t>86</t>
  </si>
  <si>
    <t>919411111</t>
  </si>
  <si>
    <t>Čelo propustku z betonu prostého pro propustek z trub DN 300 až 500</t>
  </si>
  <si>
    <t>CS ÚRS 2015 02</t>
  </si>
  <si>
    <t>577495832</t>
  </si>
  <si>
    <t>87</t>
  </si>
  <si>
    <t>812392121</t>
  </si>
  <si>
    <t>Montáž potrubí z trub TBP těsněných pryžovými kroužky otevřený výkop sklon do 20 % DN 400</t>
  </si>
  <si>
    <t>-1740726351</t>
  </si>
  <si>
    <t>12,50+22,50</t>
  </si>
  <si>
    <t>88</t>
  </si>
  <si>
    <t>592225480</t>
  </si>
  <si>
    <t>trouba hrdlová přímá železobet. s integrovaným těsněním TZH-Q 500/2500 integro 50 x 250 x 8,5 cm</t>
  </si>
  <si>
    <t>-363648291</t>
  </si>
  <si>
    <t>(12,50+22,50)/2,50</t>
  </si>
  <si>
    <t>89</t>
  </si>
  <si>
    <t>452313R01</t>
  </si>
  <si>
    <t>Montáž prefabrikovaných podkladních bloků z betonu otevřený výkop</t>
  </si>
  <si>
    <t>1003643815</t>
  </si>
  <si>
    <t>14*3</t>
  </si>
  <si>
    <t>90</t>
  </si>
  <si>
    <t>592237290</t>
  </si>
  <si>
    <t>podkladek betonový pod hrdlové trouby TBX-Q 60-80/15/17  80 x 17 x 15 cm</t>
  </si>
  <si>
    <t>1761686074</t>
  </si>
  <si>
    <t>91</t>
  </si>
  <si>
    <t>711112001</t>
  </si>
  <si>
    <t>Provedení izolace proti zemní vlhkosti svislé za studena nátěrem penetračním</t>
  </si>
  <si>
    <t>-1975023219</t>
  </si>
  <si>
    <t>3*1,75*34,0 "- nátěr trub - 3 vrstvy"</t>
  </si>
  <si>
    <t>92</t>
  </si>
  <si>
    <t>111631510</t>
  </si>
  <si>
    <t>lak asfaltový ALP/9 (kg) bal 9 kg</t>
  </si>
  <si>
    <t>kg</t>
  </si>
  <si>
    <t>-202724077</t>
  </si>
  <si>
    <t>Odhadovaná spotřeba - 0,3kg/m2</t>
  </si>
  <si>
    <t>0,3*178,50</t>
  </si>
  <si>
    <t>Ostatní konstrukce a práce-bourání</t>
  </si>
  <si>
    <t>R90</t>
  </si>
  <si>
    <t>Společné práce pro bourání a konstrukce</t>
  </si>
  <si>
    <t>93</t>
  </si>
  <si>
    <t>919735111</t>
  </si>
  <si>
    <t>Řezání stávajícího živičného krytu hl do 50 mm</t>
  </si>
  <si>
    <t>516248839</t>
  </si>
  <si>
    <t>Napojení na stávající povrchy komunikací:</t>
  </si>
  <si>
    <t>8,0+9,0+11,0+7,0+9,0+8,0 "- komunikace pro aut. dopravu - zápichy"</t>
  </si>
  <si>
    <t>94</t>
  </si>
  <si>
    <t>919735114</t>
  </si>
  <si>
    <t>Řezání stávajícího živičného krytu hl do 200 mm</t>
  </si>
  <si>
    <t>75529560</t>
  </si>
  <si>
    <t>31,0+53,50+59,0+30,50+294,50+21,0+11,0+178,0 "- komunikace pro aut. dopravu"</t>
  </si>
  <si>
    <t>95</t>
  </si>
  <si>
    <t>919112212</t>
  </si>
  <si>
    <t>Řezání spár pro vytvoření komůrky š 10 mm hl 20 mm pro těsnící zálivku v živičném krytu</t>
  </si>
  <si>
    <t>791560770</t>
  </si>
  <si>
    <t>8,0+9,0+11,0+30,50+7,0+144,0+9,0+21,0+3,0+11,0+8,0 "- napojení na stavající povrchy - komunikace pro aut. dopravu"</t>
  </si>
  <si>
    <t>96</t>
  </si>
  <si>
    <t>919121212</t>
  </si>
  <si>
    <t>Těsnění spár zálivkou za studena pro komůrky š 10 mm hl 20 mm bez těsnicího profilu</t>
  </si>
  <si>
    <t>254232018</t>
  </si>
  <si>
    <t>261,500 "- Viz. pol. č. 919112212 - Řezání spar pro vytvoření komůrky 10x20 mm"</t>
  </si>
  <si>
    <t>97</t>
  </si>
  <si>
    <t>938908R11</t>
  </si>
  <si>
    <t>Úklid stavby po výstavbě strojem se samosběrem a ručním zametením</t>
  </si>
  <si>
    <t>-1657104244</t>
  </si>
  <si>
    <t>po výstavbě</t>
  </si>
  <si>
    <t>1526,000 "- Komunikace pro aut. dopravu - asfalt"</t>
  </si>
  <si>
    <t>60,000 "- Pojížděná komunikace - zámk. dlažba"</t>
  </si>
  <si>
    <t>7,000 "- Pojížděná komunikace - žul. dlažba"</t>
  </si>
  <si>
    <t>2*200,0 "- Ostatní okolní plochy"</t>
  </si>
  <si>
    <t>R91</t>
  </si>
  <si>
    <t>Povrchové odvodnění a obnova příkopů</t>
  </si>
  <si>
    <t>98</t>
  </si>
  <si>
    <t>935112211</t>
  </si>
  <si>
    <t>Osazení příkopového žlabu do betonu tl 100 mm z betonových tvárnic š 800 mm</t>
  </si>
  <si>
    <t>-622512739</t>
  </si>
  <si>
    <t>1,50 "- žlabovky pro odvodnění komunikace"</t>
  </si>
  <si>
    <t>99</t>
  </si>
  <si>
    <t>592277280</t>
  </si>
  <si>
    <t>žlab betonový odvodňovací TBZ 50/65/16 51 x 65 x 15,7 cm</t>
  </si>
  <si>
    <t>-1043344675</t>
  </si>
  <si>
    <t>1,50/0,50 "- žlabovky pro odvodnění komunikace"</t>
  </si>
  <si>
    <t>100</t>
  </si>
  <si>
    <t>938902113</t>
  </si>
  <si>
    <t>Čištění příkopů komunikací příkopovým rypadlem objem nánosu do 0,5 m3/m</t>
  </si>
  <si>
    <t>-2023260921</t>
  </si>
  <si>
    <t>7,0+45,0 "- pročištění a reprofilace příkopu podél komunikace"</t>
  </si>
  <si>
    <t>R95</t>
  </si>
  <si>
    <t>Osazení obrub a linek</t>
  </si>
  <si>
    <t>101</t>
  </si>
  <si>
    <t>916131213</t>
  </si>
  <si>
    <t>Osazení silničního obrubníku betonového stojatého s boční opěrou do lože z betonu prostého</t>
  </si>
  <si>
    <t>936424624</t>
  </si>
  <si>
    <t>3,50+6,0+4,0*2+34,0+20,0+231,0+4,0*2+4,0+16,50+26,0</t>
  </si>
  <si>
    <t>102</t>
  </si>
  <si>
    <t>592174R00</t>
  </si>
  <si>
    <t>obrubník betonový chodníkový 100x15x25 cm, povrch standard barva šedá</t>
  </si>
  <si>
    <t>-169729156</t>
  </si>
  <si>
    <t>-25,0 "- přechodové obruby"</t>
  </si>
  <si>
    <t>-62,0 "- nájezdové obruby"</t>
  </si>
  <si>
    <t>-2*0,780 "- odpočet obloukových obrub"</t>
  </si>
  <si>
    <t>"Ztratné 2,0% -" 268,440*0,02</t>
  </si>
  <si>
    <t>103</t>
  </si>
  <si>
    <t>592174502</t>
  </si>
  <si>
    <t>obrubník betonový chodníkový přechodový 100x15x15-25 cm, povrch standard barva přírodní</t>
  </si>
  <si>
    <t>1218957726</t>
  </si>
  <si>
    <t>2*12+1 "- přechodové obruby"</t>
  </si>
  <si>
    <t>"Ztratné 2,0% -" 25,000*0,02</t>
  </si>
  <si>
    <t>104</t>
  </si>
  <si>
    <t>592174503</t>
  </si>
  <si>
    <t>obrubník betonový nájezdový 100x15x15 cm, povrch standard barva přírodní</t>
  </si>
  <si>
    <t>-1301461075</t>
  </si>
  <si>
    <t>1,50+4,0+4,0*2+1,0+3,50+5,50+3,50+3,50+4,0+4,0*2+4,0+7,0+5,50+2,0+1,0 "- nájezdové obruby"</t>
  </si>
  <si>
    <t>"Ztratné 2,0% -" 62,000*0,02</t>
  </si>
  <si>
    <t>105</t>
  </si>
  <si>
    <t>592175061</t>
  </si>
  <si>
    <t>obrubník obloukový R0,5 vnější r=50 cm, délka vnějšího oblouku 78 cm 78x15/12x25 cm, barva šedá</t>
  </si>
  <si>
    <t>1294213706</t>
  </si>
  <si>
    <t>106</t>
  </si>
  <si>
    <t>592175062</t>
  </si>
  <si>
    <t>obrubník obloukový R1,0 vnější r=100 cm, délka vnějšího oblouku 78 cm 78x15/12x25 cm, barva šedá</t>
  </si>
  <si>
    <t>-2048151893</t>
  </si>
  <si>
    <t>107</t>
  </si>
  <si>
    <t>916231113</t>
  </si>
  <si>
    <t>Osazení chodníkového obrubníku betonového ležatého s boční opěrou do lože z betonu prostého</t>
  </si>
  <si>
    <t>1294970210</t>
  </si>
  <si>
    <t>13,0+10,0+4,0+8,0+14,50+72,50 "- ostrůvkové obruby"</t>
  </si>
  <si>
    <t>108</t>
  </si>
  <si>
    <t>592174681</t>
  </si>
  <si>
    <t>obrubník betonový silniční nájezdový k ostrůvkům 30x19,5x60 cm</t>
  </si>
  <si>
    <t>-1995835269</t>
  </si>
  <si>
    <t>(13,0+10,0+4,0+8,0+14,50+72,50)/0,60 "- ostrůvkové obruby"</t>
  </si>
  <si>
    <t>-(3,0+2,70+2,30+3,0+2,80+2,60)/0,514 "- odpočet obloukových obrub"</t>
  </si>
  <si>
    <t>"Ztratné 2,0% -" 171,426*0,02</t>
  </si>
  <si>
    <t>109</t>
  </si>
  <si>
    <t>592174684</t>
  </si>
  <si>
    <t>obrubník betonový silniční nájezdový k ostrůvkům obloukový R1,0 Standard 30x19,5x51,4 cm</t>
  </si>
  <si>
    <t>-1275048568</t>
  </si>
  <si>
    <t>(3,0+2,70+2,30+3,0+2,80+2,60)/0,514</t>
  </si>
  <si>
    <t>"Ztratné 2,0% -" 31,907*0,02</t>
  </si>
  <si>
    <t>110</t>
  </si>
  <si>
    <t>916111122</t>
  </si>
  <si>
    <t>Osazení obruby z drobných kostek bez boční opěry do lože z betonu prostého</t>
  </si>
  <si>
    <t>1398336243</t>
  </si>
  <si>
    <t>8,0+7,0+5,0 "- dvojlinka"</t>
  </si>
  <si>
    <t>111</t>
  </si>
  <si>
    <t>916111123</t>
  </si>
  <si>
    <t>Osazení obruby z drobných kostek s boční opěrou do lože z betonu prostého</t>
  </si>
  <si>
    <t>-427199844</t>
  </si>
  <si>
    <t>112</t>
  </si>
  <si>
    <t>1469699577</t>
  </si>
  <si>
    <t>0,100*2*(8,0+7,0+5,0)/5 "- dvojlinka"</t>
  </si>
  <si>
    <t>R96</t>
  </si>
  <si>
    <t>Bourání konstrukcí vozovek</t>
  </si>
  <si>
    <t>113</t>
  </si>
  <si>
    <t>113154322</t>
  </si>
  <si>
    <t>Frézování živičného krytu tl 40 mm pruh š 1 m pl do 10000 m2 bez překážek v trase</t>
  </si>
  <si>
    <t>1689697605</t>
  </si>
  <si>
    <t>118,0+90,50+165,0+75,50+344,0+238,50 "- v místě frézování"</t>
  </si>
  <si>
    <t>13,50+40,50+35,0+364,0+40,0+18,50+5,0+118,0+25,0 "- v místě plného KS"</t>
  </si>
  <si>
    <t>114</t>
  </si>
  <si>
    <t>113107183</t>
  </si>
  <si>
    <t>Odstranění podkladu pl přes 50 do 200 m2 živičných tl 150 mm</t>
  </si>
  <si>
    <t>1236941848</t>
  </si>
  <si>
    <t>115</t>
  </si>
  <si>
    <t>113107224</t>
  </si>
  <si>
    <t>Odstranění podkladu pl přes 200 m2 z kameniva drceného tl 400 mm</t>
  </si>
  <si>
    <t>-1032168966</t>
  </si>
  <si>
    <t>Podkladní vrstva komunikace pro aut. dopravu:</t>
  </si>
  <si>
    <t>116</t>
  </si>
  <si>
    <t>113106161</t>
  </si>
  <si>
    <t>Rozebrání dlažeb vozovek pl do 50 m2 z drobných kostek do lože z kameniva</t>
  </si>
  <si>
    <t>-1521837070</t>
  </si>
  <si>
    <t>29,0 "- podél komunikace pro aut. dopravu"</t>
  </si>
  <si>
    <t>117</t>
  </si>
  <si>
    <t>113107122</t>
  </si>
  <si>
    <t>Odstranění podkladu pl do 50 m2 z kameniva drceného tl 200 mm</t>
  </si>
  <si>
    <t>-84032514</t>
  </si>
  <si>
    <t>Podkladní vrstva:</t>
  </si>
  <si>
    <t>29,0 "- komunikace pro aut. dopravu - žul. kostky"</t>
  </si>
  <si>
    <t>118</t>
  </si>
  <si>
    <t>113202111</t>
  </si>
  <si>
    <t>Vytrhání obrub krajníků obrubníků stojatých</t>
  </si>
  <si>
    <t>763690245</t>
  </si>
  <si>
    <t>3,50+12,50+8,0+6,0+18,50+43,0+9,50+19,0+17,50+17,50 "- podél komunikací"</t>
  </si>
  <si>
    <t>R97</t>
  </si>
  <si>
    <t>Ostatní bourací práce</t>
  </si>
  <si>
    <t>119</t>
  </si>
  <si>
    <t>966006132</t>
  </si>
  <si>
    <t>Odstranění značek dopravních nebo orientačních se sloupky s betonovými patkami</t>
  </si>
  <si>
    <t>527330298</t>
  </si>
  <si>
    <t>3 "- pro znovuosazení"</t>
  </si>
  <si>
    <t>120</t>
  </si>
  <si>
    <t>962042321</t>
  </si>
  <si>
    <t>Bourání zdiva nadzákladového z betonu prostého přes 1 m3</t>
  </si>
  <si>
    <t>-1425529030</t>
  </si>
  <si>
    <t>2*0,250*3,0*2,0 "- čela propustku"</t>
  </si>
  <si>
    <t>121</t>
  </si>
  <si>
    <t>966008112</t>
  </si>
  <si>
    <t>Bourání trubního propustku do DN 500</t>
  </si>
  <si>
    <t>-562449264</t>
  </si>
  <si>
    <t>15,0 "- trubní propustek pod komunikací"</t>
  </si>
  <si>
    <t>122</t>
  </si>
  <si>
    <t>966007123</t>
  </si>
  <si>
    <t>Odstranění vodorovného značení frézováním plastu z plochy</t>
  </si>
  <si>
    <t>-200498175</t>
  </si>
  <si>
    <t>4,0*0,50*9 "- přechod pro chodce"</t>
  </si>
  <si>
    <t>R98</t>
  </si>
  <si>
    <t>Vodorovné dopravní značení</t>
  </si>
  <si>
    <t>123</t>
  </si>
  <si>
    <t>915611111</t>
  </si>
  <si>
    <t>Předznačení vodorovného liniového značení</t>
  </si>
  <si>
    <t>-1171022184</t>
  </si>
  <si>
    <t>1197,0+109,50 "- pro čáry š. 0,125 mm"</t>
  </si>
  <si>
    <t>124</t>
  </si>
  <si>
    <t>915111112</t>
  </si>
  <si>
    <t>Vodorovné dopravní značení šířky 125 mm retroreflexní bílou barvou dělící čáry souvislé</t>
  </si>
  <si>
    <t>2055536329</t>
  </si>
  <si>
    <t>Po pokládce asfaltu:</t>
  </si>
  <si>
    <t>36,0+25,50+38,50+39,50+37,0+18,50+11,50+12,50+24,50+21,50+207,0+43,0+260,50+156,0+37,50+10,0+95,50+116,50+3,50+2,50 "- plné čáry"</t>
  </si>
  <si>
    <t>125</t>
  </si>
  <si>
    <t>915211112</t>
  </si>
  <si>
    <t>Vodorovné dopravní značení retroreflexním bílým plastem dělící čáry souvislé šířky 125 mm</t>
  </si>
  <si>
    <t>-42024269</t>
  </si>
  <si>
    <t>Po vyštěpení asfaltu - obnova značení z barvy:</t>
  </si>
  <si>
    <t>126</t>
  </si>
  <si>
    <t>915111122</t>
  </si>
  <si>
    <t>Vodorovné dopravní značení šířky 125 mm retroreflexní bílou barvou dělící čáry přerušované</t>
  </si>
  <si>
    <t>2061919469</t>
  </si>
  <si>
    <t>14,50+16,0+16,0+12,50+22,0+13,50+15,0 "- přerušované čáry"</t>
  </si>
  <si>
    <t>127</t>
  </si>
  <si>
    <t>915211122</t>
  </si>
  <si>
    <t>Vodorovné dopravní značení retroreflexním bílým plastem dělící čáry přerušované šířky 125 mm</t>
  </si>
  <si>
    <t>-558936741</t>
  </si>
  <si>
    <t>128</t>
  </si>
  <si>
    <t>915621111</t>
  </si>
  <si>
    <t>Předznačení vodorovného plošného značení</t>
  </si>
  <si>
    <t>-146321885</t>
  </si>
  <si>
    <t>4,0*0,50*(3+3) "- přechody"</t>
  </si>
  <si>
    <t>15,0+24,0+2,0+22,0+19,0+23,50 "- šrafy na komunikaci"</t>
  </si>
  <si>
    <t>3,0*0,50 "- STOP čára"</t>
  </si>
  <si>
    <t>1,25*10 "- šipky"</t>
  </si>
  <si>
    <t>129</t>
  </si>
  <si>
    <t>915131112</t>
  </si>
  <si>
    <t>Vodorovné dopravní značení retroreflexní bílou barvou přechody pro chodce, šipky nebo symboly</t>
  </si>
  <si>
    <t>1248249429</t>
  </si>
  <si>
    <t>130</t>
  </si>
  <si>
    <t>915231112</t>
  </si>
  <si>
    <t>Vodorovné dopravní značení retroreflexním bílým plastem přechody pro chodce, šipky nebo symboly</t>
  </si>
  <si>
    <t>-1209360364</t>
  </si>
  <si>
    <t>R99</t>
  </si>
  <si>
    <t>Svislé dopravní značení</t>
  </si>
  <si>
    <t>131</t>
  </si>
  <si>
    <t>914511112</t>
  </si>
  <si>
    <t>Montáž sloupku dopravních značek délky do 3,5 m s betonovým základem a patkou</t>
  </si>
  <si>
    <t>32351097</t>
  </si>
  <si>
    <t>6 "- nové sloupky pro nové značky"</t>
  </si>
  <si>
    <t>3 "- nové sloupky pro původní značky"</t>
  </si>
  <si>
    <t>132</t>
  </si>
  <si>
    <t>404459R00</t>
  </si>
  <si>
    <t>sloupek k silničním dopravním značkám pozinkovaný D 70 mm</t>
  </si>
  <si>
    <t>-1245836559</t>
  </si>
  <si>
    <t>Uvažovaná podchodná výška - 2,5 m</t>
  </si>
  <si>
    <t>(1,50+0,5)*6 "- nové sloupky - pro 2 značky na 1 sloupek - snížené sloupky"</t>
  </si>
  <si>
    <t>(2,5+0,5+0,5)*3 "- nové sloupky pro původní značky - pro 1 značku na 1 sloupek"</t>
  </si>
  <si>
    <t>133</t>
  </si>
  <si>
    <t>914111111</t>
  </si>
  <si>
    <t>Montáž svislé dopravní značky do velikosti 1 m2 objímkami na sloupek nebo konzolu</t>
  </si>
  <si>
    <t>-1260929811</t>
  </si>
  <si>
    <t>12 "- nové značky"</t>
  </si>
  <si>
    <t>134</t>
  </si>
  <si>
    <t>404441113</t>
  </si>
  <si>
    <t>značka dopravní svislá C4a FeZn NK 700 mm - reflexní tř. 2</t>
  </si>
  <si>
    <t>502504185</t>
  </si>
  <si>
    <t>135</t>
  </si>
  <si>
    <t>404442801</t>
  </si>
  <si>
    <t>značka dopravní svislá Z5a FeZn NK 155 x 730 mm - reflexní tř. 2</t>
  </si>
  <si>
    <t>-792781372</t>
  </si>
  <si>
    <t>Přesun hmot</t>
  </si>
  <si>
    <t>136</t>
  </si>
  <si>
    <t>979082R13</t>
  </si>
  <si>
    <t>Poplatek za skládkovné suti a vybouraných hmot</t>
  </si>
  <si>
    <t>898713301</t>
  </si>
  <si>
    <t>137</t>
  </si>
  <si>
    <t>979082R14</t>
  </si>
  <si>
    <t>Vodorovná doprava suti na skládku</t>
  </si>
  <si>
    <t>-1088642741</t>
  </si>
  <si>
    <t>138</t>
  </si>
  <si>
    <t>998225111</t>
  </si>
  <si>
    <t>Přesun hmot pro pozemní komunikace s krytem z kamene, monolitickým betonovým nebo živičným</t>
  </si>
  <si>
    <t>1661562332</t>
  </si>
  <si>
    <t>SO.410 - SO.410 - Veřejné osvětlení</t>
  </si>
  <si>
    <t>21-M - Elektromontáže silnoproud</t>
  </si>
  <si>
    <t>46-M - Zemní práce při extr.mont.pracích</t>
  </si>
  <si>
    <t>21-M</t>
  </si>
  <si>
    <t>Elektromontáže silnoproud</t>
  </si>
  <si>
    <t>210100001</t>
  </si>
  <si>
    <t>Ukončení vodičů v rozváděči nebo na přístroji včetně zapojení průřezu žíly do 2,5 mm2</t>
  </si>
  <si>
    <t>210100099</t>
  </si>
  <si>
    <t>Ukončení vodičů na svorkovnici s otevřením a uzavřením krytu včetně zapojení průřezu žíly do 10 mm2</t>
  </si>
  <si>
    <t>210101234</t>
  </si>
  <si>
    <t>Propojení kabelů celoplastových spojkou do 1 kV venkovní smršťovací SVCZ 1až5 žíly do 4x25až35 mm2</t>
  </si>
  <si>
    <t>Pol1</t>
  </si>
  <si>
    <t>Kabelová spojka do 4X25mm2 - typ SVCZ</t>
  </si>
  <si>
    <t>210100151</t>
  </si>
  <si>
    <t>Ukončení kabelů smršťovací záklopkou nebo páskou se zapojením bez letování žíly do 4x16 mm2</t>
  </si>
  <si>
    <t>Pol2</t>
  </si>
  <si>
    <t>Kabelová koncovka do 4X25mm2</t>
  </si>
  <si>
    <t>210202013</t>
  </si>
  <si>
    <t>Montáž svítidel výbojkových průmyslových stropních závěsných na výložník</t>
  </si>
  <si>
    <t>Pol3</t>
  </si>
  <si>
    <t>Svítidlo pro osvětlení komunikací se zdrojem 150W NaSox - osazení na výložník - směrové svítidlo s regulací výkonu</t>
  </si>
  <si>
    <t>Pol4</t>
  </si>
  <si>
    <t>Speciální svítidlo pro osvětlení přechodů pro chodce - zdroj HQI nebo LED</t>
  </si>
  <si>
    <t>210204011</t>
  </si>
  <si>
    <t>Montáž stožárů osvětlení ocelových samostatně stojících délky do 12 m</t>
  </si>
  <si>
    <t>Pol5</t>
  </si>
  <si>
    <t>Stožár silniční 7,2 m (+výložník) svítidlo 10m nad zemí FeZn</t>
  </si>
  <si>
    <t>Pol6</t>
  </si>
  <si>
    <t>Stožár speciální přechodový - P6 - osvětlení přechodů pro chodce  - průměr spodního dílu min. 156 mm</t>
  </si>
  <si>
    <t>210204104</t>
  </si>
  <si>
    <t>Montáž výložníků osvětlení jednoramenných sloupových hmotnosti přes 35 kg</t>
  </si>
  <si>
    <t>Pol7</t>
  </si>
  <si>
    <t>Výložník jednoramenný do 1,8/1,5-2m</t>
  </si>
  <si>
    <t>Pol8</t>
  </si>
  <si>
    <t>výložník jednoramenný pro svítidlo přechodové ke stožáru P6</t>
  </si>
  <si>
    <t>Pol9</t>
  </si>
  <si>
    <t>pomocný výložník pro osazení svítidla osvětlení přechodu pro chodce</t>
  </si>
  <si>
    <t>210204201</t>
  </si>
  <si>
    <t>Montáž elektrovýzbroje stožárů osvětlení 1 okruh</t>
  </si>
  <si>
    <t>Pol10</t>
  </si>
  <si>
    <t>Stožárová svorkovnice 25mm2 - s pojistkou</t>
  </si>
  <si>
    <t>210204202</t>
  </si>
  <si>
    <t>Montáž elektrovýzbroje stožárů osvětlení 2 okruhy</t>
  </si>
  <si>
    <t>Pol11</t>
  </si>
  <si>
    <t>Stožárová svorkovnice 25mm2 - s 2 pojistkami</t>
  </si>
  <si>
    <t>210220020</t>
  </si>
  <si>
    <t>Montáž uzemňovacího vedení vodičů FeZn pomocí svorek v zemi páskou do 120 mm2 ve městské zástavbě</t>
  </si>
  <si>
    <t>Pol12</t>
  </si>
  <si>
    <t>Páska uzemňovací FeZn 30/4 -</t>
  </si>
  <si>
    <t>210220302</t>
  </si>
  <si>
    <t>Montáž svorek hromosvodných typu ST, SJ, SK, SZ, SR 01, 02 se 3 a více šrouby</t>
  </si>
  <si>
    <t>Pol13</t>
  </si>
  <si>
    <t>Svorka pro spojení pásku a vodiče, připojovací svorka atd…</t>
  </si>
  <si>
    <t>210810005</t>
  </si>
  <si>
    <t>Montáž měděných kabelů CYKY, CYKYD, CYKYDY, NYM, NYY, YSLY 750 V 3x1,5 mm2 uložených volně</t>
  </si>
  <si>
    <t>Pol14</t>
  </si>
  <si>
    <t>Kabel CYKY 3x1,5 - J</t>
  </si>
  <si>
    <t>210810013</t>
  </si>
  <si>
    <t>Montáž měděných kabelů CYKY, CYKYD, CYKYDY, NYM, NYY, YSLY 750 V 4x10mm2 uložených volně</t>
  </si>
  <si>
    <t>Pol15</t>
  </si>
  <si>
    <t>Kabel CYKY 4x16 - J</t>
  </si>
  <si>
    <t>210280003</t>
  </si>
  <si>
    <t>Zkoušky a prohlídky el rozvodů a zařízení celková prohlídka pro objem mtž prací do 1 000 000 Kč</t>
  </si>
  <si>
    <t>PC</t>
  </si>
  <si>
    <t>Práce montážní plošiny</t>
  </si>
  <si>
    <t>hod</t>
  </si>
  <si>
    <t>PC.1</t>
  </si>
  <si>
    <t>Geodetické zaměření kabelu</t>
  </si>
  <si>
    <t>PC.2</t>
  </si>
  <si>
    <t>Demontáže stávajícího zařízení + NESPECIFIKOVANÁ ČINNOST MONT. DĚLNÍKA</t>
  </si>
  <si>
    <t>Pol16</t>
  </si>
  <si>
    <t>Přidružený a pomocný materiál</t>
  </si>
  <si>
    <t>kpl</t>
  </si>
  <si>
    <t>46-M</t>
  </si>
  <si>
    <t>Zemní práce při extr.mont.pracích</t>
  </si>
  <si>
    <t>460010024</t>
  </si>
  <si>
    <t>Vytyčení trasy vedení kabelového podzemního v zastavěném prostoru</t>
  </si>
  <si>
    <t>km</t>
  </si>
  <si>
    <t>460050003</t>
  </si>
  <si>
    <t>Hloubení nezapažených jam pro stožáry jednoduché délky do 8 m na rovině ručně v hornině tř 3</t>
  </si>
  <si>
    <t>460080013</t>
  </si>
  <si>
    <t>Základové konstrukce z monolitického betonu C 12/15 bez bednění</t>
  </si>
  <si>
    <t>Pol17</t>
  </si>
  <si>
    <t>Betonová směs C12/15 včetně dopravy</t>
  </si>
  <si>
    <t>460120013</t>
  </si>
  <si>
    <t>Zásyp jam ručně v hornině třídy 3</t>
  </si>
  <si>
    <t>460200163</t>
  </si>
  <si>
    <t>Protlačování trubek pod komunikací DN100 včetně startovací a cílové jámy</t>
  </si>
  <si>
    <t>460120113</t>
  </si>
  <si>
    <t>Bourání základu včetně záhozu jámy sypaninou, zhutnění, urovnání</t>
  </si>
  <si>
    <t>460200163.1</t>
  </si>
  <si>
    <t>Hloubení kabelových nezapažených rýh ručně š 35 cm, hl 80 cm, v hornině tř 3</t>
  </si>
  <si>
    <t>460200293</t>
  </si>
  <si>
    <t>Hloubení kabelových nezapažených rýh ručně š 50 cm, hl 110 cm, v hornině tř 3</t>
  </si>
  <si>
    <t>460260001</t>
  </si>
  <si>
    <t>Zatažení lana do kanálu nebo tvárnicové trasy</t>
  </si>
  <si>
    <t>460030172</t>
  </si>
  <si>
    <t>Odstranění podkladu nebo krytu komunikace ze živice tloušťky do 10 cm</t>
  </si>
  <si>
    <t>460030192</t>
  </si>
  <si>
    <t>Řezání podkladu nebo krytu živičného tloušťky do 10 cm</t>
  </si>
  <si>
    <t>460421172</t>
  </si>
  <si>
    <t>Lože kabelů z písku nebo štěrkopísku tl 10 cm nad kabel, kryté plastovou deskou, š lože do 50 cm</t>
  </si>
  <si>
    <t>Pol18</t>
  </si>
  <si>
    <t>Písek pro kabelové lože</t>
  </si>
  <si>
    <t>460470001</t>
  </si>
  <si>
    <t>Provizorní zajištění potrubí ve výkopech při křížení s kabelem</t>
  </si>
  <si>
    <t>460470011</t>
  </si>
  <si>
    <t>Provizorní zajištění kabelů ve výkopech při jejich křížení</t>
  </si>
  <si>
    <t>460470012</t>
  </si>
  <si>
    <t>Provizorní zajištění kabelů ve výkopech při jejich souběhu</t>
  </si>
  <si>
    <t>460490012</t>
  </si>
  <si>
    <t>Krytí kabelů výstražnou fólií šířky 25 cm</t>
  </si>
  <si>
    <t>Pol19</t>
  </si>
  <si>
    <t>Kabelová výstražná folie š 25 cm</t>
  </si>
  <si>
    <t>460510065</t>
  </si>
  <si>
    <t>Kabelové prostupy z trub plastových do rýhy s obsypem, průměru do 15 cm</t>
  </si>
  <si>
    <t>Pol20</t>
  </si>
  <si>
    <t>Plastová trubka korugovaná červená/černá 63 mm</t>
  </si>
  <si>
    <t>Pol21</t>
  </si>
  <si>
    <t>Plastová trubka korugovaná červená/černá 110 mm</t>
  </si>
  <si>
    <t>460560143</t>
  </si>
  <si>
    <t>Zásyp rýh ručně šířky 35 cm, hloubky 60 cm, z horniny třídy 3</t>
  </si>
  <si>
    <t>460560273</t>
  </si>
  <si>
    <t>Zásyp rýh ručně šířky 50 cm, hloubky 90 cm, z horniny třídy 3</t>
  </si>
  <si>
    <t>572931111</t>
  </si>
  <si>
    <t>VYSPRAVENÍ ŽIVIČNOU SMĚSÍ OBALOVANOU DO TL. 10 CM</t>
  </si>
  <si>
    <t>M2</t>
  </si>
  <si>
    <t>Pol22</t>
  </si>
  <si>
    <t>Živičná směs obalovaná</t>
  </si>
  <si>
    <t>572931256</t>
  </si>
  <si>
    <t>Rozebrání a znovu položení zámkové dlažby</t>
  </si>
  <si>
    <t>VoN.A - Vedlejší a ostatní náklady</t>
  </si>
  <si>
    <t>VRN - Vedlejší rozpočtové náklady</t>
  </si>
  <si>
    <t xml:space="preserve">    0 - Vedlejší rozpočtové náklady</t>
  </si>
  <si>
    <t>VRN</t>
  </si>
  <si>
    <t>Vedlejší rozpočtové náklady</t>
  </si>
  <si>
    <t>012203000</t>
  </si>
  <si>
    <t>Geodetické práce při provádění stavby</t>
  </si>
  <si>
    <t>Kč</t>
  </si>
  <si>
    <t>CS ÚRS 2015 01</t>
  </si>
  <si>
    <t>1024</t>
  </si>
  <si>
    <t>1673439072</t>
  </si>
  <si>
    <t>012303000</t>
  </si>
  <si>
    <t>Geodetické práce po výstavbě</t>
  </si>
  <si>
    <t>-489830512</t>
  </si>
  <si>
    <t>013244001</t>
  </si>
  <si>
    <t>Realizační dokumentace stavby (RDS)</t>
  </si>
  <si>
    <t>212370939</t>
  </si>
  <si>
    <t>013254000</t>
  </si>
  <si>
    <t>Dokumentace skutečného provedení stavby (DSPS)</t>
  </si>
  <si>
    <t>-474810483</t>
  </si>
  <si>
    <t>032103000</t>
  </si>
  <si>
    <t>Náklady na stavební buňky</t>
  </si>
  <si>
    <t>-1676597343</t>
  </si>
  <si>
    <t>032503000</t>
  </si>
  <si>
    <t>Skládky na staveništi</t>
  </si>
  <si>
    <t>-84361243</t>
  </si>
  <si>
    <t>032903000</t>
  </si>
  <si>
    <t>Náklady na provoz a údržbu vybavení staveniště</t>
  </si>
  <si>
    <t>-1580800199</t>
  </si>
  <si>
    <t>034203000</t>
  </si>
  <si>
    <t>Oplocení staveniště</t>
  </si>
  <si>
    <t>192111939</t>
  </si>
  <si>
    <t>034403000</t>
  </si>
  <si>
    <t>Dopravní značení na staveništi</t>
  </si>
  <si>
    <t>-37538537</t>
  </si>
  <si>
    <t>039103000</t>
  </si>
  <si>
    <t>Rozebrání, bourání a odvoz zařízení staveniště</t>
  </si>
  <si>
    <t>450517577</t>
  </si>
  <si>
    <t>039203000</t>
  </si>
  <si>
    <t>Úprava terénu po zrušení zařízení staveniště</t>
  </si>
  <si>
    <t>319397397</t>
  </si>
  <si>
    <t>043194001</t>
  </si>
  <si>
    <t>Příprava a provedení předepsaných zkoušek - zkoušky pro určení zhutnění pláně</t>
  </si>
  <si>
    <t>1174613830</t>
  </si>
  <si>
    <t>045002000</t>
  </si>
  <si>
    <t>Kompletační a koordinační činnost zhotovitele</t>
  </si>
  <si>
    <t>-1663112271</t>
  </si>
  <si>
    <t>VON990080</t>
  </si>
  <si>
    <t>Dopracování a projednání návrhu dočasných dopravních opatření</t>
  </si>
  <si>
    <t>946961747</t>
  </si>
  <si>
    <t>VON990081</t>
  </si>
  <si>
    <t>Dopravně - inženýrské opatření - zřízení</t>
  </si>
  <si>
    <t>-805256114</t>
  </si>
  <si>
    <t>VON990082</t>
  </si>
  <si>
    <t>Dopravně - inženýrské opatření - údržba (pronájem)</t>
  </si>
  <si>
    <t>-142219965</t>
  </si>
  <si>
    <t>VON990083</t>
  </si>
  <si>
    <t>Dopravně - inženýrské opatření - odstranění</t>
  </si>
  <si>
    <t>-528623497</t>
  </si>
  <si>
    <t>B - INVESTICE OBCE</t>
  </si>
  <si>
    <t>SO.110.B - SO.110 - Komunikace</t>
  </si>
  <si>
    <t xml:space="preserve">      R12 - Zemní práce pro odvodnění komunikací a oplocení</t>
  </si>
  <si>
    <t xml:space="preserve">      R13 - Odstranění zeleně</t>
  </si>
  <si>
    <t xml:space="preserve">      R14 - Založení zeleně</t>
  </si>
  <si>
    <t xml:space="preserve">    2 - Zakládání</t>
  </si>
  <si>
    <t xml:space="preserve">      R21 - Ochrany sítí</t>
  </si>
  <si>
    <t xml:space="preserve">      R34 - Oplocení</t>
  </si>
  <si>
    <t xml:space="preserve">      R33 - Gabionové zdi</t>
  </si>
  <si>
    <t xml:space="preserve">      R56 - Komunikace pro pěší ze zámkové dlažby</t>
  </si>
  <si>
    <t xml:space="preserve">      R85 - Drenážní potrubí</t>
  </si>
  <si>
    <t>167101R11</t>
  </si>
  <si>
    <t>Nákup zeminy schopné zúrodnění včetně naložení a dovozu na místo použití</t>
  </si>
  <si>
    <t>1059230058</t>
  </si>
  <si>
    <t>691,0*0,25-102,800</t>
  </si>
  <si>
    <t>62,223 "- z komunikací"</t>
  </si>
  <si>
    <t>305,200-196,700 "- z odkopávek"</t>
  </si>
  <si>
    <t>52,000 "- z hloubení rýh š. do 600 mm"</t>
  </si>
  <si>
    <t>102,800 "- ornice"</t>
  </si>
  <si>
    <t>196,700 "- pro zpětné zásypy"</t>
  </si>
  <si>
    <t>305,200 "- z odkopávek"</t>
  </si>
  <si>
    <t>-1035634056</t>
  </si>
  <si>
    <t>10*62,223 "- z komunikací"</t>
  </si>
  <si>
    <t>10*(305,200-196,700) "- z odkopávek"</t>
  </si>
  <si>
    <t>10*52,000 "- z hloubení rýh š. do 600 mm"</t>
  </si>
  <si>
    <t>222,723 "- viz. položka č. 162301105 - Vodorovné přemístění na skládku"</t>
  </si>
  <si>
    <t>222,723*1,75 "- viz. položka č. 162301R02 - Vodorovné přemístění na skládku"</t>
  </si>
  <si>
    <t>524,020*1,05 "- zámková dlažba"</t>
  </si>
  <si>
    <t>68,580*1,05 "- pojížděná komunikace pro pěší - vjezdy"</t>
  </si>
  <si>
    <t>122202201</t>
  </si>
  <si>
    <t>Odkopávky a prokopávky nezapažené pro silnice objemu do 100 m3 v hornině tř. 3</t>
  </si>
  <si>
    <t>Komunikace pro pěší - zámková dlažba:</t>
  </si>
  <si>
    <t>0,100*524,020*1,05 "- komunikace pro pěší"</t>
  </si>
  <si>
    <t>0,100*68,580*1,05 "- pojížděná komunikace pro pěší - vjezdy"</t>
  </si>
  <si>
    <t>62,223 "- viz. položka 122202201 - Odkopávky pro silnice"</t>
  </si>
  <si>
    <t>62,223*0,02</t>
  </si>
  <si>
    <t>-1639921112</t>
  </si>
  <si>
    <t>4,20*65,0 "- v místě gabionu"</t>
  </si>
  <si>
    <t>2,30*14,0 "- v místě palisád - lokalita 3"</t>
  </si>
  <si>
    <t>827900529</t>
  </si>
  <si>
    <t>2,80*65,0 "- v místě gabionu"</t>
  </si>
  <si>
    <t>(0,80+0,25)*14,0 "- v místě palisád - lokalita 3"</t>
  </si>
  <si>
    <t>Zemní práce pro odvodnění komunikací a oplocení</t>
  </si>
  <si>
    <t>132201101</t>
  </si>
  <si>
    <t>Hloubení rýh š do 600 mm v hornině tř. 3 objemu do 100 m3</t>
  </si>
  <si>
    <t>-940905715</t>
  </si>
  <si>
    <t>0,60*0,80*65,0 "- pro drenáž"</t>
  </si>
  <si>
    <t>0,40*0,80*65,0 "- pro základ gabionu"</t>
  </si>
  <si>
    <t>132201109</t>
  </si>
  <si>
    <t>Příplatek za lepivost k hloubení rýh š do 600 mm v hornině tř. 3</t>
  </si>
  <si>
    <t>2131383914</t>
  </si>
  <si>
    <t>52,000 "- Viz. pol. č. 132201101 - Hloubení rýh š. do 600 mm "</t>
  </si>
  <si>
    <t>52,000 "- z hloubení rýh"</t>
  </si>
  <si>
    <t>R13</t>
  </si>
  <si>
    <t>Odstranění zeleně</t>
  </si>
  <si>
    <t>121101103</t>
  </si>
  <si>
    <t>Sejmutí ornice s přemístěním na vzdálenost do 250 m</t>
  </si>
  <si>
    <t>197239843</t>
  </si>
  <si>
    <t>odhadovaná tl. humózní vrstvy 100 mm</t>
  </si>
  <si>
    <t>Odvoz na mezideponii na staveništi</t>
  </si>
  <si>
    <t>0,100*(104,0+95,0+3,0+24,0+47,0+334,0+112,0+29,0+280,0)</t>
  </si>
  <si>
    <t>111201101</t>
  </si>
  <si>
    <t>Odstranění křovin a stromů průměru kmene do 100 mm i s kořeny z celkové plochy do 1000 m2</t>
  </si>
  <si>
    <t>-760652113</t>
  </si>
  <si>
    <t>350,0 "- v místě zemního valu podél komunikace pro pěší"</t>
  </si>
  <si>
    <t>R14</t>
  </si>
  <si>
    <t>Založení zeleně</t>
  </si>
  <si>
    <t>184802211</t>
  </si>
  <si>
    <t>Chemické odplevelení před založením kultury nad 20 m2 postřikem na široko ve svahu do 1:2</t>
  </si>
  <si>
    <t>-1454296544</t>
  </si>
  <si>
    <t>87,0+208,0+23,0+373,0</t>
  </si>
  <si>
    <t>183402131</t>
  </si>
  <si>
    <t>Rozrušení půdy souvislé plochy přes 500 m2 hloubky do 150 mm v rovině a svahu do 1:5</t>
  </si>
  <si>
    <t>1431022497</t>
  </si>
  <si>
    <t>691,000 "- Viz. pol. č. 184802211 - Chemické odplevelení před založením kultury"</t>
  </si>
  <si>
    <t>182301134</t>
  </si>
  <si>
    <t>Rozprostření ornice pl přes 500 m2 ve svahu přes 1:5 tl vrstvy do 250 mm</t>
  </si>
  <si>
    <t>-1278249240</t>
  </si>
  <si>
    <t>181151321</t>
  </si>
  <si>
    <t>Plošná úprava terénu přes 500 m2 zemina tř 1 až 4 nerovnosti do +/- 150 mm v rovinně a svahu do 1:5</t>
  </si>
  <si>
    <t>-974300886</t>
  </si>
  <si>
    <t>Úprava podorničí</t>
  </si>
  <si>
    <t>691,000 "- Viz. pol. č. 183402131 - Rozrušení půdy na hl. 150 mm"</t>
  </si>
  <si>
    <t>181411131</t>
  </si>
  <si>
    <t>Založení parkového trávníku výsevem plochy do 1000 m2 v rovině a ve svahu do 1:5</t>
  </si>
  <si>
    <t>-1369366654</t>
  </si>
  <si>
    <t>005724000</t>
  </si>
  <si>
    <t>osivo směs travní parková sídlištní</t>
  </si>
  <si>
    <t>1492733850</t>
  </si>
  <si>
    <t>Uvažovaná spotřeba 0,05 kg/m2</t>
  </si>
  <si>
    <t>0,05*691,000</t>
  </si>
  <si>
    <t>185811211</t>
  </si>
  <si>
    <t>Vyhrabání trávníku souvislé plochy do 1000 m2 v rovině a svahu do 1:5</t>
  </si>
  <si>
    <t>-145757315</t>
  </si>
  <si>
    <t>111151121</t>
  </si>
  <si>
    <t>Pokosení trávníku parkového plochy do 1000 m2 s odvozem do 20 km v rovině a svahu do 1:5</t>
  </si>
  <si>
    <t>69734491</t>
  </si>
  <si>
    <t>185802113</t>
  </si>
  <si>
    <t>Hnojení půdy umělým hnojivem na široko v rovině a svahu do 1:5</t>
  </si>
  <si>
    <t>1030441988</t>
  </si>
  <si>
    <t>Uvažovaná spotřeba 0,0005 t/m2</t>
  </si>
  <si>
    <t>0,0005*691,000</t>
  </si>
  <si>
    <t>Zakládání</t>
  </si>
  <si>
    <t>R21</t>
  </si>
  <si>
    <t>Ochrany sítí</t>
  </si>
  <si>
    <t>460510075</t>
  </si>
  <si>
    <t>Kabelové prostupy z trub plastových do rýhy s obetonováním, průměru do 15 cm</t>
  </si>
  <si>
    <t>1422065446</t>
  </si>
  <si>
    <t>Ochrana tras kabelů</t>
  </si>
  <si>
    <t>35,0</t>
  </si>
  <si>
    <t>345711001</t>
  </si>
  <si>
    <t>chránička podélně dělená HDPE DN 110</t>
  </si>
  <si>
    <t>-1684038396</t>
  </si>
  <si>
    <t>"Ztratné 5,0% -" 35,000*0,05</t>
  </si>
  <si>
    <t>R34</t>
  </si>
  <si>
    <t>Oplocení</t>
  </si>
  <si>
    <t>338171113</t>
  </si>
  <si>
    <t>Osazování sloupků a vzpěr plotových ocelových v 2,00 m se zabetonováním</t>
  </si>
  <si>
    <t>-180975540</t>
  </si>
  <si>
    <t>18 "- oplocení na gabionu"</t>
  </si>
  <si>
    <t>553422570</t>
  </si>
  <si>
    <t>sloupek plotový průběžný pozinkovaný a komaxitový 3000/38x1,5 mm</t>
  </si>
  <si>
    <t>-1583756903</t>
  </si>
  <si>
    <t>sloupky po cca 2,5 m:</t>
  </si>
  <si>
    <t>348401130</t>
  </si>
  <si>
    <t>Osazení oplocení ze strojového pletiva s napínacími dráty výšky do 2,0 m do 15° sklonu svahu</t>
  </si>
  <si>
    <t>-1117000342</t>
  </si>
  <si>
    <t>42,50 "- oplocení na gabionu"</t>
  </si>
  <si>
    <t>313275120</t>
  </si>
  <si>
    <t>pletivo PVC EXTRUDER se čtvercovými oky 55 mm/2,5mm, 150 cm</t>
  </si>
  <si>
    <t>1931754732</t>
  </si>
  <si>
    <t>R33</t>
  </si>
  <si>
    <t>Gabionové zdi</t>
  </si>
  <si>
    <t>326214111</t>
  </si>
  <si>
    <t>Zdivo z lomového kamene do drátěných košů gabionů s urovnáním hran</t>
  </si>
  <si>
    <t>-498247307</t>
  </si>
  <si>
    <t>0,50*1,0*65,0 "- podezdívka oplocení"</t>
  </si>
  <si>
    <t>274313811</t>
  </si>
  <si>
    <t>Základové pásy z betonu tř. C 25/30</t>
  </si>
  <si>
    <t>1415259471</t>
  </si>
  <si>
    <t>0,40*0,80*65,0 "- základ gabionu"</t>
  </si>
  <si>
    <t>274366006</t>
  </si>
  <si>
    <t>Výztuž základových pasů z betonářské oceli 10 505</t>
  </si>
  <si>
    <t>-1669307156</t>
  </si>
  <si>
    <t>65,0/0,50*3,50*0,00158 "- spřazení základových pasů ke gabionu - pruty R16 á 500mm"</t>
  </si>
  <si>
    <t>274351215</t>
  </si>
  <si>
    <t>Zřízení bednění stěn základových pasů</t>
  </si>
  <si>
    <t>371676293</t>
  </si>
  <si>
    <t>2*0,80*65,0 "- základ gabionu"</t>
  </si>
  <si>
    <t>274351216</t>
  </si>
  <si>
    <t>Odstranění bednění stěn základových pasů</t>
  </si>
  <si>
    <t>1250150990</t>
  </si>
  <si>
    <t>Komunikace pro pěší:</t>
  </si>
  <si>
    <t>69428465</t>
  </si>
  <si>
    <t>Komunikace pro pěší v místě palisád - lokalita 3:</t>
  </si>
  <si>
    <t>35,0*1,25 "- zámková dlažba"</t>
  </si>
  <si>
    <t>18,50+7,50+18,0+17,50 "- zámková dlažba"</t>
  </si>
  <si>
    <t>2,70-0,40*0,80*2+3,50-0,40*0,80*2+2,80-0,40*0,80*2 "- slepecká dlažba"</t>
  </si>
  <si>
    <t>"Ztratné 2,0% -" 61,500*0,02</t>
  </si>
  <si>
    <t>596212214</t>
  </si>
  <si>
    <t>Příplatek za kombinaci dvou barev u betonových dlažeb pozemních komunikací tl 80 mm skupiny A</t>
  </si>
  <si>
    <t>240692837</t>
  </si>
  <si>
    <t>592452R01</t>
  </si>
  <si>
    <t>dlažba zámková IČKO SLEPECKÁ 20x16,5x8 cm, barva červená povrch standard</t>
  </si>
  <si>
    <t>1427098579</t>
  </si>
  <si>
    <t>"Ztratné 2,0% -" 7,080*0,02</t>
  </si>
  <si>
    <t>R56</t>
  </si>
  <si>
    <t>Komunikace pro pěší ze zámkové dlažby</t>
  </si>
  <si>
    <t>596211113</t>
  </si>
  <si>
    <t>Kladení zámkové dlažby komunikací pro pěší tl 60 mm skupiny A pl přes 300 m2</t>
  </si>
  <si>
    <t>744772611</t>
  </si>
  <si>
    <t>33,0+19,50+12,0+4,0+21,50+7,50+6,50+22,50+18,0+19,0+92,0+21,50+225,0 "- zámková dlažba"</t>
  </si>
  <si>
    <t>0,60+0,90+1,70+1,60*2+2,0+0,90+0,40*0,80*2+1,90*2+1,60+0,90+3,70+0,40*0,80*2+0,40*0,80*2+0,80 "- slepecká dlažba"</t>
  </si>
  <si>
    <t>592451992</t>
  </si>
  <si>
    <t>dlažba zámková IČKO 20x16,5x6 cm, barva šedá povrch standard</t>
  </si>
  <si>
    <t>869535009</t>
  </si>
  <si>
    <t>"Ztratné 2,0% -" 502,000*0,02</t>
  </si>
  <si>
    <t>596211114</t>
  </si>
  <si>
    <t>Příplatek za kombinaci dvou barev u kladení betonových dlažeb komunikací pro pěší tl 60 mm skupiny A</t>
  </si>
  <si>
    <t>-440213412</t>
  </si>
  <si>
    <t>Slepecká dlažba:</t>
  </si>
  <si>
    <t>0,60+0,90+1,70+1,60*2+2,0+0,90+0,40*0,80*2+1,90*2+1,60+0,90+3,70+0,40*0,80*2+0,40*0,80*2+0,80</t>
  </si>
  <si>
    <t>592451999</t>
  </si>
  <si>
    <t>dlažba zámková IČKO SLEPECKÁ 20x16,5x6 cm, barva červená povrch standard</t>
  </si>
  <si>
    <t>1084248712</t>
  </si>
  <si>
    <t>"Ztratné 2,0% -" 22,020*0,02</t>
  </si>
  <si>
    <t>R85</t>
  </si>
  <si>
    <t>Drenážní potrubí</t>
  </si>
  <si>
    <t>212572111</t>
  </si>
  <si>
    <t>Lože pro trativody ze štěrkopísku tříděného</t>
  </si>
  <si>
    <t>592032383</t>
  </si>
  <si>
    <t>uvažovaná spotřeba 0,03 m3/bm potrubí</t>
  </si>
  <si>
    <t>0,03*(65,0)</t>
  </si>
  <si>
    <t>212755218</t>
  </si>
  <si>
    <t>Trativody z drenážních trubek plastových flexibilních D 200 mm bez lože</t>
  </si>
  <si>
    <t>-1894139106</t>
  </si>
  <si>
    <t>65,0 "- rub gabionu"</t>
  </si>
  <si>
    <t>211531111</t>
  </si>
  <si>
    <t>Výplň odvodňovacích žeber nebo trativodů kamenivem hrubým drceným frakce 16 až 63 mm</t>
  </si>
  <si>
    <t>1799290857</t>
  </si>
  <si>
    <t>Uvažovaná spotřeba 0,34 m3/bm potrubí</t>
  </si>
  <si>
    <t>0,34*(65,0)</t>
  </si>
  <si>
    <t>211971121</t>
  </si>
  <si>
    <t>Zřízení opláštění žeber nebo trativodů geotextilií v rýze nebo zářezu sklonu přes 1:2 š do 2,5 m</t>
  </si>
  <si>
    <t>-671180069</t>
  </si>
  <si>
    <t>uvažovaná spotřeba 2,25 m2/bm potrubí</t>
  </si>
  <si>
    <t>2,25*(65,0)</t>
  </si>
  <si>
    <t>693660530</t>
  </si>
  <si>
    <t>textilie netkaná vpichovaná 250 g/m2</t>
  </si>
  <si>
    <t>2044382134</t>
  </si>
  <si>
    <t>Uvažován překryv 200 mm</t>
  </si>
  <si>
    <t>2,45*(65,0)</t>
  </si>
  <si>
    <t>"Prořez 15,0% -" 159,250*0,15</t>
  </si>
  <si>
    <t>1,50 "- komunikace pro pěší"</t>
  </si>
  <si>
    <t>68,580 "- Pojížděná komunikace - zámk. dlažba"</t>
  </si>
  <si>
    <t>524,020 "- Komunikace pro pěší - zámk. dlažba"</t>
  </si>
  <si>
    <t>150,0 "- Ostatní okolní plochy"</t>
  </si>
  <si>
    <t>916231213</t>
  </si>
  <si>
    <t>Osazení chodníkového obrubníku betonového stojatého s boční opěrou do lože z betonu prostého</t>
  </si>
  <si>
    <t>975298082</t>
  </si>
  <si>
    <t>2,50+6,0+4,50</t>
  </si>
  <si>
    <t>592174091</t>
  </si>
  <si>
    <t>obrubník betonový chodníkový 100x8x25 cm</t>
  </si>
  <si>
    <t>-857148865</t>
  </si>
  <si>
    <t>"Ztratné 2,0% -" 13,000*0,02</t>
  </si>
  <si>
    <t>916331112</t>
  </si>
  <si>
    <t>Osazení zahradního obrubníku betonového do lože z betonu s boční opěrou</t>
  </si>
  <si>
    <t>654151455</t>
  </si>
  <si>
    <t>20,0+24,0+15,0+7,0+64,50+17,0+3,50+96,0+11,0</t>
  </si>
  <si>
    <t>592173R50</t>
  </si>
  <si>
    <t>obrubník betonový zahradní 50x5x20 cm, povrch standard barva šedá</t>
  </si>
  <si>
    <t>2120512664</t>
  </si>
  <si>
    <t>(20,0+24,0+15,0+7,0+64,50+17,0+3,50+96,0+11,0)/0,50</t>
  </si>
  <si>
    <t>"ztratné 2,0% -" 516,000*0,02</t>
  </si>
  <si>
    <t>339921132</t>
  </si>
  <si>
    <t>Osazování betonových palisád do betonového základu v řadě výšky prvku přes 0,5 do 1 m</t>
  </si>
  <si>
    <t>-87717944</t>
  </si>
  <si>
    <t>29,0 "- palisády výšky 60 cm"</t>
  </si>
  <si>
    <t>592284081</t>
  </si>
  <si>
    <t>PALISÁDA betonová přírodní 11x11x60 cm</t>
  </si>
  <si>
    <t>-1138078809</t>
  </si>
  <si>
    <t>29,040/0,110</t>
  </si>
  <si>
    <t>339921133</t>
  </si>
  <si>
    <t>Osazování betonových palisád do betonového základu v řadě výšky prvku přes 1 do 1,5 m</t>
  </si>
  <si>
    <t>-1183978373</t>
  </si>
  <si>
    <t>24,0 "- palisády výšky 120 cm"</t>
  </si>
  <si>
    <t>592284111</t>
  </si>
  <si>
    <t>PALISÁDA betonová přírodní 16x16x120 cm</t>
  </si>
  <si>
    <t>-1970719321</t>
  </si>
  <si>
    <t>24,0/0,160</t>
  </si>
  <si>
    <t>113107141</t>
  </si>
  <si>
    <t>Odstranění podkladu pl do 50 m2 živičných tl 50 mm</t>
  </si>
  <si>
    <t>-1797335205</t>
  </si>
  <si>
    <t>4,0</t>
  </si>
  <si>
    <t>113106171</t>
  </si>
  <si>
    <t>Rozebrání dlažeb vozovek pl do 50 m2 ze zámkové dlažby do lože z kameniva</t>
  </si>
  <si>
    <t>884861316</t>
  </si>
  <si>
    <t>15,50 "- komunikace pro pěší"</t>
  </si>
  <si>
    <t>113106121</t>
  </si>
  <si>
    <t>Rozebrání dlažeb komunikací pro pěší z betonových nebo kamenných dlaždic</t>
  </si>
  <si>
    <t>-206207635</t>
  </si>
  <si>
    <t>7,0+30,50+66,0+27,0 "- komunikace pro pěší"</t>
  </si>
  <si>
    <t>113107131</t>
  </si>
  <si>
    <t>Odstranění podkladu pl do 50 m2 z betonu prostého tl 150 mm</t>
  </si>
  <si>
    <t>1418806506</t>
  </si>
  <si>
    <t>Obrusná vrstva:</t>
  </si>
  <si>
    <t>4,50 "- betonové plochy"</t>
  </si>
  <si>
    <t>7,50+12,50 "- ve vjezdech"</t>
  </si>
  <si>
    <t>4,0 "- komunikace pro pěší - asfalt"</t>
  </si>
  <si>
    <t>15,50 "- komunikace pro pěší - zámk. dlažba"</t>
  </si>
  <si>
    <t>130,50 "- komunikace pro pěší - bet. desky"</t>
  </si>
  <si>
    <t>4,50 "- vjezdy - betonové plochy"</t>
  </si>
  <si>
    <t>20,0 "- vjezdy - žul. kostky"</t>
  </si>
  <si>
    <t>6,50+18,0+7,0 "- štěrkové plochy"</t>
  </si>
  <si>
    <t>966071822</t>
  </si>
  <si>
    <t>Rozebrání drátěného pletiva se čtvercovými oky výšky do 2,0 m</t>
  </si>
  <si>
    <t>2051800854</t>
  </si>
  <si>
    <t>44 "- oplocení km 0,100 - 0,135"</t>
  </si>
  <si>
    <t>14 "- oplocení km 0,245 - 0,260"</t>
  </si>
  <si>
    <t>966052121</t>
  </si>
  <si>
    <t>Bourání sloupků a vzpěr ŽB plotových s betonovou patkou</t>
  </si>
  <si>
    <t>612620571</t>
  </si>
  <si>
    <t>20 "- oplocení km 0,100 - 0,135"</t>
  </si>
  <si>
    <t>6 "- oplocení km 0,245 - 0,260"</t>
  </si>
  <si>
    <t>VoN.B - Vedlejší a ostatní náklady</t>
  </si>
  <si>
    <t>1) Rekapitulace stavby</t>
  </si>
  <si>
    <t>2) Rekapitulace objektů stavby a soupisů prací</t>
  </si>
  <si>
    <t>/</t>
  </si>
  <si>
    <t>1) Krycí list soupisu</t>
  </si>
  <si>
    <t>2) Rekapitulace</t>
  </si>
  <si>
    <t>3) Soupis prací</t>
  </si>
  <si>
    <t>Rekapitulace stavby</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</si>
  <si>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</si>
  <si>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</si>
  <si>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</si>
  <si>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</si>
  <si>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</si>
  <si>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</si>
  <si>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</si>
  <si>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</si>
  <si>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</si>
  <si>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</si>
  <si>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</si>
  <si>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</si>
  <si>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</si>
  <si>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</si>
  <si>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</si>
  <si>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</si>
  <si>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OST</t>
  </si>
  <si>
    <t>Ostatní</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</si>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</sst>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52" x14ac:knownFonts="1">
    <font>
      <sz val="8"/>
      <name val="Trebuchet MS"/>
      <family val="2"/>
    </font>
    <font>
      <sz val="8"/>
      <color rgb="FF969696"/>
      <name val="Trebuchet MS"/>
    </font>
    <font>
      <sz val="9"/>
      <name val="Trebuchet MS"/>
    </font>
    <font>
      <b/>
      <sz val="12"/>
      <name val="Trebuchet MS"/>
    </font>
    <font>
      <sz val="11"/>
      <name val="Trebuchet MS"/>
    </font>
    <font>
      <sz val="10"/>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0000A8"/>
      <name val="Trebuchet MS"/>
    </font>
    <font>
      <sz val="8"/>
      <color rgb="FFFF0000"/>
      <name val="Trebuchet MS"/>
    </font>
    <font>
      <sz val="8"/>
      <color rgb="FFFAE682"/>
      <name val="Trebuchet MS"/>
    </font>
    <font>
      <sz val="8"/>
      <color rgb="FF3366FF"/>
      <name val="Trebuchet MS"/>
    </font>
    <font>
      <b/>
      <sz val="16"/>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b/>
      <sz val="10"/>
      <color rgb="FF003366"/>
      <name val="Trebuchet MS"/>
    </font>
    <font>
      <sz val="10"/>
      <color rgb="FF969696"/>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sz val="8"/>
      <color rgb="FF800080"/>
      <name val="Trebuchet MS"/>
    </font>
    <font>
      <sz val="8"/>
      <color rgb="FFFF0000"/>
      <name val="Trebuchet MS"/>
    </font>
    <font>
      <i/>
      <sz val="8"/>
      <color rgb="FF0000FF"/>
      <name val="Trebuchet MS"/>
    </font>
    <font>
      <u/>
      <sz val="8"/>
      <color theme="10"/>
      <name val="Trebuchet MS"/>
      <family val="2"/>
    </font>
    <font>
      <sz val="18"/>
      <color theme="10"/>
      <name val="Wingdings 2"/>
      <family val="1"/>
      <charset val="2"/>
    </font>
    <font>
      <sz val="10"/>
      <color rgb="FF960000"/>
      <name val="Trebuchet MS"/>
      <family val="2"/>
    </font>
    <font>
      <sz val="10"/>
      <name val="Trebuchet MS"/>
      <family val="2"/>
    </font>
    <font>
      <u/>
      <sz val="10"/>
      <color theme="10"/>
      <name val="Trebuchet MS"/>
      <family val="2"/>
    </font>
    <font>
      <sz val="8"/>
      <name val="Trebuchet MS"/>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i/>
      <sz val="9"/>
      <name val="Trebuchet MS"/>
      <family val="2"/>
      <charset val="238"/>
    </font>
    <font>
      <b/>
      <sz val="9"/>
      <name val="Trebuchet MS"/>
      <family val="2"/>
      <charset val="238"/>
    </font>
    <font>
      <sz val="10"/>
      <name val="Trebuchet MS"/>
      <family val="2"/>
      <charset val="238"/>
    </font>
    <font>
      <sz val="11"/>
      <name val="Trebuchet MS"/>
      <family val="2"/>
      <charset val="238"/>
    </font>
  </fonts>
  <fills count="7">
    <fill>
      <patternFill patternType="none"/>
    </fill>
    <fill>
      <patternFill patternType="gray125"/>
    </fill>
    <fill>
      <patternFill patternType="solid">
        <fgColor rgb="FFFAE682"/>
      </patternFill>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6">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38" fillId="0" borderId="0" applyNumberFormat="0" applyFill="0" applyBorder="0" applyAlignment="0" applyProtection="0"/>
    <xf numFmtId="0" fontId="43" fillId="0" borderId="0" applyAlignment="0">
      <alignment vertical="top" wrapText="1"/>
      <protection locked="0"/>
    </xf>
  </cellStyleXfs>
  <cellXfs count="386">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2" borderId="0" xfId="0" applyFont="1" applyFill="1" applyAlignment="1">
      <alignment horizontal="left" vertical="center"/>
    </xf>
    <xf numFmtId="0" fontId="0" fillId="2" borderId="0" xfId="0" applyFill="1"/>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0" fillId="0" borderId="4" xfId="0" applyBorder="1"/>
    <xf numFmtId="0" fontId="0" fillId="0" borderId="0" xfId="0" applyBorder="1"/>
    <xf numFmtId="0" fontId="15" fillId="0" borderId="0" xfId="0" applyFont="1" applyBorder="1" applyAlignment="1">
      <alignment horizontal="left" vertical="center"/>
    </xf>
    <xf numFmtId="0" fontId="0" fillId="0" borderId="5" xfId="0" applyBorder="1"/>
    <xf numFmtId="0" fontId="14" fillId="0" borderId="0" xfId="0" applyFont="1" applyAlignment="1">
      <alignment horizontal="left" vertical="center"/>
    </xf>
    <xf numFmtId="0" fontId="16" fillId="0" borderId="0" xfId="0" applyFont="1" applyAlignment="1">
      <alignment horizontal="left" vertical="center"/>
    </xf>
    <xf numFmtId="0" fontId="17" fillId="0" borderId="0" xfId="0" applyFont="1" applyBorder="1" applyAlignment="1">
      <alignment horizontal="left" vertical="top"/>
    </xf>
    <xf numFmtId="0" fontId="2" fillId="0" borderId="0" xfId="0" applyFont="1" applyBorder="1" applyAlignment="1">
      <alignment horizontal="left" vertical="center"/>
    </xf>
    <xf numFmtId="0" fontId="3" fillId="0" borderId="0" xfId="0" applyFont="1" applyBorder="1" applyAlignment="1">
      <alignment horizontal="left" vertical="top"/>
    </xf>
    <xf numFmtId="0" fontId="17" fillId="0" borderId="0" xfId="0" applyFont="1" applyBorder="1" applyAlignment="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0" fontId="0" fillId="0" borderId="6" xfId="0" applyBorder="1"/>
    <xf numFmtId="0" fontId="0" fillId="0" borderId="4" xfId="0" applyFont="1" applyBorder="1" applyAlignment="1">
      <alignment vertical="center"/>
    </xf>
    <xf numFmtId="0" fontId="0" fillId="0" borderId="0" xfId="0" applyFont="1" applyBorder="1" applyAlignment="1">
      <alignment vertical="center"/>
    </xf>
    <xf numFmtId="0" fontId="19" fillId="0" borderId="7" xfId="0" applyFont="1" applyBorder="1" applyAlignment="1">
      <alignment horizontal="left" vertical="center"/>
    </xf>
    <xf numFmtId="0" fontId="0" fillId="0" borderId="7" xfId="0" applyFont="1" applyBorder="1" applyAlignment="1">
      <alignment vertical="center"/>
    </xf>
    <xf numFmtId="0" fontId="0" fillId="0" borderId="5" xfId="0" applyFont="1" applyBorder="1" applyAlignment="1">
      <alignment vertical="center"/>
    </xf>
    <xf numFmtId="0" fontId="1" fillId="0" borderId="0" xfId="0" applyFont="1" applyBorder="1" applyAlignment="1">
      <alignment horizontal="right" vertical="center"/>
    </xf>
    <xf numFmtId="0" fontId="1" fillId="0" borderId="4" xfId="0" applyFont="1" applyBorder="1" applyAlignment="1">
      <alignment vertical="center"/>
    </xf>
    <xf numFmtId="0" fontId="1" fillId="0" borderId="0" xfId="0" applyFont="1" applyBorder="1" applyAlignment="1">
      <alignment vertical="center"/>
    </xf>
    <xf numFmtId="0" fontId="1" fillId="0" borderId="0" xfId="0" applyFont="1" applyBorder="1" applyAlignment="1">
      <alignment horizontal="left" vertical="center"/>
    </xf>
    <xf numFmtId="0" fontId="1" fillId="0" borderId="5" xfId="0" applyFont="1" applyBorder="1" applyAlignment="1">
      <alignment vertical="center"/>
    </xf>
    <xf numFmtId="0" fontId="0" fillId="5" borderId="0" xfId="0" applyFont="1" applyFill="1" applyBorder="1" applyAlignment="1">
      <alignment vertical="center"/>
    </xf>
    <xf numFmtId="0" fontId="3" fillId="5" borderId="8" xfId="0" applyFont="1" applyFill="1" applyBorder="1" applyAlignment="1">
      <alignment horizontal="left" vertical="center"/>
    </xf>
    <xf numFmtId="0" fontId="0" fillId="5" borderId="9" xfId="0" applyFont="1" applyFill="1" applyBorder="1" applyAlignment="1">
      <alignment vertical="center"/>
    </xf>
    <xf numFmtId="0" fontId="3" fillId="5" borderId="9" xfId="0" applyFont="1" applyFill="1" applyBorder="1" applyAlignment="1">
      <alignment horizontal="center" vertical="center"/>
    </xf>
    <xf numFmtId="0" fontId="0" fillId="5" borderId="5" xfId="0" applyFont="1" applyFill="1" applyBorder="1" applyAlignment="1">
      <alignment vertical="center"/>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5" fillId="0" borderId="0" xfId="0" applyFont="1" applyAlignment="1">
      <alignment horizontal="left" vertical="center"/>
    </xf>
    <xf numFmtId="0" fontId="2" fillId="0" borderId="4" xfId="0" applyFont="1" applyBorder="1" applyAlignment="1">
      <alignment vertical="center"/>
    </xf>
    <xf numFmtId="0" fontId="17" fillId="0" borderId="0" xfId="0" applyFont="1" applyAlignment="1">
      <alignment horizontal="left" vertical="center"/>
    </xf>
    <xf numFmtId="0" fontId="3" fillId="0" borderId="4" xfId="0" applyFont="1" applyBorder="1" applyAlignment="1">
      <alignment vertical="center"/>
    </xf>
    <xf numFmtId="0" fontId="3" fillId="0" borderId="0" xfId="0" applyFont="1" applyAlignment="1">
      <alignment horizontal="left" vertical="center"/>
    </xf>
    <xf numFmtId="0" fontId="20" fillId="0" borderId="0" xfId="0" applyFont="1" applyAlignment="1">
      <alignment vertical="center"/>
    </xf>
    <xf numFmtId="165" fontId="2" fillId="0" borderId="0" xfId="0" applyNumberFormat="1" applyFont="1" applyAlignment="1">
      <alignment horizontal="left" vertical="center"/>
    </xf>
    <xf numFmtId="0" fontId="0" fillId="0" borderId="15" xfId="0" applyFont="1" applyBorder="1" applyAlignment="1">
      <alignment vertical="center"/>
    </xf>
    <xf numFmtId="0" fontId="0" fillId="0" borderId="16" xfId="0" applyFont="1" applyBorder="1" applyAlignment="1">
      <alignment vertical="center"/>
    </xf>
    <xf numFmtId="0" fontId="0" fillId="0" borderId="18" xfId="0" applyFont="1" applyBorder="1" applyAlignment="1">
      <alignment vertical="center"/>
    </xf>
    <xf numFmtId="0" fontId="0" fillId="6" borderId="9" xfId="0" applyFont="1" applyFill="1" applyBorder="1" applyAlignment="1">
      <alignment vertical="center"/>
    </xf>
    <xf numFmtId="0" fontId="2" fillId="6" borderId="10" xfId="0" applyFont="1" applyFill="1" applyBorder="1" applyAlignment="1">
      <alignment horizontal="center" vertical="center"/>
    </xf>
    <xf numFmtId="0" fontId="17" fillId="0" borderId="19" xfId="0" applyFont="1" applyBorder="1" applyAlignment="1">
      <alignment horizontal="center" vertical="center" wrapText="1"/>
    </xf>
    <xf numFmtId="0" fontId="17" fillId="0" borderId="20" xfId="0" applyFont="1" applyBorder="1" applyAlignment="1">
      <alignment horizontal="center" vertical="center" wrapText="1"/>
    </xf>
    <xf numFmtId="0" fontId="17" fillId="0" borderId="21" xfId="0" applyFont="1" applyBorder="1" applyAlignment="1">
      <alignment horizontal="center" vertical="center" wrapText="1"/>
    </xf>
    <xf numFmtId="0" fontId="0" fillId="0" borderId="14" xfId="0" applyFont="1" applyBorder="1" applyAlignment="1">
      <alignment vertical="center"/>
    </xf>
    <xf numFmtId="0" fontId="22" fillId="0" borderId="0" xfId="0" applyFont="1" applyAlignment="1">
      <alignment horizontal="left" vertical="center"/>
    </xf>
    <xf numFmtId="0" fontId="22" fillId="0" borderId="0" xfId="0" applyFont="1" applyAlignment="1">
      <alignment vertical="center"/>
    </xf>
    <xf numFmtId="0" fontId="3" fillId="0" borderId="0" xfId="0" applyFont="1" applyAlignment="1">
      <alignment horizontal="center" vertical="center"/>
    </xf>
    <xf numFmtId="4" fontId="21" fillId="0" borderId="17" xfId="0" applyNumberFormat="1" applyFont="1" applyBorder="1" applyAlignment="1">
      <alignment vertical="center"/>
    </xf>
    <xf numFmtId="4" fontId="21" fillId="0" borderId="0" xfId="0" applyNumberFormat="1" applyFont="1" applyBorder="1" applyAlignment="1">
      <alignment vertical="center"/>
    </xf>
    <xf numFmtId="166" fontId="21" fillId="0" borderId="0" xfId="0" applyNumberFormat="1" applyFont="1" applyBorder="1" applyAlignment="1">
      <alignment vertical="center"/>
    </xf>
    <xf numFmtId="4" fontId="21" fillId="0" borderId="18" xfId="0" applyNumberFormat="1" applyFont="1" applyBorder="1" applyAlignment="1">
      <alignment vertical="center"/>
    </xf>
    <xf numFmtId="0" fontId="23" fillId="0" borderId="0" xfId="0" applyFont="1" applyAlignment="1">
      <alignment horizontal="left" vertical="center"/>
    </xf>
    <xf numFmtId="0" fontId="4" fillId="0" borderId="4" xfId="0" applyFont="1" applyBorder="1" applyAlignment="1">
      <alignment vertical="center"/>
    </xf>
    <xf numFmtId="0" fontId="24" fillId="0" borderId="0" xfId="0" applyFont="1" applyAlignment="1">
      <alignment vertical="center"/>
    </xf>
    <xf numFmtId="0" fontId="25" fillId="0" borderId="0" xfId="0" applyFont="1" applyAlignment="1">
      <alignment vertical="center"/>
    </xf>
    <xf numFmtId="0" fontId="26" fillId="0" borderId="0" xfId="0" applyFont="1" applyAlignment="1">
      <alignment horizontal="center" vertical="center"/>
    </xf>
    <xf numFmtId="4" fontId="27" fillId="0" borderId="17" xfId="0" applyNumberFormat="1" applyFont="1" applyBorder="1" applyAlignment="1">
      <alignment vertical="center"/>
    </xf>
    <xf numFmtId="4" fontId="27" fillId="0" borderId="0" xfId="0" applyNumberFormat="1" applyFont="1" applyBorder="1" applyAlignment="1">
      <alignment vertical="center"/>
    </xf>
    <xf numFmtId="166" fontId="27" fillId="0" borderId="0" xfId="0" applyNumberFormat="1" applyFont="1" applyBorder="1" applyAlignment="1">
      <alignment vertical="center"/>
    </xf>
    <xf numFmtId="4" fontId="27" fillId="0" borderId="18" xfId="0" applyNumberFormat="1" applyFont="1" applyBorder="1" applyAlignment="1">
      <alignment vertical="center"/>
    </xf>
    <xf numFmtId="0" fontId="4" fillId="0" borderId="0" xfId="0" applyFont="1" applyAlignment="1">
      <alignment horizontal="left" vertical="center"/>
    </xf>
    <xf numFmtId="0" fontId="5" fillId="0" borderId="4" xfId="0" applyFont="1" applyBorder="1" applyAlignment="1">
      <alignment vertical="center"/>
    </xf>
    <xf numFmtId="0" fontId="5" fillId="0" borderId="0" xfId="0" applyFont="1" applyAlignment="1">
      <alignment horizontal="center" vertical="center"/>
    </xf>
    <xf numFmtId="4" fontId="29" fillId="0" borderId="17" xfId="0" applyNumberFormat="1" applyFont="1" applyBorder="1" applyAlignment="1">
      <alignment vertical="center"/>
    </xf>
    <xf numFmtId="4" fontId="29" fillId="0" borderId="0" xfId="0" applyNumberFormat="1" applyFont="1" applyBorder="1" applyAlignment="1">
      <alignment vertical="center"/>
    </xf>
    <xf numFmtId="166" fontId="29" fillId="0" borderId="0" xfId="0" applyNumberFormat="1" applyFont="1" applyBorder="1" applyAlignment="1">
      <alignment vertical="center"/>
    </xf>
    <xf numFmtId="4" fontId="29" fillId="0" borderId="18" xfId="0" applyNumberFormat="1" applyFont="1" applyBorder="1" applyAlignment="1">
      <alignment vertical="center"/>
    </xf>
    <xf numFmtId="0" fontId="5" fillId="0" borderId="0" xfId="0" applyFont="1" applyAlignment="1">
      <alignment horizontal="left" vertical="center"/>
    </xf>
    <xf numFmtId="4" fontId="29" fillId="0" borderId="22" xfId="0" applyNumberFormat="1" applyFont="1" applyBorder="1" applyAlignment="1">
      <alignment vertical="center"/>
    </xf>
    <xf numFmtId="4" fontId="29" fillId="0" borderId="23" xfId="0" applyNumberFormat="1" applyFont="1" applyBorder="1" applyAlignment="1">
      <alignment vertical="center"/>
    </xf>
    <xf numFmtId="166" fontId="29" fillId="0" borderId="23" xfId="0" applyNumberFormat="1" applyFont="1" applyBorder="1" applyAlignment="1">
      <alignment vertical="center"/>
    </xf>
    <xf numFmtId="4" fontId="29" fillId="0" borderId="24" xfId="0" applyNumberFormat="1" applyFont="1" applyBorder="1" applyAlignment="1">
      <alignment vertical="center"/>
    </xf>
    <xf numFmtId="0" fontId="0" fillId="0" borderId="0" xfId="0" applyProtection="1">
      <protection locked="0"/>
    </xf>
    <xf numFmtId="0" fontId="0" fillId="0" borderId="2"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7" fillId="0" borderId="0" xfId="0" applyFont="1" applyBorder="1" applyAlignment="1" applyProtection="1">
      <alignment horizontal="left" vertical="center"/>
      <protection locked="0"/>
    </xf>
    <xf numFmtId="165" fontId="2" fillId="0" borderId="0" xfId="0" applyNumberFormat="1" applyFont="1" applyBorder="1" applyAlignment="1">
      <alignment horizontal="left" vertical="center"/>
    </xf>
    <xf numFmtId="0" fontId="0" fillId="0" borderId="4" xfId="0" applyFont="1" applyBorder="1" applyAlignment="1">
      <alignment vertical="center" wrapText="1"/>
    </xf>
    <xf numFmtId="0" fontId="0" fillId="0" borderId="0" xfId="0" applyFont="1" applyBorder="1" applyAlignment="1">
      <alignment vertical="center" wrapText="1"/>
    </xf>
    <xf numFmtId="0" fontId="0" fillId="0" borderId="0" xfId="0" applyFont="1" applyBorder="1" applyAlignment="1" applyProtection="1">
      <alignment vertical="center" wrapText="1"/>
      <protection locked="0"/>
    </xf>
    <xf numFmtId="0" fontId="0" fillId="0" borderId="5" xfId="0" applyFont="1" applyBorder="1" applyAlignment="1">
      <alignment vertical="center" wrapText="1"/>
    </xf>
    <xf numFmtId="0" fontId="0" fillId="0" borderId="15" xfId="0" applyFont="1" applyBorder="1" applyAlignment="1" applyProtection="1">
      <alignment vertical="center"/>
      <protection locked="0"/>
    </xf>
    <xf numFmtId="0" fontId="0" fillId="0" borderId="25" xfId="0" applyFont="1" applyBorder="1" applyAlignment="1">
      <alignment vertical="center"/>
    </xf>
    <xf numFmtId="0" fontId="19" fillId="0" borderId="0" xfId="0" applyFont="1" applyBorder="1" applyAlignment="1">
      <alignment horizontal="left" vertical="center"/>
    </xf>
    <xf numFmtId="4" fontId="22" fillId="0" borderId="0" xfId="0" applyNumberFormat="1" applyFont="1" applyBorder="1" applyAlignment="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lignment vertical="center"/>
    </xf>
    <xf numFmtId="0" fontId="3" fillId="6" borderId="8" xfId="0" applyFont="1" applyFill="1" applyBorder="1" applyAlignment="1">
      <alignment horizontal="left" vertical="center"/>
    </xf>
    <xf numFmtId="0" fontId="3" fillId="6" borderId="9" xfId="0" applyFont="1" applyFill="1" applyBorder="1" applyAlignment="1">
      <alignment horizontal="right" vertical="center"/>
    </xf>
    <xf numFmtId="0" fontId="3" fillId="6" borderId="9" xfId="0" applyFont="1" applyFill="1" applyBorder="1" applyAlignment="1">
      <alignment horizontal="center" vertical="center"/>
    </xf>
    <xf numFmtId="0" fontId="0" fillId="6" borderId="9" xfId="0" applyFont="1" applyFill="1" applyBorder="1" applyAlignment="1" applyProtection="1">
      <alignment vertical="center"/>
      <protection locked="0"/>
    </xf>
    <xf numFmtId="4" fontId="3" fillId="6" borderId="9" xfId="0" applyNumberFormat="1" applyFont="1" applyFill="1" applyBorder="1" applyAlignment="1">
      <alignment vertical="center"/>
    </xf>
    <xf numFmtId="0" fontId="0" fillId="6" borderId="26" xfId="0" applyFont="1" applyFill="1" applyBorder="1" applyAlignment="1">
      <alignment vertical="center"/>
    </xf>
    <xf numFmtId="0" fontId="0" fillId="0" borderId="12" xfId="0" applyFont="1" applyBorder="1" applyAlignment="1" applyProtection="1">
      <alignment vertical="center"/>
      <protection locked="0"/>
    </xf>
    <xf numFmtId="0" fontId="0" fillId="0" borderId="2" xfId="0" applyFont="1" applyBorder="1" applyAlignment="1" applyProtection="1">
      <alignment vertical="center"/>
      <protection locked="0"/>
    </xf>
    <xf numFmtId="0" fontId="0" fillId="0" borderId="3" xfId="0" applyFont="1" applyBorder="1" applyAlignment="1">
      <alignment vertical="center"/>
    </xf>
    <xf numFmtId="0" fontId="2" fillId="6" borderId="0" xfId="0" applyFont="1" applyFill="1" applyBorder="1" applyAlignment="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lignment horizontal="right" vertical="center"/>
    </xf>
    <xf numFmtId="0" fontId="0" fillId="6" borderId="5" xfId="0" applyFont="1" applyFill="1" applyBorder="1" applyAlignment="1">
      <alignment vertical="center"/>
    </xf>
    <xf numFmtId="0" fontId="30" fillId="0" borderId="0" xfId="0" applyFont="1" applyBorder="1" applyAlignment="1">
      <alignment horizontal="left" vertical="center"/>
    </xf>
    <xf numFmtId="0" fontId="6" fillId="0" borderId="4" xfId="0" applyFont="1" applyBorder="1" applyAlignment="1">
      <alignment vertical="center"/>
    </xf>
    <xf numFmtId="0" fontId="6" fillId="0" borderId="0" xfId="0" applyFont="1" applyBorder="1" applyAlignment="1">
      <alignment vertical="center"/>
    </xf>
    <xf numFmtId="0" fontId="6" fillId="0" borderId="23" xfId="0" applyFont="1" applyBorder="1" applyAlignment="1">
      <alignment horizontal="left" vertical="center"/>
    </xf>
    <xf numFmtId="0" fontId="6" fillId="0" borderId="23" xfId="0" applyFont="1" applyBorder="1" applyAlignment="1">
      <alignment vertical="center"/>
    </xf>
    <xf numFmtId="0" fontId="6" fillId="0" borderId="23" xfId="0" applyFont="1" applyBorder="1" applyAlignment="1" applyProtection="1">
      <alignment vertical="center"/>
      <protection locked="0"/>
    </xf>
    <xf numFmtId="4" fontId="6" fillId="0" borderId="23" xfId="0" applyNumberFormat="1" applyFont="1" applyBorder="1" applyAlignment="1">
      <alignment vertical="center"/>
    </xf>
    <xf numFmtId="0" fontId="6" fillId="0" borderId="5" xfId="0" applyFont="1" applyBorder="1" applyAlignment="1">
      <alignment vertical="center"/>
    </xf>
    <xf numFmtId="0" fontId="7" fillId="0" borderId="4" xfId="0" applyFont="1" applyBorder="1" applyAlignment="1">
      <alignment vertical="center"/>
    </xf>
    <xf numFmtId="0" fontId="7" fillId="0" borderId="0" xfId="0" applyFont="1" applyBorder="1" applyAlignment="1">
      <alignment vertical="center"/>
    </xf>
    <xf numFmtId="0" fontId="7" fillId="0" borderId="23" xfId="0" applyFont="1" applyBorder="1" applyAlignment="1">
      <alignment horizontal="left" vertical="center"/>
    </xf>
    <xf numFmtId="0" fontId="7" fillId="0" borderId="23" xfId="0" applyFont="1" applyBorder="1" applyAlignment="1">
      <alignment vertical="center"/>
    </xf>
    <xf numFmtId="0" fontId="7" fillId="0" borderId="23" xfId="0" applyFont="1" applyBorder="1" applyAlignment="1" applyProtection="1">
      <alignment vertical="center"/>
      <protection locked="0"/>
    </xf>
    <xf numFmtId="4" fontId="7" fillId="0" borderId="23" xfId="0" applyNumberFormat="1" applyFont="1" applyBorder="1" applyAlignment="1">
      <alignment vertical="center"/>
    </xf>
    <xf numFmtId="0" fontId="7" fillId="0" borderId="5" xfId="0" applyFont="1" applyBorder="1" applyAlignment="1">
      <alignment vertical="center"/>
    </xf>
    <xf numFmtId="0" fontId="2" fillId="0" borderId="0" xfId="0" applyFont="1" applyAlignment="1">
      <alignment horizontal="left" vertical="center"/>
    </xf>
    <xf numFmtId="0" fontId="17" fillId="0" borderId="0" xfId="0" applyFont="1" applyAlignment="1" applyProtection="1">
      <alignment horizontal="left" vertical="center"/>
      <protection locked="0"/>
    </xf>
    <xf numFmtId="0" fontId="0" fillId="0" borderId="4" xfId="0" applyFont="1" applyBorder="1" applyAlignment="1">
      <alignment horizontal="center" vertical="center" wrapText="1"/>
    </xf>
    <xf numFmtId="0" fontId="2" fillId="6" borderId="19"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31" fillId="6" borderId="20" xfId="0" applyFont="1" applyFill="1" applyBorder="1" applyAlignment="1" applyProtection="1">
      <alignment horizontal="center" vertical="center" wrapText="1"/>
      <protection locked="0"/>
    </xf>
    <xf numFmtId="0" fontId="2" fillId="6" borderId="21" xfId="0" applyFont="1" applyFill="1" applyBorder="1" applyAlignment="1">
      <alignment horizontal="center" vertical="center" wrapText="1"/>
    </xf>
    <xf numFmtId="4" fontId="22" fillId="0" borderId="0" xfId="0" applyNumberFormat="1" applyFont="1" applyAlignment="1"/>
    <xf numFmtId="166" fontId="32" fillId="0" borderId="15" xfId="0" applyNumberFormat="1" applyFont="1" applyBorder="1" applyAlignment="1"/>
    <xf numFmtId="166" fontId="32" fillId="0" borderId="16" xfId="0" applyNumberFormat="1" applyFont="1" applyBorder="1" applyAlignment="1"/>
    <xf numFmtId="4" fontId="33" fillId="0" borderId="0" xfId="0" applyNumberFormat="1" applyFont="1" applyAlignment="1">
      <alignment vertical="center"/>
    </xf>
    <xf numFmtId="0" fontId="8" fillId="0" borderId="4"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7" xfId="0" applyFont="1" applyBorder="1" applyAlignment="1"/>
    <xf numFmtId="0" fontId="8" fillId="0" borderId="0" xfId="0" applyFont="1" applyBorder="1" applyAlignment="1"/>
    <xf numFmtId="166" fontId="8" fillId="0" borderId="0" xfId="0" applyNumberFormat="1" applyFont="1" applyBorder="1" applyAlignment="1"/>
    <xf numFmtId="166" fontId="8" fillId="0" borderId="18"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8" fillId="0" borderId="0" xfId="0" applyFont="1" applyBorder="1" applyAlignment="1">
      <alignment horizontal="left"/>
    </xf>
    <xf numFmtId="0" fontId="7" fillId="0" borderId="0" xfId="0" applyFont="1" applyBorder="1" applyAlignment="1">
      <alignment horizontal="left"/>
    </xf>
    <xf numFmtId="4" fontId="7" fillId="0" borderId="0" xfId="0" applyNumberFormat="1" applyFont="1" applyBorder="1" applyAlignment="1"/>
    <xf numFmtId="0" fontId="0" fillId="0" borderId="4" xfId="0" applyFont="1" applyBorder="1" applyAlignment="1" applyProtection="1">
      <alignment vertical="center"/>
      <protection locked="0"/>
    </xf>
    <xf numFmtId="0" fontId="0" fillId="0" borderId="27" xfId="0" applyFont="1" applyBorder="1" applyAlignment="1" applyProtection="1">
      <alignment horizontal="center" vertical="center"/>
      <protection locked="0"/>
    </xf>
    <xf numFmtId="49" fontId="0" fillId="0" borderId="27" xfId="0" applyNumberFormat="1" applyFont="1" applyBorder="1" applyAlignment="1" applyProtection="1">
      <alignment horizontal="left" vertical="center" wrapText="1"/>
      <protection locked="0"/>
    </xf>
    <xf numFmtId="0" fontId="0" fillId="0" borderId="27" xfId="0" applyFont="1" applyBorder="1" applyAlignment="1" applyProtection="1">
      <alignment horizontal="left" vertical="center" wrapText="1"/>
      <protection locked="0"/>
    </xf>
    <xf numFmtId="0" fontId="0" fillId="0" borderId="27" xfId="0" applyFont="1" applyBorder="1" applyAlignment="1" applyProtection="1">
      <alignment horizontal="center" vertical="center" wrapText="1"/>
      <protection locked="0"/>
    </xf>
    <xf numFmtId="167" fontId="0" fillId="0" borderId="27" xfId="0" applyNumberFormat="1" applyFont="1" applyBorder="1" applyAlignment="1" applyProtection="1">
      <alignment vertical="center"/>
      <protection locked="0"/>
    </xf>
    <xf numFmtId="4" fontId="0" fillId="4" borderId="27" xfId="0" applyNumberFormat="1" applyFont="1" applyFill="1" applyBorder="1" applyAlignment="1" applyProtection="1">
      <alignment vertical="center"/>
      <protection locked="0"/>
    </xf>
    <xf numFmtId="4" fontId="0" fillId="0" borderId="27" xfId="0" applyNumberFormat="1" applyFont="1" applyBorder="1" applyAlignment="1" applyProtection="1">
      <alignment vertical="center"/>
      <protection locked="0"/>
    </xf>
    <xf numFmtId="0" fontId="1" fillId="4" borderId="27" xfId="0" applyFont="1" applyFill="1" applyBorder="1" applyAlignment="1" applyProtection="1">
      <alignment horizontal="left" vertical="center"/>
      <protection locked="0"/>
    </xf>
    <xf numFmtId="0" fontId="1" fillId="0" borderId="0" xfId="0" applyFont="1" applyBorder="1" applyAlignment="1">
      <alignment horizontal="center" vertical="center"/>
    </xf>
    <xf numFmtId="166" fontId="1" fillId="0" borderId="0" xfId="0" applyNumberFormat="1" applyFont="1" applyBorder="1" applyAlignment="1">
      <alignment vertical="center"/>
    </xf>
    <xf numFmtId="166" fontId="1" fillId="0" borderId="18" xfId="0" applyNumberFormat="1" applyFont="1" applyBorder="1" applyAlignment="1">
      <alignment vertical="center"/>
    </xf>
    <xf numFmtId="4" fontId="0" fillId="0" borderId="0" xfId="0" applyNumberFormat="1" applyFont="1" applyAlignment="1">
      <alignment vertical="center"/>
    </xf>
    <xf numFmtId="0" fontId="9" fillId="0" borderId="4" xfId="0" applyFont="1" applyBorder="1" applyAlignment="1">
      <alignment vertical="center"/>
    </xf>
    <xf numFmtId="0" fontId="34" fillId="0" borderId="0" xfId="0" applyFont="1" applyAlignment="1">
      <alignment horizontal="left" vertical="center"/>
    </xf>
    <xf numFmtId="0" fontId="35" fillId="0" borderId="0" xfId="0" applyFont="1" applyAlignment="1">
      <alignment horizontal="left" vertical="center"/>
    </xf>
    <xf numFmtId="0" fontId="35" fillId="0" borderId="0" xfId="0" applyFont="1" applyAlignment="1">
      <alignment horizontal="left" vertical="center" wrapText="1"/>
    </xf>
    <xf numFmtId="0" fontId="9" fillId="0" borderId="0" xfId="0" applyFont="1" applyAlignment="1">
      <alignment horizontal="left" vertical="center"/>
    </xf>
    <xf numFmtId="0" fontId="9" fillId="0" borderId="0" xfId="0" applyFont="1" applyAlignment="1" applyProtection="1">
      <alignment vertical="center"/>
      <protection locked="0"/>
    </xf>
    <xf numFmtId="0" fontId="9" fillId="0" borderId="17" xfId="0" applyFont="1" applyBorder="1" applyAlignment="1">
      <alignment vertical="center"/>
    </xf>
    <xf numFmtId="0" fontId="9" fillId="0" borderId="0" xfId="0" applyFont="1" applyBorder="1" applyAlignment="1">
      <alignment vertical="center"/>
    </xf>
    <xf numFmtId="0" fontId="9" fillId="0" borderId="18" xfId="0" applyFont="1" applyBorder="1" applyAlignment="1">
      <alignment vertical="center"/>
    </xf>
    <xf numFmtId="0" fontId="10" fillId="0" borderId="4"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7" xfId="0" applyFont="1" applyBorder="1" applyAlignment="1">
      <alignment vertical="center"/>
    </xf>
    <xf numFmtId="0" fontId="10" fillId="0" borderId="0" xfId="0" applyFont="1" applyBorder="1" applyAlignment="1">
      <alignment vertical="center"/>
    </xf>
    <xf numFmtId="0" fontId="10" fillId="0" borderId="18" xfId="0" applyFont="1" applyBorder="1" applyAlignment="1">
      <alignment vertical="center"/>
    </xf>
    <xf numFmtId="0" fontId="11" fillId="0" borderId="4"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7" xfId="0" applyFont="1" applyBorder="1" applyAlignment="1">
      <alignment vertical="center"/>
    </xf>
    <xf numFmtId="0" fontId="11" fillId="0" borderId="0" xfId="0" applyFont="1" applyBorder="1" applyAlignment="1">
      <alignment vertical="center"/>
    </xf>
    <xf numFmtId="0" fontId="11" fillId="0" borderId="18" xfId="0" applyFont="1" applyBorder="1" applyAlignment="1">
      <alignment vertical="center"/>
    </xf>
    <xf numFmtId="0" fontId="12" fillId="0" borderId="4" xfId="0" applyFont="1" applyBorder="1" applyAlignment="1">
      <alignment vertical="center"/>
    </xf>
    <xf numFmtId="0" fontId="34" fillId="0" borderId="0" xfId="0" applyFont="1" applyBorder="1" applyAlignment="1">
      <alignment horizontal="left" vertical="center"/>
    </xf>
    <xf numFmtId="0" fontId="36" fillId="0" borderId="0" xfId="0" applyFont="1" applyBorder="1" applyAlignment="1">
      <alignment horizontal="left" vertical="center"/>
    </xf>
    <xf numFmtId="0" fontId="36" fillId="0" borderId="0" xfId="0" applyFont="1" applyBorder="1" applyAlignment="1">
      <alignment horizontal="left" vertical="center" wrapText="1"/>
    </xf>
    <xf numFmtId="167" fontId="12" fillId="0" borderId="0" xfId="0" applyNumberFormat="1" applyFont="1" applyBorder="1" applyAlignment="1">
      <alignment vertical="center"/>
    </xf>
    <xf numFmtId="0" fontId="12" fillId="0" borderId="0" xfId="0" applyFont="1" applyAlignment="1" applyProtection="1">
      <alignment vertical="center"/>
      <protection locked="0"/>
    </xf>
    <xf numFmtId="0" fontId="12" fillId="0" borderId="17" xfId="0" applyFont="1" applyBorder="1" applyAlignment="1">
      <alignment vertical="center"/>
    </xf>
    <xf numFmtId="0" fontId="12" fillId="0" borderId="0" xfId="0" applyFont="1" applyBorder="1" applyAlignment="1">
      <alignment vertical="center"/>
    </xf>
    <xf numFmtId="0" fontId="12" fillId="0" borderId="18" xfId="0" applyFont="1" applyBorder="1" applyAlignment="1">
      <alignment vertical="center"/>
    </xf>
    <xf numFmtId="0" fontId="12" fillId="0" borderId="0" xfId="0" applyFont="1" applyAlignment="1">
      <alignment horizontal="left" vertical="center"/>
    </xf>
    <xf numFmtId="0" fontId="10" fillId="0" borderId="0" xfId="0" applyFont="1" applyBorder="1" applyAlignment="1">
      <alignment horizontal="left" vertical="center"/>
    </xf>
    <xf numFmtId="0" fontId="10" fillId="0" borderId="0" xfId="0" applyFont="1" applyBorder="1" applyAlignment="1">
      <alignment horizontal="left" vertical="center" wrapText="1"/>
    </xf>
    <xf numFmtId="167" fontId="10" fillId="0" borderId="0" xfId="0" applyNumberFormat="1" applyFont="1" applyBorder="1" applyAlignment="1">
      <alignment vertical="center"/>
    </xf>
    <xf numFmtId="0" fontId="36" fillId="0" borderId="0" xfId="0" applyFont="1" applyAlignment="1">
      <alignment horizontal="left" vertical="center"/>
    </xf>
    <xf numFmtId="0" fontId="36" fillId="0" borderId="0" xfId="0" applyFont="1" applyAlignment="1">
      <alignment horizontal="left" vertical="center" wrapText="1"/>
    </xf>
    <xf numFmtId="167" fontId="12" fillId="0" borderId="0" xfId="0" applyNumberFormat="1" applyFont="1" applyAlignment="1">
      <alignment vertical="center"/>
    </xf>
    <xf numFmtId="0" fontId="37" fillId="0" borderId="27" xfId="0" applyFont="1" applyBorder="1" applyAlignment="1" applyProtection="1">
      <alignment horizontal="center" vertical="center"/>
      <protection locked="0"/>
    </xf>
    <xf numFmtId="49" fontId="37" fillId="0" borderId="27" xfId="0" applyNumberFormat="1" applyFont="1" applyBorder="1" applyAlignment="1" applyProtection="1">
      <alignment horizontal="left" vertical="center" wrapText="1"/>
      <protection locked="0"/>
    </xf>
    <xf numFmtId="0" fontId="37" fillId="0" borderId="27" xfId="0" applyFont="1" applyBorder="1" applyAlignment="1" applyProtection="1">
      <alignment horizontal="left" vertical="center" wrapText="1"/>
      <protection locked="0"/>
    </xf>
    <xf numFmtId="0" fontId="37" fillId="0" borderId="27" xfId="0" applyFont="1" applyBorder="1" applyAlignment="1" applyProtection="1">
      <alignment horizontal="center" vertical="center" wrapText="1"/>
      <protection locked="0"/>
    </xf>
    <xf numFmtId="167" fontId="37" fillId="0" borderId="27" xfId="0" applyNumberFormat="1" applyFont="1" applyBorder="1" applyAlignment="1" applyProtection="1">
      <alignment vertical="center"/>
      <protection locked="0"/>
    </xf>
    <xf numFmtId="4" fontId="37" fillId="4" borderId="27" xfId="0" applyNumberFormat="1" applyFont="1" applyFill="1" applyBorder="1" applyAlignment="1" applyProtection="1">
      <alignment vertical="center"/>
      <protection locked="0"/>
    </xf>
    <xf numFmtId="4" fontId="37" fillId="0" borderId="27" xfId="0" applyNumberFormat="1" applyFont="1" applyBorder="1" applyAlignment="1" applyProtection="1">
      <alignment vertical="center"/>
      <protection locked="0"/>
    </xf>
    <xf numFmtId="0" fontId="37" fillId="0" borderId="4" xfId="0" applyFont="1" applyBorder="1" applyAlignment="1">
      <alignment vertical="center"/>
    </xf>
    <xf numFmtId="0" fontId="37" fillId="4" borderId="27" xfId="0" applyFont="1" applyFill="1" applyBorder="1" applyAlignment="1" applyProtection="1">
      <alignment horizontal="left" vertical="center"/>
      <protection locked="0"/>
    </xf>
    <xf numFmtId="0" fontId="37" fillId="0" borderId="0" xfId="0" applyFont="1" applyBorder="1" applyAlignment="1">
      <alignment horizontal="center" vertical="center"/>
    </xf>
    <xf numFmtId="0" fontId="1" fillId="0" borderId="23" xfId="0" applyFont="1" applyBorder="1" applyAlignment="1">
      <alignment horizontal="center" vertical="center"/>
    </xf>
    <xf numFmtId="0" fontId="0" fillId="0" borderId="23" xfId="0" applyFont="1" applyBorder="1" applyAlignment="1">
      <alignment vertical="center"/>
    </xf>
    <xf numFmtId="166" fontId="1" fillId="0" borderId="23" xfId="0" applyNumberFormat="1" applyFont="1" applyBorder="1" applyAlignment="1">
      <alignment vertical="center"/>
    </xf>
    <xf numFmtId="166" fontId="1" fillId="0" borderId="24" xfId="0" applyNumberFormat="1" applyFont="1" applyBorder="1" applyAlignment="1">
      <alignment vertical="center"/>
    </xf>
    <xf numFmtId="0" fontId="6" fillId="0" borderId="0" xfId="0" applyFont="1" applyBorder="1" applyAlignment="1">
      <alignment horizontal="left"/>
    </xf>
    <xf numFmtId="4" fontId="6" fillId="0" borderId="0" xfId="0" applyNumberFormat="1" applyFont="1" applyBorder="1" applyAlignment="1"/>
    <xf numFmtId="0" fontId="38" fillId="2" borderId="0" xfId="1" applyFill="1"/>
    <xf numFmtId="0" fontId="39" fillId="0" borderId="0" xfId="1" applyFont="1" applyAlignment="1">
      <alignment horizontal="center" vertical="center"/>
    </xf>
    <xf numFmtId="0" fontId="40" fillId="2" borderId="0" xfId="0" applyFont="1" applyFill="1" applyAlignment="1">
      <alignment horizontal="left" vertical="center"/>
    </xf>
    <xf numFmtId="0" fontId="41" fillId="2" borderId="0" xfId="0" applyFont="1" applyFill="1" applyAlignment="1">
      <alignment vertical="center"/>
    </xf>
    <xf numFmtId="0" fontId="42" fillId="2" borderId="0" xfId="1" applyFont="1" applyFill="1" applyAlignment="1">
      <alignment vertical="center"/>
    </xf>
    <xf numFmtId="0" fontId="13" fillId="2" borderId="0" xfId="0" applyFont="1" applyFill="1" applyAlignment="1" applyProtection="1">
      <alignment horizontal="left" vertical="center"/>
    </xf>
    <xf numFmtId="0" fontId="41" fillId="2" borderId="0" xfId="0" applyFont="1" applyFill="1" applyAlignment="1" applyProtection="1">
      <alignment vertical="center"/>
    </xf>
    <xf numFmtId="0" fontId="40" fillId="2" borderId="0" xfId="0" applyFont="1" applyFill="1" applyAlignment="1" applyProtection="1">
      <alignment horizontal="left" vertical="center"/>
    </xf>
    <xf numFmtId="0" fontId="42" fillId="2" borderId="0" xfId="1" applyFont="1" applyFill="1" applyAlignment="1" applyProtection="1">
      <alignment vertical="center"/>
    </xf>
    <xf numFmtId="0" fontId="41" fillId="2" borderId="0" xfId="0" applyFont="1" applyFill="1" applyAlignment="1" applyProtection="1">
      <alignment vertical="center"/>
      <protection locked="0"/>
    </xf>
    <xf numFmtId="0" fontId="43" fillId="0" borderId="0" xfId="2" applyAlignment="1">
      <alignment vertical="top"/>
      <protection locked="0"/>
    </xf>
    <xf numFmtId="0" fontId="44" fillId="0" borderId="28" xfId="2" applyFont="1" applyBorder="1" applyAlignment="1">
      <alignment vertical="center" wrapText="1"/>
      <protection locked="0"/>
    </xf>
    <xf numFmtId="0" fontId="44" fillId="0" borderId="29" xfId="2" applyFont="1" applyBorder="1" applyAlignment="1">
      <alignment vertical="center" wrapText="1"/>
      <protection locked="0"/>
    </xf>
    <xf numFmtId="0" fontId="44" fillId="0" borderId="30" xfId="2" applyFont="1" applyBorder="1" applyAlignment="1">
      <alignment vertical="center" wrapText="1"/>
      <protection locked="0"/>
    </xf>
    <xf numFmtId="0" fontId="44" fillId="0" borderId="31" xfId="2" applyFont="1" applyBorder="1" applyAlignment="1">
      <alignment horizontal="center" vertical="center" wrapText="1"/>
      <protection locked="0"/>
    </xf>
    <xf numFmtId="0" fontId="44" fillId="0" borderId="32" xfId="2" applyFont="1" applyBorder="1" applyAlignment="1">
      <alignment horizontal="center" vertical="center" wrapText="1"/>
      <protection locked="0"/>
    </xf>
    <xf numFmtId="0" fontId="43" fillId="0" borderId="0" xfId="2" applyAlignment="1">
      <alignment horizontal="center" vertical="center"/>
      <protection locked="0"/>
    </xf>
    <xf numFmtId="0" fontId="44" fillId="0" borderId="31" xfId="2" applyFont="1" applyBorder="1" applyAlignment="1">
      <alignment vertical="center" wrapText="1"/>
      <protection locked="0"/>
    </xf>
    <xf numFmtId="0" fontId="44" fillId="0" borderId="32" xfId="2" applyFont="1" applyBorder="1" applyAlignment="1">
      <alignment vertical="center" wrapText="1"/>
      <protection locked="0"/>
    </xf>
    <xf numFmtId="0" fontId="46" fillId="0" borderId="0" xfId="2" applyFont="1" applyBorder="1" applyAlignment="1">
      <alignment horizontal="left" vertical="center" wrapText="1"/>
      <protection locked="0"/>
    </xf>
    <xf numFmtId="0" fontId="47" fillId="0" borderId="31" xfId="2" applyFont="1" applyBorder="1" applyAlignment="1">
      <alignment vertical="center" wrapText="1"/>
      <protection locked="0"/>
    </xf>
    <xf numFmtId="0" fontId="47" fillId="0" borderId="0" xfId="2" applyFont="1" applyBorder="1" applyAlignment="1">
      <alignment horizontal="left" vertical="center" wrapText="1"/>
      <protection locked="0"/>
    </xf>
    <xf numFmtId="0" fontId="47" fillId="0" borderId="0" xfId="2" applyFont="1" applyBorder="1" applyAlignment="1">
      <alignment vertical="center" wrapText="1"/>
      <protection locked="0"/>
    </xf>
    <xf numFmtId="0" fontId="47" fillId="0" borderId="0" xfId="2" applyFont="1" applyBorder="1" applyAlignment="1">
      <alignment vertical="center"/>
      <protection locked="0"/>
    </xf>
    <xf numFmtId="0" fontId="47" fillId="0" borderId="0" xfId="2" applyFont="1" applyBorder="1" applyAlignment="1">
      <alignment horizontal="left" vertical="center"/>
      <protection locked="0"/>
    </xf>
    <xf numFmtId="49" fontId="47" fillId="0" borderId="0" xfId="2" applyNumberFormat="1" applyFont="1" applyBorder="1" applyAlignment="1">
      <alignment vertical="center" wrapText="1"/>
      <protection locked="0"/>
    </xf>
    <xf numFmtId="0" fontId="44" fillId="0" borderId="34" xfId="2" applyFont="1" applyBorder="1" applyAlignment="1">
      <alignment vertical="center" wrapText="1"/>
      <protection locked="0"/>
    </xf>
    <xf numFmtId="0" fontId="50" fillId="0" borderId="33" xfId="2" applyFont="1" applyBorder="1" applyAlignment="1">
      <alignment vertical="center" wrapText="1"/>
      <protection locked="0"/>
    </xf>
    <xf numFmtId="0" fontId="44" fillId="0" borderId="35" xfId="2" applyFont="1" applyBorder="1" applyAlignment="1">
      <alignment vertical="center" wrapText="1"/>
      <protection locked="0"/>
    </xf>
    <xf numFmtId="0" fontId="44" fillId="0" borderId="0" xfId="2" applyFont="1" applyBorder="1" applyAlignment="1">
      <alignment vertical="top"/>
      <protection locked="0"/>
    </xf>
    <xf numFmtId="0" fontId="44" fillId="0" borderId="0" xfId="2" applyFont="1" applyAlignment="1">
      <alignment vertical="top"/>
      <protection locked="0"/>
    </xf>
    <xf numFmtId="0" fontId="44" fillId="0" borderId="28" xfId="2" applyFont="1" applyBorder="1" applyAlignment="1">
      <alignment horizontal="left" vertical="center"/>
      <protection locked="0"/>
    </xf>
    <xf numFmtId="0" fontId="44" fillId="0" borderId="29" xfId="2" applyFont="1" applyBorder="1" applyAlignment="1">
      <alignment horizontal="left" vertical="center"/>
      <protection locked="0"/>
    </xf>
    <xf numFmtId="0" fontId="44" fillId="0" borderId="30" xfId="2" applyFont="1" applyBorder="1" applyAlignment="1">
      <alignment horizontal="left" vertical="center"/>
      <protection locked="0"/>
    </xf>
    <xf numFmtId="0" fontId="44" fillId="0" borderId="31" xfId="2" applyFont="1" applyBorder="1" applyAlignment="1">
      <alignment horizontal="left" vertical="center"/>
      <protection locked="0"/>
    </xf>
    <xf numFmtId="0" fontId="44" fillId="0" borderId="32" xfId="2" applyFont="1" applyBorder="1" applyAlignment="1">
      <alignment horizontal="left" vertical="center"/>
      <protection locked="0"/>
    </xf>
    <xf numFmtId="0" fontId="46" fillId="0" borderId="0" xfId="2" applyFont="1" applyBorder="1" applyAlignment="1">
      <alignment horizontal="left" vertical="center"/>
      <protection locked="0"/>
    </xf>
    <xf numFmtId="0" fontId="51" fillId="0" borderId="0" xfId="2" applyFont="1" applyAlignment="1">
      <alignment horizontal="left" vertical="center"/>
      <protection locked="0"/>
    </xf>
    <xf numFmtId="0" fontId="46" fillId="0" borderId="33" xfId="2" applyFont="1" applyBorder="1" applyAlignment="1">
      <alignment horizontal="left" vertical="center"/>
      <protection locked="0"/>
    </xf>
    <xf numFmtId="0" fontId="46" fillId="0" borderId="33" xfId="2" applyFont="1" applyBorder="1" applyAlignment="1">
      <alignment horizontal="center" vertical="center"/>
      <protection locked="0"/>
    </xf>
    <xf numFmtId="0" fontId="51" fillId="0" borderId="33" xfId="2" applyFont="1" applyBorder="1" applyAlignment="1">
      <alignment horizontal="left" vertical="center"/>
      <protection locked="0"/>
    </xf>
    <xf numFmtId="0" fontId="49" fillId="0" borderId="0" xfId="2" applyFont="1" applyBorder="1" applyAlignment="1">
      <alignment horizontal="left" vertical="center"/>
      <protection locked="0"/>
    </xf>
    <xf numFmtId="0" fontId="47" fillId="0" borderId="0" xfId="2" applyFont="1" applyAlignment="1">
      <alignment horizontal="left" vertical="center"/>
      <protection locked="0"/>
    </xf>
    <xf numFmtId="0" fontId="47" fillId="0" borderId="0" xfId="2" applyFont="1" applyBorder="1" applyAlignment="1">
      <alignment horizontal="center" vertical="center"/>
      <protection locked="0"/>
    </xf>
    <xf numFmtId="0" fontId="47" fillId="0" borderId="31" xfId="2" applyFont="1" applyBorder="1" applyAlignment="1">
      <alignment horizontal="left" vertical="center"/>
      <protection locked="0"/>
    </xf>
    <xf numFmtId="0" fontId="47" fillId="0" borderId="0" xfId="2" applyFont="1" applyFill="1" applyBorder="1" applyAlignment="1">
      <alignment horizontal="left" vertical="center"/>
      <protection locked="0"/>
    </xf>
    <xf numFmtId="0" fontId="47" fillId="0" borderId="0" xfId="2" applyFont="1" applyFill="1" applyBorder="1" applyAlignment="1">
      <alignment horizontal="center" vertical="center"/>
      <protection locked="0"/>
    </xf>
    <xf numFmtId="0" fontId="44" fillId="0" borderId="34" xfId="2" applyFont="1" applyBorder="1" applyAlignment="1">
      <alignment horizontal="left" vertical="center"/>
      <protection locked="0"/>
    </xf>
    <xf numFmtId="0" fontId="50" fillId="0" borderId="33" xfId="2" applyFont="1" applyBorder="1" applyAlignment="1">
      <alignment horizontal="left" vertical="center"/>
      <protection locked="0"/>
    </xf>
    <xf numFmtId="0" fontId="44" fillId="0" borderId="35" xfId="2" applyFont="1" applyBorder="1" applyAlignment="1">
      <alignment horizontal="left" vertical="center"/>
      <protection locked="0"/>
    </xf>
    <xf numFmtId="0" fontId="44" fillId="0" borderId="0" xfId="2" applyFont="1" applyBorder="1" applyAlignment="1">
      <alignment horizontal="left" vertical="center"/>
      <protection locked="0"/>
    </xf>
    <xf numFmtId="0" fontId="50" fillId="0" borderId="0" xfId="2" applyFont="1" applyBorder="1" applyAlignment="1">
      <alignment horizontal="left" vertical="center"/>
      <protection locked="0"/>
    </xf>
    <xf numFmtId="0" fontId="51" fillId="0" borderId="0" xfId="2" applyFont="1" applyBorder="1" applyAlignment="1">
      <alignment horizontal="left" vertical="center"/>
      <protection locked="0"/>
    </xf>
    <xf numFmtId="0" fontId="47" fillId="0" borderId="33" xfId="2" applyFont="1" applyBorder="1" applyAlignment="1">
      <alignment horizontal="left" vertical="center"/>
      <protection locked="0"/>
    </xf>
    <xf numFmtId="0" fontId="44" fillId="0" borderId="0" xfId="2" applyFont="1" applyBorder="1" applyAlignment="1">
      <alignment horizontal="left" vertical="center" wrapText="1"/>
      <protection locked="0"/>
    </xf>
    <xf numFmtId="0" fontId="47" fillId="0" borderId="0" xfId="2" applyFont="1" applyBorder="1" applyAlignment="1">
      <alignment horizontal="center" vertical="center" wrapText="1"/>
      <protection locked="0"/>
    </xf>
    <xf numFmtId="0" fontId="44" fillId="0" borderId="28" xfId="2" applyFont="1" applyBorder="1" applyAlignment="1">
      <alignment horizontal="left" vertical="center" wrapText="1"/>
      <protection locked="0"/>
    </xf>
    <xf numFmtId="0" fontId="44" fillId="0" borderId="29" xfId="2" applyFont="1" applyBorder="1" applyAlignment="1">
      <alignment horizontal="left" vertical="center" wrapText="1"/>
      <protection locked="0"/>
    </xf>
    <xf numFmtId="0" fontId="44" fillId="0" borderId="30" xfId="2" applyFont="1" applyBorder="1" applyAlignment="1">
      <alignment horizontal="left" vertical="center" wrapText="1"/>
      <protection locked="0"/>
    </xf>
    <xf numFmtId="0" fontId="44" fillId="0" borderId="31" xfId="2" applyFont="1" applyBorder="1" applyAlignment="1">
      <alignment horizontal="left" vertical="center" wrapText="1"/>
      <protection locked="0"/>
    </xf>
    <xf numFmtId="0" fontId="44" fillId="0" borderId="32" xfId="2" applyFont="1" applyBorder="1" applyAlignment="1">
      <alignment horizontal="left" vertical="center" wrapText="1"/>
      <protection locked="0"/>
    </xf>
    <xf numFmtId="0" fontId="51" fillId="0" borderId="31" xfId="2" applyFont="1" applyBorder="1" applyAlignment="1">
      <alignment horizontal="left" vertical="center" wrapText="1"/>
      <protection locked="0"/>
    </xf>
    <xf numFmtId="0" fontId="51" fillId="0" borderId="32" xfId="2" applyFont="1" applyBorder="1" applyAlignment="1">
      <alignment horizontal="left" vertical="center" wrapText="1"/>
      <protection locked="0"/>
    </xf>
    <xf numFmtId="0" fontId="47" fillId="0" borderId="31" xfId="2" applyFont="1" applyBorder="1" applyAlignment="1">
      <alignment horizontal="left" vertical="center" wrapText="1"/>
      <protection locked="0"/>
    </xf>
    <xf numFmtId="0" fontId="47" fillId="0" borderId="32" xfId="2" applyFont="1" applyBorder="1" applyAlignment="1">
      <alignment horizontal="left" vertical="center" wrapText="1"/>
      <protection locked="0"/>
    </xf>
    <xf numFmtId="0" fontId="47" fillId="0" borderId="32" xfId="2" applyFont="1" applyBorder="1" applyAlignment="1">
      <alignment horizontal="left" vertical="center"/>
      <protection locked="0"/>
    </xf>
    <xf numFmtId="0" fontId="47" fillId="0" borderId="34" xfId="2" applyFont="1" applyBorder="1" applyAlignment="1">
      <alignment horizontal="left" vertical="center" wrapText="1"/>
      <protection locked="0"/>
    </xf>
    <xf numFmtId="0" fontId="47" fillId="0" borderId="33" xfId="2" applyFont="1" applyBorder="1" applyAlignment="1">
      <alignment horizontal="left" vertical="center" wrapText="1"/>
      <protection locked="0"/>
    </xf>
    <xf numFmtId="0" fontId="47" fillId="0" borderId="35" xfId="2" applyFont="1" applyBorder="1" applyAlignment="1">
      <alignment horizontal="left" vertical="center" wrapText="1"/>
      <protection locked="0"/>
    </xf>
    <xf numFmtId="0" fontId="47" fillId="0" borderId="0" xfId="2" applyFont="1" applyBorder="1" applyAlignment="1">
      <alignment horizontal="left" vertical="top"/>
      <protection locked="0"/>
    </xf>
    <xf numFmtId="0" fontId="47" fillId="0" borderId="0" xfId="2" applyFont="1" applyBorder="1" applyAlignment="1">
      <alignment horizontal="center" vertical="top"/>
      <protection locked="0"/>
    </xf>
    <xf numFmtId="0" fontId="47" fillId="0" borderId="34" xfId="2" applyFont="1" applyBorder="1" applyAlignment="1">
      <alignment horizontal="left" vertical="center"/>
      <protection locked="0"/>
    </xf>
    <xf numFmtId="0" fontId="47" fillId="0" borderId="35" xfId="2" applyFont="1" applyBorder="1" applyAlignment="1">
      <alignment horizontal="left" vertical="center"/>
      <protection locked="0"/>
    </xf>
    <xf numFmtId="0" fontId="51" fillId="0" borderId="0" xfId="2" applyFont="1" applyAlignment="1">
      <alignment vertical="center"/>
      <protection locked="0"/>
    </xf>
    <xf numFmtId="0" fontId="46" fillId="0" borderId="0" xfId="2" applyFont="1" applyBorder="1" applyAlignment="1">
      <alignment vertical="center"/>
      <protection locked="0"/>
    </xf>
    <xf numFmtId="0" fontId="51" fillId="0" borderId="33" xfId="2" applyFont="1" applyBorder="1" applyAlignment="1">
      <alignment vertical="center"/>
      <protection locked="0"/>
    </xf>
    <xf numFmtId="0" fontId="46" fillId="0" borderId="33" xfId="2" applyFont="1" applyBorder="1" applyAlignment="1">
      <alignment vertical="center"/>
      <protection locked="0"/>
    </xf>
    <xf numFmtId="0" fontId="43" fillId="0" borderId="0" xfId="2" applyBorder="1" applyAlignment="1">
      <alignment vertical="top"/>
      <protection locked="0"/>
    </xf>
    <xf numFmtId="49" fontId="47" fillId="0" borderId="0" xfId="2" applyNumberFormat="1" applyFont="1" applyBorder="1" applyAlignment="1">
      <alignment horizontal="left" vertical="center"/>
      <protection locked="0"/>
    </xf>
    <xf numFmtId="0" fontId="43" fillId="0" borderId="33" xfId="2" applyBorder="1" applyAlignment="1">
      <alignment vertical="top"/>
      <protection locked="0"/>
    </xf>
    <xf numFmtId="0" fontId="46" fillId="0" borderId="33" xfId="2" applyFont="1" applyBorder="1" applyAlignment="1">
      <alignment horizontal="left"/>
      <protection locked="0"/>
    </xf>
    <xf numFmtId="0" fontId="51" fillId="0" borderId="33" xfId="2" applyFont="1" applyBorder="1" applyAlignment="1">
      <protection locked="0"/>
    </xf>
    <xf numFmtId="0" fontId="44" fillId="0" borderId="31" xfId="2" applyFont="1" applyBorder="1" applyAlignment="1">
      <alignment vertical="top"/>
      <protection locked="0"/>
    </xf>
    <xf numFmtId="0" fontId="44" fillId="0" borderId="32" xfId="2" applyFont="1" applyBorder="1" applyAlignment="1">
      <alignment vertical="top"/>
      <protection locked="0"/>
    </xf>
    <xf numFmtId="0" fontId="44" fillId="0" borderId="0" xfId="2" applyFont="1" applyBorder="1" applyAlignment="1">
      <alignment horizontal="center" vertical="center"/>
      <protection locked="0"/>
    </xf>
    <xf numFmtId="0" fontId="44" fillId="0" borderId="0" xfId="2" applyFont="1" applyBorder="1" applyAlignment="1">
      <alignment horizontal="left" vertical="top"/>
      <protection locked="0"/>
    </xf>
    <xf numFmtId="0" fontId="44" fillId="0" borderId="34" xfId="2" applyFont="1" applyBorder="1" applyAlignment="1">
      <alignment vertical="top"/>
      <protection locked="0"/>
    </xf>
    <xf numFmtId="0" fontId="44" fillId="0" borderId="33" xfId="2" applyFont="1" applyBorder="1" applyAlignment="1">
      <alignment vertical="top"/>
      <protection locked="0"/>
    </xf>
    <xf numFmtId="0" fontId="44" fillId="0" borderId="35" xfId="2" applyFont="1" applyBorder="1" applyAlignment="1">
      <alignment vertical="top"/>
      <protection locked="0"/>
    </xf>
    <xf numFmtId="0" fontId="14" fillId="3" borderId="0" xfId="0" applyFont="1" applyFill="1" applyAlignment="1">
      <alignment horizontal="center" vertical="center"/>
    </xf>
    <xf numFmtId="0" fontId="0" fillId="0" borderId="0" xfId="0"/>
    <xf numFmtId="4" fontId="7" fillId="0" borderId="0" xfId="0" applyNumberFormat="1" applyFont="1" applyAlignment="1">
      <alignment vertical="center"/>
    </xf>
    <xf numFmtId="0" fontId="7" fillId="0" borderId="0" xfId="0" applyFont="1" applyAlignment="1">
      <alignment vertical="center"/>
    </xf>
    <xf numFmtId="0" fontId="28" fillId="0" borderId="0" xfId="0" applyFont="1" applyAlignment="1">
      <alignment horizontal="left" vertical="center" wrapText="1"/>
    </xf>
    <xf numFmtId="4" fontId="22" fillId="0" borderId="0" xfId="0" applyNumberFormat="1" applyFont="1" applyAlignment="1">
      <alignment horizontal="right" vertical="center"/>
    </xf>
    <xf numFmtId="4" fontId="22" fillId="0" borderId="0" xfId="0" applyNumberFormat="1" applyFont="1" applyAlignment="1">
      <alignment vertical="center"/>
    </xf>
    <xf numFmtId="4" fontId="25" fillId="0" borderId="0" xfId="0" applyNumberFormat="1" applyFont="1" applyAlignment="1">
      <alignment vertical="center"/>
    </xf>
    <xf numFmtId="0" fontId="25" fillId="0" borderId="0" xfId="0" applyFont="1" applyAlignment="1">
      <alignment vertical="center"/>
    </xf>
    <xf numFmtId="4" fontId="25" fillId="0" borderId="0" xfId="0" applyNumberFormat="1" applyFont="1" applyAlignment="1">
      <alignment horizontal="right" vertical="center"/>
    </xf>
    <xf numFmtId="0" fontId="24" fillId="0" borderId="0" xfId="0" applyFont="1" applyAlignment="1">
      <alignment horizontal="left" vertical="center" wrapText="1"/>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0" fillId="0" borderId="0" xfId="0" applyFont="1" applyAlignment="1">
      <alignment vertical="center"/>
    </xf>
    <xf numFmtId="0" fontId="2" fillId="0" borderId="0" xfId="0" applyFont="1" applyAlignment="1">
      <alignment vertical="center"/>
    </xf>
    <xf numFmtId="0" fontId="21" fillId="0" borderId="14" xfId="0" applyFont="1" applyBorder="1" applyAlignment="1">
      <alignment horizontal="center" vertical="center"/>
    </xf>
    <xf numFmtId="0" fontId="0" fillId="0" borderId="15"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2" fillId="6" borderId="8" xfId="0" applyFont="1" applyFill="1" applyBorder="1" applyAlignment="1">
      <alignment horizontal="center" vertical="center"/>
    </xf>
    <xf numFmtId="0" fontId="0" fillId="6" borderId="9" xfId="0" applyFont="1" applyFill="1" applyBorder="1" applyAlignment="1">
      <alignment vertical="center"/>
    </xf>
    <xf numFmtId="0" fontId="2" fillId="6" borderId="9" xfId="0" applyFont="1" applyFill="1" applyBorder="1" applyAlignment="1">
      <alignment horizontal="center" vertical="center"/>
    </xf>
    <xf numFmtId="0" fontId="2" fillId="6" borderId="9" xfId="0" applyFont="1" applyFill="1" applyBorder="1" applyAlignment="1">
      <alignment horizontal="right" vertical="center"/>
    </xf>
    <xf numFmtId="164" fontId="1" fillId="0" borderId="0" xfId="0" applyNumberFormat="1" applyFont="1" applyBorder="1" applyAlignment="1">
      <alignment horizontal="center" vertical="center"/>
    </xf>
    <xf numFmtId="0" fontId="1" fillId="0" borderId="0" xfId="0" applyFont="1" applyBorder="1" applyAlignment="1">
      <alignment vertical="center"/>
    </xf>
    <xf numFmtId="4" fontId="18" fillId="0" borderId="0" xfId="0" applyNumberFormat="1" applyFont="1" applyBorder="1" applyAlignment="1">
      <alignment vertical="center"/>
    </xf>
    <xf numFmtId="0" fontId="3" fillId="5" borderId="9" xfId="0" applyFont="1" applyFill="1" applyBorder="1" applyAlignment="1">
      <alignment horizontal="left" vertical="center"/>
    </xf>
    <xf numFmtId="0" fontId="0" fillId="5" borderId="9" xfId="0" applyFont="1" applyFill="1" applyBorder="1" applyAlignment="1">
      <alignment vertical="center"/>
    </xf>
    <xf numFmtId="4" fontId="3" fillId="5" borderId="9" xfId="0" applyNumberFormat="1" applyFont="1" applyFill="1" applyBorder="1" applyAlignment="1">
      <alignment vertical="center"/>
    </xf>
    <xf numFmtId="0" fontId="0" fillId="5" borderId="10" xfId="0" applyFont="1" applyFill="1" applyBorder="1" applyAlignment="1">
      <alignment vertical="center"/>
    </xf>
    <xf numFmtId="0" fontId="18" fillId="0" borderId="0" xfId="0" applyFont="1" applyAlignment="1">
      <alignment horizontal="left" vertical="top" wrapText="1"/>
    </xf>
    <xf numFmtId="0" fontId="1" fillId="0" borderId="0" xfId="0" applyFont="1" applyAlignment="1">
      <alignment vertical="center"/>
    </xf>
    <xf numFmtId="0" fontId="2" fillId="0" borderId="0" xfId="0" applyFont="1" applyBorder="1" applyAlignment="1">
      <alignment horizontal="left" vertical="center"/>
    </xf>
    <xf numFmtId="0" fontId="0" fillId="0" borderId="0" xfId="0" applyBorder="1"/>
    <xf numFmtId="0" fontId="3" fillId="0" borderId="0" xfId="0" applyFont="1" applyBorder="1" applyAlignment="1">
      <alignment horizontal="left" vertical="top" wrapText="1"/>
    </xf>
    <xf numFmtId="49" fontId="2" fillId="4" borderId="0" xfId="0" applyNumberFormat="1" applyFont="1" applyFill="1" applyBorder="1" applyAlignment="1" applyProtection="1">
      <alignment horizontal="left" vertical="center"/>
      <protection locked="0"/>
    </xf>
    <xf numFmtId="0" fontId="2" fillId="0" borderId="0" xfId="0" applyFont="1" applyBorder="1" applyAlignment="1">
      <alignment horizontal="left" vertical="center" wrapText="1"/>
    </xf>
    <xf numFmtId="4" fontId="19" fillId="0" borderId="7" xfId="0" applyNumberFormat="1" applyFont="1" applyBorder="1" applyAlignment="1">
      <alignment vertical="center"/>
    </xf>
    <xf numFmtId="0" fontId="0" fillId="0" borderId="7" xfId="0" applyFont="1" applyBorder="1" applyAlignment="1">
      <alignment vertical="center"/>
    </xf>
    <xf numFmtId="0" fontId="1" fillId="0" borderId="0" xfId="0" applyFont="1" applyBorder="1" applyAlignment="1">
      <alignment horizontal="right" vertical="center"/>
    </xf>
    <xf numFmtId="0" fontId="42" fillId="2" borderId="0" xfId="1" applyFont="1" applyFill="1" applyAlignment="1">
      <alignment vertical="center"/>
    </xf>
    <xf numFmtId="0" fontId="17" fillId="0" borderId="0" xfId="0" applyFont="1" applyBorder="1" applyAlignment="1">
      <alignment horizontal="left" vertical="center" wrapText="1"/>
    </xf>
    <xf numFmtId="0" fontId="3" fillId="0" borderId="0" xfId="0" applyFont="1" applyBorder="1" applyAlignment="1">
      <alignment horizontal="left" vertical="center" wrapText="1"/>
    </xf>
    <xf numFmtId="0" fontId="17" fillId="0" borderId="0" xfId="0" applyFont="1" applyAlignment="1">
      <alignment horizontal="left" vertical="center" wrapText="1"/>
    </xf>
    <xf numFmtId="0" fontId="0" fillId="0" borderId="0" xfId="0" applyFont="1" applyBorder="1" applyAlignment="1">
      <alignment vertical="center" wrapText="1"/>
    </xf>
    <xf numFmtId="0" fontId="47" fillId="0" borderId="0" xfId="2" applyFont="1" applyBorder="1" applyAlignment="1">
      <alignment horizontal="left" vertical="top"/>
      <protection locked="0"/>
    </xf>
    <xf numFmtId="0" fontId="47" fillId="0" borderId="0" xfId="2" applyFont="1" applyBorder="1" applyAlignment="1">
      <alignment horizontal="left" vertical="center"/>
      <protection locked="0"/>
    </xf>
    <xf numFmtId="0" fontId="45" fillId="0" borderId="0" xfId="2" applyFont="1" applyBorder="1" applyAlignment="1">
      <alignment horizontal="center" vertical="center" wrapText="1"/>
      <protection locked="0"/>
    </xf>
    <xf numFmtId="0" fontId="46" fillId="0" borderId="33" xfId="2" applyFont="1" applyBorder="1" applyAlignment="1">
      <alignment horizontal="left"/>
      <protection locked="0"/>
    </xf>
    <xf numFmtId="0" fontId="47" fillId="0" borderId="0" xfId="2" applyFont="1" applyBorder="1" applyAlignment="1">
      <alignment horizontal="left" vertical="center" wrapText="1"/>
      <protection locked="0"/>
    </xf>
    <xf numFmtId="0" fontId="45" fillId="0" borderId="0" xfId="2" applyFont="1" applyBorder="1" applyAlignment="1">
      <alignment horizontal="center" vertical="center"/>
      <protection locked="0"/>
    </xf>
    <xf numFmtId="49" fontId="47" fillId="0" borderId="0" xfId="2" applyNumberFormat="1" applyFont="1" applyBorder="1" applyAlignment="1">
      <alignment horizontal="left" vertical="center" wrapText="1"/>
      <protection locked="0"/>
    </xf>
    <xf numFmtId="0" fontId="46" fillId="0" borderId="33" xfId="2" applyFont="1" applyBorder="1" applyAlignment="1">
      <alignment horizontal="left" wrapText="1"/>
      <protection locked="0"/>
    </xf>
  </cellXfs>
  <cellStyles count="3">
    <cellStyle name="Hypertextový odkaz" xfId="1" builtinId="8"/>
    <cellStyle name="Normální" xfId="0" builtinId="0" customBuiltin="1"/>
    <cellStyle name="Normální 2" xfId="2"/>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file:///C:\KROSplusData\System\Temp\radF3010.tmp" TargetMode="External"/><Relationship Id="rId2" Type="http://schemas.openxmlformats.org/officeDocument/2006/relationships/image" Target="../media/image1.tmp"/><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file:///C:\KROSplusData\System\Temp\rad6E527.tmp" TargetMode="External"/><Relationship Id="rId2" Type="http://schemas.openxmlformats.org/officeDocument/2006/relationships/image" Target="../media/image1.tmp"/><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3" Type="http://schemas.openxmlformats.org/officeDocument/2006/relationships/image" Target="file:///C:\KROSplusData\System\Temp\radAFB24.tmp" TargetMode="External"/><Relationship Id="rId2" Type="http://schemas.openxmlformats.org/officeDocument/2006/relationships/image" Target="../media/image1.tmp"/><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3" Type="http://schemas.openxmlformats.org/officeDocument/2006/relationships/image" Target="file:///C:\KROSplusData\System\Temp\rad4ADA6.tmp" TargetMode="External"/><Relationship Id="rId2" Type="http://schemas.openxmlformats.org/officeDocument/2006/relationships/image" Target="../media/image1.tmp"/><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3" Type="http://schemas.openxmlformats.org/officeDocument/2006/relationships/image" Target="file:///C:\KROSplusData\System\Temp\radDDF5A.tmp" TargetMode="External"/><Relationship Id="rId2" Type="http://schemas.openxmlformats.org/officeDocument/2006/relationships/image" Target="../media/image1.tmp"/><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3" Type="http://schemas.openxmlformats.org/officeDocument/2006/relationships/image" Target="file:///C:\KROSplusData\System\Temp\rad2F544.tmp" TargetMode="External"/><Relationship Id="rId2" Type="http://schemas.openxmlformats.org/officeDocument/2006/relationships/image" Target="../media/image1.tmp"/><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18288</xdr:colOff>
      <xdr:row>1</xdr:row>
      <xdr:rowOff>0</xdr:rowOff>
    </xdr:to>
    <xdr:pic>
      <xdr:nvPicPr>
        <xdr:cNvPr id="2" name="Obrázek 1">
          <a:hlinkClick xmlns:r="http://schemas.openxmlformats.org/officeDocument/2006/relationships" r:id="rId1" tooltip="http://www.pro-rozpocty.cz/software-a-data/kros-4-ocenovani-a-rizeni-stavebni-vyroby/"/>
        </xdr:cNvPr>
        <xdr:cNvPicPr>
          <a:picLocks/>
        </xdr:cNvPicPr>
      </xdr:nvPicPr>
      <xdr:blipFill>
        <a:blip xmlns:r="http://schemas.openxmlformats.org/officeDocument/2006/relationships" r:embed="rId2" r:link="rId3">
          <a:extLst>
            <a:ext uri="{28A0092B-C50C-407E-A947-70E740481C1C}">
              <a14:useLocalDpi xmlns:a14="http://schemas.microsoft.com/office/drawing/2010/main" val="0"/>
            </a:ext>
          </a:extLst>
        </a:blip>
        <a:stretch>
          <a:fillRect/>
        </a:stretch>
      </xdr:blipFill>
      <xdr:spPr>
        <a:xfrm>
          <a:off x="0" y="0"/>
          <a:ext cx="220980" cy="2209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56388</xdr:colOff>
      <xdr:row>1</xdr:row>
      <xdr:rowOff>0</xdr:rowOff>
    </xdr:to>
    <xdr:pic>
      <xdr:nvPicPr>
        <xdr:cNvPr id="2" name="Obrázek 1">
          <a:hlinkClick xmlns:r="http://schemas.openxmlformats.org/officeDocument/2006/relationships" r:id="rId1" tooltip="http://www.pro-rozpocty.cz/software-a-data/kros-4-ocenovani-a-rizeni-stavebni-vyroby/"/>
        </xdr:cNvPr>
        <xdr:cNvPicPr>
          <a:picLocks/>
        </xdr:cNvPicPr>
      </xdr:nvPicPr>
      <xdr:blipFill>
        <a:blip xmlns:r="http://schemas.openxmlformats.org/officeDocument/2006/relationships" r:embed="rId2" r:link="rId3">
          <a:extLst>
            <a:ext uri="{28A0092B-C50C-407E-A947-70E740481C1C}">
              <a14:useLocalDpi xmlns:a14="http://schemas.microsoft.com/office/drawing/2010/main" val="0"/>
            </a:ext>
          </a:extLst>
        </a:blip>
        <a:stretch>
          <a:fillRect/>
        </a:stretch>
      </xdr:blipFill>
      <xdr:spPr>
        <a:xfrm>
          <a:off x="0" y="0"/>
          <a:ext cx="225552" cy="22555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56388</xdr:colOff>
      <xdr:row>1</xdr:row>
      <xdr:rowOff>0</xdr:rowOff>
    </xdr:to>
    <xdr:pic>
      <xdr:nvPicPr>
        <xdr:cNvPr id="2" name="Obrázek 1">
          <a:hlinkClick xmlns:r="http://schemas.openxmlformats.org/officeDocument/2006/relationships" r:id="rId1" tooltip="http://www.pro-rozpocty.cz/software-a-data/kros-4-ocenovani-a-rizeni-stavebni-vyroby/"/>
        </xdr:cNvPr>
        <xdr:cNvPicPr>
          <a:picLocks/>
        </xdr:cNvPicPr>
      </xdr:nvPicPr>
      <xdr:blipFill>
        <a:blip xmlns:r="http://schemas.openxmlformats.org/officeDocument/2006/relationships" r:embed="rId2" r:link="rId3">
          <a:extLst>
            <a:ext uri="{28A0092B-C50C-407E-A947-70E740481C1C}">
              <a14:useLocalDpi xmlns:a14="http://schemas.microsoft.com/office/drawing/2010/main" val="0"/>
            </a:ext>
          </a:extLst>
        </a:blip>
        <a:stretch>
          <a:fillRect/>
        </a:stretch>
      </xdr:blipFill>
      <xdr:spPr>
        <a:xfrm>
          <a:off x="0" y="0"/>
          <a:ext cx="225552" cy="22555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100584</xdr:colOff>
      <xdr:row>6</xdr:row>
      <xdr:rowOff>120396</xdr:rowOff>
    </xdr:to>
    <xdr:pic>
      <xdr:nvPicPr>
        <xdr:cNvPr id="2" name="Obrázek 1">
          <a:hlinkClick xmlns:r="http://schemas.openxmlformats.org/officeDocument/2006/relationships" r:id="rId1" tooltip="http://www.pro-rozpocty.cz/software-a-data/kros-4-ocenovani-a-rizeni-stavebni-vyroby/"/>
        </xdr:cNvPr>
        <xdr:cNvPicPr>
          <a:picLocks/>
        </xdr:cNvPicPr>
      </xdr:nvPicPr>
      <xdr:blipFill>
        <a:blip xmlns:r="http://schemas.openxmlformats.org/officeDocument/2006/relationships" r:embed="rId2" r:link="rId3">
          <a:extLst>
            <a:ext uri="{28A0092B-C50C-407E-A947-70E740481C1C}">
              <a14:useLocalDpi xmlns:a14="http://schemas.microsoft.com/office/drawing/2010/main" val="0"/>
            </a:ext>
          </a:extLst>
        </a:blip>
        <a:stretch>
          <a:fillRect/>
        </a:stretch>
      </xdr:blipFill>
      <xdr:spPr>
        <a:xfrm>
          <a:off x="0" y="0"/>
          <a:ext cx="1409700" cy="14097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56388</xdr:colOff>
      <xdr:row>1</xdr:row>
      <xdr:rowOff>0</xdr:rowOff>
    </xdr:to>
    <xdr:pic>
      <xdr:nvPicPr>
        <xdr:cNvPr id="2" name="Obrázek 1">
          <a:hlinkClick xmlns:r="http://schemas.openxmlformats.org/officeDocument/2006/relationships" r:id="rId1" tooltip="http://www.pro-rozpocty.cz/software-a-data/kros-4-ocenovani-a-rizeni-stavebni-vyroby/"/>
        </xdr:cNvPr>
        <xdr:cNvPicPr>
          <a:picLocks/>
        </xdr:cNvPicPr>
      </xdr:nvPicPr>
      <xdr:blipFill>
        <a:blip xmlns:r="http://schemas.openxmlformats.org/officeDocument/2006/relationships" r:embed="rId2" r:link="rId3">
          <a:extLst>
            <a:ext uri="{28A0092B-C50C-407E-A947-70E740481C1C}">
              <a14:useLocalDpi xmlns:a14="http://schemas.microsoft.com/office/drawing/2010/main" val="0"/>
            </a:ext>
          </a:extLst>
        </a:blip>
        <a:stretch>
          <a:fillRect/>
        </a:stretch>
      </xdr:blipFill>
      <xdr:spPr>
        <a:xfrm>
          <a:off x="0" y="0"/>
          <a:ext cx="225552" cy="22555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56388</xdr:colOff>
      <xdr:row>1</xdr:row>
      <xdr:rowOff>0</xdr:rowOff>
    </xdr:to>
    <xdr:pic>
      <xdr:nvPicPr>
        <xdr:cNvPr id="2" name="Obrázek 1">
          <a:hlinkClick xmlns:r="http://schemas.openxmlformats.org/officeDocument/2006/relationships" r:id="rId1" tooltip="http://www.pro-rozpocty.cz/software-a-data/kros-4-ocenovani-a-rizeni-stavebni-vyroby/"/>
        </xdr:cNvPr>
        <xdr:cNvPicPr>
          <a:picLocks/>
        </xdr:cNvPicPr>
      </xdr:nvPicPr>
      <xdr:blipFill>
        <a:blip xmlns:r="http://schemas.openxmlformats.org/officeDocument/2006/relationships" r:embed="rId2" r:link="rId3">
          <a:extLst>
            <a:ext uri="{28A0092B-C50C-407E-A947-70E740481C1C}">
              <a14:useLocalDpi xmlns:a14="http://schemas.microsoft.com/office/drawing/2010/main" val="0"/>
            </a:ext>
          </a:extLst>
        </a:blip>
        <a:stretch>
          <a:fillRect/>
        </a:stretch>
      </xdr:blipFill>
      <xdr:spPr>
        <a:xfrm>
          <a:off x="0" y="0"/>
          <a:ext cx="225552" cy="22555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60"/>
  <sheetViews>
    <sheetView showGridLines="0" tabSelected="1" workbookViewId="0">
      <pane ySplit="1" topLeftCell="A2" activePane="bottomLeft" state="frozen"/>
      <selection pane="bottomLeft"/>
    </sheetView>
  </sheetViews>
  <sheetFormatPr defaultRowHeight="13.5" x14ac:dyDescent="0.3"/>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x14ac:dyDescent="0.3">
      <c r="A1" s="248" t="s">
        <v>0</v>
      </c>
      <c r="B1" s="249"/>
      <c r="C1" s="249"/>
      <c r="D1" s="250" t="s">
        <v>1</v>
      </c>
      <c r="E1" s="249"/>
      <c r="F1" s="249"/>
      <c r="G1" s="249"/>
      <c r="H1" s="249"/>
      <c r="I1" s="249"/>
      <c r="J1" s="249"/>
      <c r="K1" s="251" t="s">
        <v>1398</v>
      </c>
      <c r="L1" s="251"/>
      <c r="M1" s="251"/>
      <c r="N1" s="251"/>
      <c r="O1" s="251"/>
      <c r="P1" s="251"/>
      <c r="Q1" s="251"/>
      <c r="R1" s="251"/>
      <c r="S1" s="251"/>
      <c r="T1" s="249"/>
      <c r="U1" s="249"/>
      <c r="V1" s="249"/>
      <c r="W1" s="251" t="s">
        <v>1399</v>
      </c>
      <c r="X1" s="251"/>
      <c r="Y1" s="251"/>
      <c r="Z1" s="251"/>
      <c r="AA1" s="251"/>
      <c r="AB1" s="251"/>
      <c r="AC1" s="251"/>
      <c r="AD1" s="251"/>
      <c r="AE1" s="251"/>
      <c r="AF1" s="251"/>
      <c r="AG1" s="251"/>
      <c r="AH1" s="251"/>
      <c r="AI1" s="243"/>
      <c r="AJ1" s="17"/>
      <c r="AK1" s="17"/>
      <c r="AL1" s="17"/>
      <c r="AM1" s="17"/>
      <c r="AN1" s="17"/>
      <c r="AO1" s="17"/>
      <c r="AP1" s="17"/>
      <c r="AQ1" s="17"/>
      <c r="AR1" s="17"/>
      <c r="AS1" s="17"/>
      <c r="AT1" s="17"/>
      <c r="AU1" s="17"/>
      <c r="AV1" s="17"/>
      <c r="AW1" s="17"/>
      <c r="AX1" s="17"/>
      <c r="AY1" s="17"/>
      <c r="AZ1" s="17"/>
      <c r="BA1" s="16" t="s">
        <v>2</v>
      </c>
      <c r="BB1" s="16" t="s">
        <v>3</v>
      </c>
      <c r="BC1" s="17"/>
      <c r="BD1" s="17"/>
      <c r="BE1" s="17"/>
      <c r="BF1" s="17"/>
      <c r="BG1" s="17"/>
      <c r="BH1" s="17"/>
      <c r="BI1" s="17"/>
      <c r="BJ1" s="17"/>
      <c r="BK1" s="17"/>
      <c r="BL1" s="17"/>
      <c r="BM1" s="17"/>
      <c r="BN1" s="17"/>
      <c r="BO1" s="17"/>
      <c r="BP1" s="17"/>
      <c r="BQ1" s="17"/>
      <c r="BR1" s="17"/>
      <c r="BT1" s="18" t="s">
        <v>4</v>
      </c>
      <c r="BU1" s="18" t="s">
        <v>4</v>
      </c>
      <c r="BV1" s="18" t="s">
        <v>5</v>
      </c>
    </row>
    <row r="2" spans="1:74" ht="36.950000000000003" customHeight="1" x14ac:dyDescent="0.3">
      <c r="AR2" s="332" t="s">
        <v>6</v>
      </c>
      <c r="AS2" s="333"/>
      <c r="AT2" s="333"/>
      <c r="AU2" s="333"/>
      <c r="AV2" s="333"/>
      <c r="AW2" s="333"/>
      <c r="AX2" s="333"/>
      <c r="AY2" s="333"/>
      <c r="AZ2" s="333"/>
      <c r="BA2" s="333"/>
      <c r="BB2" s="333"/>
      <c r="BC2" s="333"/>
      <c r="BD2" s="333"/>
      <c r="BE2" s="333"/>
      <c r="BS2" s="19" t="s">
        <v>7</v>
      </c>
      <c r="BT2" s="19" t="s">
        <v>8</v>
      </c>
    </row>
    <row r="3" spans="1:74" ht="6.95" customHeight="1" x14ac:dyDescent="0.3">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2"/>
      <c r="BS3" s="19" t="s">
        <v>7</v>
      </c>
      <c r="BT3" s="19" t="s">
        <v>9</v>
      </c>
    </row>
    <row r="4" spans="1:74" ht="36.950000000000003" customHeight="1" x14ac:dyDescent="0.3">
      <c r="B4" s="23"/>
      <c r="C4" s="24"/>
      <c r="D4" s="25" t="s">
        <v>10</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6"/>
      <c r="AS4" s="27" t="s">
        <v>11</v>
      </c>
      <c r="BE4" s="28" t="s">
        <v>12</v>
      </c>
      <c r="BS4" s="19" t="s">
        <v>13</v>
      </c>
    </row>
    <row r="5" spans="1:74" ht="14.45" customHeight="1" x14ac:dyDescent="0.3">
      <c r="B5" s="23"/>
      <c r="C5" s="24"/>
      <c r="D5" s="29" t="s">
        <v>14</v>
      </c>
      <c r="E5" s="24"/>
      <c r="F5" s="24"/>
      <c r="G5" s="24"/>
      <c r="H5" s="24"/>
      <c r="I5" s="24"/>
      <c r="J5" s="24"/>
      <c r="K5" s="365" t="s">
        <v>15</v>
      </c>
      <c r="L5" s="366"/>
      <c r="M5" s="366"/>
      <c r="N5" s="366"/>
      <c r="O5" s="366"/>
      <c r="P5" s="366"/>
      <c r="Q5" s="366"/>
      <c r="R5" s="366"/>
      <c r="S5" s="366"/>
      <c r="T5" s="366"/>
      <c r="U5" s="366"/>
      <c r="V5" s="366"/>
      <c r="W5" s="366"/>
      <c r="X5" s="366"/>
      <c r="Y5" s="366"/>
      <c r="Z5" s="366"/>
      <c r="AA5" s="366"/>
      <c r="AB5" s="366"/>
      <c r="AC5" s="366"/>
      <c r="AD5" s="366"/>
      <c r="AE5" s="366"/>
      <c r="AF5" s="366"/>
      <c r="AG5" s="366"/>
      <c r="AH5" s="366"/>
      <c r="AI5" s="366"/>
      <c r="AJ5" s="366"/>
      <c r="AK5" s="366"/>
      <c r="AL5" s="366"/>
      <c r="AM5" s="366"/>
      <c r="AN5" s="366"/>
      <c r="AO5" s="366"/>
      <c r="AP5" s="24"/>
      <c r="AQ5" s="26"/>
      <c r="BE5" s="363" t="s">
        <v>16</v>
      </c>
      <c r="BS5" s="19" t="s">
        <v>7</v>
      </c>
    </row>
    <row r="6" spans="1:74" ht="36.950000000000003" customHeight="1" x14ac:dyDescent="0.3">
      <c r="B6" s="23"/>
      <c r="C6" s="24"/>
      <c r="D6" s="31" t="s">
        <v>17</v>
      </c>
      <c r="E6" s="24"/>
      <c r="F6" s="24"/>
      <c r="G6" s="24"/>
      <c r="H6" s="24"/>
      <c r="I6" s="24"/>
      <c r="J6" s="24"/>
      <c r="K6" s="367" t="s">
        <v>18</v>
      </c>
      <c r="L6" s="366"/>
      <c r="M6" s="366"/>
      <c r="N6" s="366"/>
      <c r="O6" s="366"/>
      <c r="P6" s="366"/>
      <c r="Q6" s="366"/>
      <c r="R6" s="366"/>
      <c r="S6" s="366"/>
      <c r="T6" s="366"/>
      <c r="U6" s="366"/>
      <c r="V6" s="366"/>
      <c r="W6" s="366"/>
      <c r="X6" s="366"/>
      <c r="Y6" s="366"/>
      <c r="Z6" s="366"/>
      <c r="AA6" s="366"/>
      <c r="AB6" s="366"/>
      <c r="AC6" s="366"/>
      <c r="AD6" s="366"/>
      <c r="AE6" s="366"/>
      <c r="AF6" s="366"/>
      <c r="AG6" s="366"/>
      <c r="AH6" s="366"/>
      <c r="AI6" s="366"/>
      <c r="AJ6" s="366"/>
      <c r="AK6" s="366"/>
      <c r="AL6" s="366"/>
      <c r="AM6" s="366"/>
      <c r="AN6" s="366"/>
      <c r="AO6" s="366"/>
      <c r="AP6" s="24"/>
      <c r="AQ6" s="26"/>
      <c r="BE6" s="333"/>
      <c r="BS6" s="19" t="s">
        <v>7</v>
      </c>
    </row>
    <row r="7" spans="1:74" ht="14.45" customHeight="1" x14ac:dyDescent="0.3">
      <c r="B7" s="23"/>
      <c r="C7" s="24"/>
      <c r="D7" s="32" t="s">
        <v>19</v>
      </c>
      <c r="E7" s="24"/>
      <c r="F7" s="24"/>
      <c r="G7" s="24"/>
      <c r="H7" s="24"/>
      <c r="I7" s="24"/>
      <c r="J7" s="24"/>
      <c r="K7" s="30" t="s">
        <v>3</v>
      </c>
      <c r="L7" s="24"/>
      <c r="M7" s="24"/>
      <c r="N7" s="24"/>
      <c r="O7" s="24"/>
      <c r="P7" s="24"/>
      <c r="Q7" s="24"/>
      <c r="R7" s="24"/>
      <c r="S7" s="24"/>
      <c r="T7" s="24"/>
      <c r="U7" s="24"/>
      <c r="V7" s="24"/>
      <c r="W7" s="24"/>
      <c r="X7" s="24"/>
      <c r="Y7" s="24"/>
      <c r="Z7" s="24"/>
      <c r="AA7" s="24"/>
      <c r="AB7" s="24"/>
      <c r="AC7" s="24"/>
      <c r="AD7" s="24"/>
      <c r="AE7" s="24"/>
      <c r="AF7" s="24"/>
      <c r="AG7" s="24"/>
      <c r="AH7" s="24"/>
      <c r="AI7" s="24"/>
      <c r="AJ7" s="24"/>
      <c r="AK7" s="32" t="s">
        <v>20</v>
      </c>
      <c r="AL7" s="24"/>
      <c r="AM7" s="24"/>
      <c r="AN7" s="30" t="s">
        <v>3</v>
      </c>
      <c r="AO7" s="24"/>
      <c r="AP7" s="24"/>
      <c r="AQ7" s="26"/>
      <c r="BE7" s="333"/>
      <c r="BS7" s="19" t="s">
        <v>7</v>
      </c>
    </row>
    <row r="8" spans="1:74" ht="14.45" customHeight="1" x14ac:dyDescent="0.3">
      <c r="B8" s="23"/>
      <c r="C8" s="24"/>
      <c r="D8" s="32" t="s">
        <v>21</v>
      </c>
      <c r="E8" s="24"/>
      <c r="F8" s="24"/>
      <c r="G8" s="24"/>
      <c r="H8" s="24"/>
      <c r="I8" s="24"/>
      <c r="J8" s="24"/>
      <c r="K8" s="30" t="s">
        <v>22</v>
      </c>
      <c r="L8" s="24"/>
      <c r="M8" s="24"/>
      <c r="N8" s="24"/>
      <c r="O8" s="24"/>
      <c r="P8" s="24"/>
      <c r="Q8" s="24"/>
      <c r="R8" s="24"/>
      <c r="S8" s="24"/>
      <c r="T8" s="24"/>
      <c r="U8" s="24"/>
      <c r="V8" s="24"/>
      <c r="W8" s="24"/>
      <c r="X8" s="24"/>
      <c r="Y8" s="24"/>
      <c r="Z8" s="24"/>
      <c r="AA8" s="24"/>
      <c r="AB8" s="24"/>
      <c r="AC8" s="24"/>
      <c r="AD8" s="24"/>
      <c r="AE8" s="24"/>
      <c r="AF8" s="24"/>
      <c r="AG8" s="24"/>
      <c r="AH8" s="24"/>
      <c r="AI8" s="24"/>
      <c r="AJ8" s="24"/>
      <c r="AK8" s="32" t="s">
        <v>23</v>
      </c>
      <c r="AL8" s="24"/>
      <c r="AM8" s="24"/>
      <c r="AN8" s="33" t="s">
        <v>24</v>
      </c>
      <c r="AO8" s="24"/>
      <c r="AP8" s="24"/>
      <c r="AQ8" s="26"/>
      <c r="BE8" s="333"/>
      <c r="BS8" s="19" t="s">
        <v>7</v>
      </c>
    </row>
    <row r="9" spans="1:74" ht="14.45" customHeight="1" x14ac:dyDescent="0.3">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6"/>
      <c r="BE9" s="333"/>
      <c r="BS9" s="19" t="s">
        <v>7</v>
      </c>
    </row>
    <row r="10" spans="1:74" ht="14.45" customHeight="1" x14ac:dyDescent="0.3">
      <c r="B10" s="23"/>
      <c r="C10" s="24"/>
      <c r="D10" s="32" t="s">
        <v>25</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2" t="s">
        <v>26</v>
      </c>
      <c r="AL10" s="24"/>
      <c r="AM10" s="24"/>
      <c r="AN10" s="30" t="s">
        <v>27</v>
      </c>
      <c r="AO10" s="24"/>
      <c r="AP10" s="24"/>
      <c r="AQ10" s="26"/>
      <c r="BE10" s="333"/>
      <c r="BS10" s="19" t="s">
        <v>7</v>
      </c>
    </row>
    <row r="11" spans="1:74" ht="18.399999999999999" customHeight="1" x14ac:dyDescent="0.3">
      <c r="B11" s="23"/>
      <c r="C11" s="24"/>
      <c r="D11" s="24"/>
      <c r="E11" s="30" t="s">
        <v>28</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2" t="s">
        <v>29</v>
      </c>
      <c r="AL11" s="24"/>
      <c r="AM11" s="24"/>
      <c r="AN11" s="30" t="s">
        <v>3</v>
      </c>
      <c r="AO11" s="24"/>
      <c r="AP11" s="24"/>
      <c r="AQ11" s="26"/>
      <c r="BE11" s="333"/>
      <c r="BS11" s="19" t="s">
        <v>7</v>
      </c>
    </row>
    <row r="12" spans="1:74" ht="6.95" customHeight="1" x14ac:dyDescent="0.3">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6"/>
      <c r="BE12" s="333"/>
      <c r="BS12" s="19" t="s">
        <v>7</v>
      </c>
    </row>
    <row r="13" spans="1:74" ht="14.45" customHeight="1" x14ac:dyDescent="0.3">
      <c r="B13" s="23"/>
      <c r="C13" s="24"/>
      <c r="D13" s="32" t="s">
        <v>30</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2" t="s">
        <v>26</v>
      </c>
      <c r="AL13" s="24"/>
      <c r="AM13" s="24"/>
      <c r="AN13" s="34" t="s">
        <v>31</v>
      </c>
      <c r="AO13" s="24"/>
      <c r="AP13" s="24"/>
      <c r="AQ13" s="26"/>
      <c r="BE13" s="333"/>
      <c r="BS13" s="19" t="s">
        <v>7</v>
      </c>
    </row>
    <row r="14" spans="1:74" ht="15" x14ac:dyDescent="0.3">
      <c r="B14" s="23"/>
      <c r="C14" s="24"/>
      <c r="D14" s="24"/>
      <c r="E14" s="368" t="s">
        <v>31</v>
      </c>
      <c r="F14" s="366"/>
      <c r="G14" s="366"/>
      <c r="H14" s="366"/>
      <c r="I14" s="366"/>
      <c r="J14" s="366"/>
      <c r="K14" s="366"/>
      <c r="L14" s="366"/>
      <c r="M14" s="366"/>
      <c r="N14" s="366"/>
      <c r="O14" s="366"/>
      <c r="P14" s="366"/>
      <c r="Q14" s="366"/>
      <c r="R14" s="366"/>
      <c r="S14" s="366"/>
      <c r="T14" s="366"/>
      <c r="U14" s="366"/>
      <c r="V14" s="366"/>
      <c r="W14" s="366"/>
      <c r="X14" s="366"/>
      <c r="Y14" s="366"/>
      <c r="Z14" s="366"/>
      <c r="AA14" s="366"/>
      <c r="AB14" s="366"/>
      <c r="AC14" s="366"/>
      <c r="AD14" s="366"/>
      <c r="AE14" s="366"/>
      <c r="AF14" s="366"/>
      <c r="AG14" s="366"/>
      <c r="AH14" s="366"/>
      <c r="AI14" s="366"/>
      <c r="AJ14" s="366"/>
      <c r="AK14" s="32" t="s">
        <v>29</v>
      </c>
      <c r="AL14" s="24"/>
      <c r="AM14" s="24"/>
      <c r="AN14" s="34" t="s">
        <v>31</v>
      </c>
      <c r="AO14" s="24"/>
      <c r="AP14" s="24"/>
      <c r="AQ14" s="26"/>
      <c r="BE14" s="333"/>
      <c r="BS14" s="19" t="s">
        <v>7</v>
      </c>
    </row>
    <row r="15" spans="1:74" ht="6.95" customHeight="1" x14ac:dyDescent="0.3">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6"/>
      <c r="BE15" s="333"/>
      <c r="BS15" s="19" t="s">
        <v>32</v>
      </c>
    </row>
    <row r="16" spans="1:74" ht="14.45" customHeight="1" x14ac:dyDescent="0.3">
      <c r="B16" s="23"/>
      <c r="C16" s="24"/>
      <c r="D16" s="32" t="s">
        <v>33</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2" t="s">
        <v>26</v>
      </c>
      <c r="AL16" s="24"/>
      <c r="AM16" s="24"/>
      <c r="AN16" s="30" t="s">
        <v>34</v>
      </c>
      <c r="AO16" s="24"/>
      <c r="AP16" s="24"/>
      <c r="AQ16" s="26"/>
      <c r="BE16" s="333"/>
      <c r="BS16" s="19" t="s">
        <v>4</v>
      </c>
    </row>
    <row r="17" spans="2:71" ht="18.399999999999999" customHeight="1" x14ac:dyDescent="0.3">
      <c r="B17" s="23"/>
      <c r="C17" s="24"/>
      <c r="D17" s="24"/>
      <c r="E17" s="30" t="s">
        <v>35</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2" t="s">
        <v>29</v>
      </c>
      <c r="AL17" s="24"/>
      <c r="AM17" s="24"/>
      <c r="AN17" s="30" t="s">
        <v>36</v>
      </c>
      <c r="AO17" s="24"/>
      <c r="AP17" s="24"/>
      <c r="AQ17" s="26"/>
      <c r="BE17" s="333"/>
      <c r="BS17" s="19" t="s">
        <v>32</v>
      </c>
    </row>
    <row r="18" spans="2:71" ht="6.95" customHeight="1" x14ac:dyDescent="0.3">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6"/>
      <c r="BE18" s="333"/>
      <c r="BS18" s="19" t="s">
        <v>7</v>
      </c>
    </row>
    <row r="19" spans="2:71" ht="14.45" customHeight="1" x14ac:dyDescent="0.3">
      <c r="B19" s="23"/>
      <c r="C19" s="24"/>
      <c r="D19" s="32" t="s">
        <v>37</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c r="AP19" s="24"/>
      <c r="AQ19" s="26"/>
      <c r="BE19" s="333"/>
      <c r="BS19" s="19" t="s">
        <v>7</v>
      </c>
    </row>
    <row r="20" spans="2:71" ht="248.25" customHeight="1" x14ac:dyDescent="0.3">
      <c r="B20" s="23"/>
      <c r="C20" s="24"/>
      <c r="D20" s="24"/>
      <c r="E20" s="369" t="s">
        <v>38</v>
      </c>
      <c r="F20" s="366"/>
      <c r="G20" s="366"/>
      <c r="H20" s="366"/>
      <c r="I20" s="366"/>
      <c r="J20" s="366"/>
      <c r="K20" s="366"/>
      <c r="L20" s="366"/>
      <c r="M20" s="366"/>
      <c r="N20" s="366"/>
      <c r="O20" s="366"/>
      <c r="P20" s="366"/>
      <c r="Q20" s="366"/>
      <c r="R20" s="366"/>
      <c r="S20" s="366"/>
      <c r="T20" s="366"/>
      <c r="U20" s="366"/>
      <c r="V20" s="366"/>
      <c r="W20" s="366"/>
      <c r="X20" s="366"/>
      <c r="Y20" s="366"/>
      <c r="Z20" s="366"/>
      <c r="AA20" s="366"/>
      <c r="AB20" s="366"/>
      <c r="AC20" s="366"/>
      <c r="AD20" s="366"/>
      <c r="AE20" s="366"/>
      <c r="AF20" s="366"/>
      <c r="AG20" s="366"/>
      <c r="AH20" s="366"/>
      <c r="AI20" s="366"/>
      <c r="AJ20" s="366"/>
      <c r="AK20" s="366"/>
      <c r="AL20" s="366"/>
      <c r="AM20" s="366"/>
      <c r="AN20" s="366"/>
      <c r="AO20" s="24"/>
      <c r="AP20" s="24"/>
      <c r="AQ20" s="26"/>
      <c r="BE20" s="333"/>
      <c r="BS20" s="19" t="s">
        <v>32</v>
      </c>
    </row>
    <row r="21" spans="2:71" ht="6.95" customHeight="1" x14ac:dyDescent="0.3">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6"/>
      <c r="BE21" s="333"/>
    </row>
    <row r="22" spans="2:71" ht="6.95" customHeight="1" x14ac:dyDescent="0.3">
      <c r="B22" s="23"/>
      <c r="C22" s="24"/>
      <c r="D22" s="35"/>
      <c r="E22" s="35"/>
      <c r="F22" s="35"/>
      <c r="G22" s="35"/>
      <c r="H22" s="35"/>
      <c r="I22" s="35"/>
      <c r="J22" s="35"/>
      <c r="K22" s="35"/>
      <c r="L22" s="35"/>
      <c r="M22" s="35"/>
      <c r="N22" s="35"/>
      <c r="O22" s="35"/>
      <c r="P22" s="35"/>
      <c r="Q22" s="35"/>
      <c r="R22" s="35"/>
      <c r="S22" s="35"/>
      <c r="T22" s="35"/>
      <c r="U22" s="35"/>
      <c r="V22" s="35"/>
      <c r="W22" s="35"/>
      <c r="X22" s="35"/>
      <c r="Y22" s="35"/>
      <c r="Z22" s="35"/>
      <c r="AA22" s="35"/>
      <c r="AB22" s="35"/>
      <c r="AC22" s="35"/>
      <c r="AD22" s="35"/>
      <c r="AE22" s="35"/>
      <c r="AF22" s="35"/>
      <c r="AG22" s="35"/>
      <c r="AH22" s="35"/>
      <c r="AI22" s="35"/>
      <c r="AJ22" s="35"/>
      <c r="AK22" s="35"/>
      <c r="AL22" s="35"/>
      <c r="AM22" s="35"/>
      <c r="AN22" s="35"/>
      <c r="AO22" s="35"/>
      <c r="AP22" s="24"/>
      <c r="AQ22" s="26"/>
      <c r="BE22" s="333"/>
    </row>
    <row r="23" spans="2:71" s="1" customFormat="1" ht="25.9" customHeight="1" x14ac:dyDescent="0.3">
      <c r="B23" s="36"/>
      <c r="C23" s="37"/>
      <c r="D23" s="38" t="s">
        <v>39</v>
      </c>
      <c r="E23" s="39"/>
      <c r="F23" s="39"/>
      <c r="G23" s="39"/>
      <c r="H23" s="39"/>
      <c r="I23" s="39"/>
      <c r="J23" s="39"/>
      <c r="K23" s="39"/>
      <c r="L23" s="39"/>
      <c r="M23" s="39"/>
      <c r="N23" s="39"/>
      <c r="O23" s="39"/>
      <c r="P23" s="39"/>
      <c r="Q23" s="39"/>
      <c r="R23" s="39"/>
      <c r="S23" s="39"/>
      <c r="T23" s="39"/>
      <c r="U23" s="39"/>
      <c r="V23" s="39"/>
      <c r="W23" s="39"/>
      <c r="X23" s="39"/>
      <c r="Y23" s="39"/>
      <c r="Z23" s="39"/>
      <c r="AA23" s="39"/>
      <c r="AB23" s="39"/>
      <c r="AC23" s="39"/>
      <c r="AD23" s="39"/>
      <c r="AE23" s="39"/>
      <c r="AF23" s="39"/>
      <c r="AG23" s="39"/>
      <c r="AH23" s="39"/>
      <c r="AI23" s="39"/>
      <c r="AJ23" s="39"/>
      <c r="AK23" s="370">
        <f>ROUND(AG51,2)</f>
        <v>0</v>
      </c>
      <c r="AL23" s="371"/>
      <c r="AM23" s="371"/>
      <c r="AN23" s="371"/>
      <c r="AO23" s="371"/>
      <c r="AP23" s="37"/>
      <c r="AQ23" s="40"/>
      <c r="BE23" s="346"/>
    </row>
    <row r="24" spans="2:71" s="1" customFormat="1" ht="6.95" customHeight="1" x14ac:dyDescent="0.3">
      <c r="B24" s="36"/>
      <c r="C24" s="37"/>
      <c r="D24" s="37"/>
      <c r="E24" s="37"/>
      <c r="F24" s="37"/>
      <c r="G24" s="37"/>
      <c r="H24" s="37"/>
      <c r="I24" s="37"/>
      <c r="J24" s="37"/>
      <c r="K24" s="37"/>
      <c r="L24" s="37"/>
      <c r="M24" s="37"/>
      <c r="N24" s="37"/>
      <c r="O24" s="37"/>
      <c r="P24" s="37"/>
      <c r="Q24" s="37"/>
      <c r="R24" s="37"/>
      <c r="S24" s="37"/>
      <c r="T24" s="37"/>
      <c r="U24" s="37"/>
      <c r="V24" s="37"/>
      <c r="W24" s="37"/>
      <c r="X24" s="37"/>
      <c r="Y24" s="37"/>
      <c r="Z24" s="37"/>
      <c r="AA24" s="37"/>
      <c r="AB24" s="37"/>
      <c r="AC24" s="37"/>
      <c r="AD24" s="37"/>
      <c r="AE24" s="37"/>
      <c r="AF24" s="37"/>
      <c r="AG24" s="37"/>
      <c r="AH24" s="37"/>
      <c r="AI24" s="37"/>
      <c r="AJ24" s="37"/>
      <c r="AK24" s="37"/>
      <c r="AL24" s="37"/>
      <c r="AM24" s="37"/>
      <c r="AN24" s="37"/>
      <c r="AO24" s="37"/>
      <c r="AP24" s="37"/>
      <c r="AQ24" s="40"/>
      <c r="BE24" s="346"/>
    </row>
    <row r="25" spans="2:71" s="1" customFormat="1" x14ac:dyDescent="0.3">
      <c r="B25" s="36"/>
      <c r="C25" s="37"/>
      <c r="D25" s="37"/>
      <c r="E25" s="37"/>
      <c r="F25" s="37"/>
      <c r="G25" s="37"/>
      <c r="H25" s="37"/>
      <c r="I25" s="37"/>
      <c r="J25" s="37"/>
      <c r="K25" s="37"/>
      <c r="L25" s="372" t="s">
        <v>40</v>
      </c>
      <c r="M25" s="351"/>
      <c r="N25" s="351"/>
      <c r="O25" s="351"/>
      <c r="P25" s="37"/>
      <c r="Q25" s="37"/>
      <c r="R25" s="37"/>
      <c r="S25" s="37"/>
      <c r="T25" s="37"/>
      <c r="U25" s="37"/>
      <c r="V25" s="37"/>
      <c r="W25" s="372" t="s">
        <v>41</v>
      </c>
      <c r="X25" s="351"/>
      <c r="Y25" s="351"/>
      <c r="Z25" s="351"/>
      <c r="AA25" s="351"/>
      <c r="AB25" s="351"/>
      <c r="AC25" s="351"/>
      <c r="AD25" s="351"/>
      <c r="AE25" s="351"/>
      <c r="AF25" s="37"/>
      <c r="AG25" s="37"/>
      <c r="AH25" s="37"/>
      <c r="AI25" s="37"/>
      <c r="AJ25" s="37"/>
      <c r="AK25" s="372" t="s">
        <v>42</v>
      </c>
      <c r="AL25" s="351"/>
      <c r="AM25" s="351"/>
      <c r="AN25" s="351"/>
      <c r="AO25" s="351"/>
      <c r="AP25" s="37"/>
      <c r="AQ25" s="40"/>
      <c r="BE25" s="346"/>
    </row>
    <row r="26" spans="2:71" s="2" customFormat="1" ht="14.45" customHeight="1" x14ac:dyDescent="0.3">
      <c r="B26" s="42"/>
      <c r="C26" s="43"/>
      <c r="D26" s="44" t="s">
        <v>43</v>
      </c>
      <c r="E26" s="43"/>
      <c r="F26" s="44" t="s">
        <v>44</v>
      </c>
      <c r="G26" s="43"/>
      <c r="H26" s="43"/>
      <c r="I26" s="43"/>
      <c r="J26" s="43"/>
      <c r="K26" s="43"/>
      <c r="L26" s="356">
        <v>0.21</v>
      </c>
      <c r="M26" s="357"/>
      <c r="N26" s="357"/>
      <c r="O26" s="357"/>
      <c r="P26" s="43"/>
      <c r="Q26" s="43"/>
      <c r="R26" s="43"/>
      <c r="S26" s="43"/>
      <c r="T26" s="43"/>
      <c r="U26" s="43"/>
      <c r="V26" s="43"/>
      <c r="W26" s="358">
        <f>ROUND(AZ51,2)</f>
        <v>0</v>
      </c>
      <c r="X26" s="357"/>
      <c r="Y26" s="357"/>
      <c r="Z26" s="357"/>
      <c r="AA26" s="357"/>
      <c r="AB26" s="357"/>
      <c r="AC26" s="357"/>
      <c r="AD26" s="357"/>
      <c r="AE26" s="357"/>
      <c r="AF26" s="43"/>
      <c r="AG26" s="43"/>
      <c r="AH26" s="43"/>
      <c r="AI26" s="43"/>
      <c r="AJ26" s="43"/>
      <c r="AK26" s="358">
        <f>ROUND(AV51,2)</f>
        <v>0</v>
      </c>
      <c r="AL26" s="357"/>
      <c r="AM26" s="357"/>
      <c r="AN26" s="357"/>
      <c r="AO26" s="357"/>
      <c r="AP26" s="43"/>
      <c r="AQ26" s="45"/>
      <c r="BE26" s="364"/>
    </row>
    <row r="27" spans="2:71" s="2" customFormat="1" ht="14.45" customHeight="1" x14ac:dyDescent="0.3">
      <c r="B27" s="42"/>
      <c r="C27" s="43"/>
      <c r="D27" s="43"/>
      <c r="E27" s="43"/>
      <c r="F27" s="44" t="s">
        <v>45</v>
      </c>
      <c r="G27" s="43"/>
      <c r="H27" s="43"/>
      <c r="I27" s="43"/>
      <c r="J27" s="43"/>
      <c r="K27" s="43"/>
      <c r="L27" s="356">
        <v>0.15</v>
      </c>
      <c r="M27" s="357"/>
      <c r="N27" s="357"/>
      <c r="O27" s="357"/>
      <c r="P27" s="43"/>
      <c r="Q27" s="43"/>
      <c r="R27" s="43"/>
      <c r="S27" s="43"/>
      <c r="T27" s="43"/>
      <c r="U27" s="43"/>
      <c r="V27" s="43"/>
      <c r="W27" s="358">
        <f>ROUND(BA51,2)</f>
        <v>0</v>
      </c>
      <c r="X27" s="357"/>
      <c r="Y27" s="357"/>
      <c r="Z27" s="357"/>
      <c r="AA27" s="357"/>
      <c r="AB27" s="357"/>
      <c r="AC27" s="357"/>
      <c r="AD27" s="357"/>
      <c r="AE27" s="357"/>
      <c r="AF27" s="43"/>
      <c r="AG27" s="43"/>
      <c r="AH27" s="43"/>
      <c r="AI27" s="43"/>
      <c r="AJ27" s="43"/>
      <c r="AK27" s="358">
        <f>ROUND(AW51,2)</f>
        <v>0</v>
      </c>
      <c r="AL27" s="357"/>
      <c r="AM27" s="357"/>
      <c r="AN27" s="357"/>
      <c r="AO27" s="357"/>
      <c r="AP27" s="43"/>
      <c r="AQ27" s="45"/>
      <c r="BE27" s="364"/>
    </row>
    <row r="28" spans="2:71" s="2" customFormat="1" ht="14.45" hidden="1" customHeight="1" x14ac:dyDescent="0.3">
      <c r="B28" s="42"/>
      <c r="C28" s="43"/>
      <c r="D28" s="43"/>
      <c r="E28" s="43"/>
      <c r="F28" s="44" t="s">
        <v>46</v>
      </c>
      <c r="G28" s="43"/>
      <c r="H28" s="43"/>
      <c r="I28" s="43"/>
      <c r="J28" s="43"/>
      <c r="K28" s="43"/>
      <c r="L28" s="356">
        <v>0.21</v>
      </c>
      <c r="M28" s="357"/>
      <c r="N28" s="357"/>
      <c r="O28" s="357"/>
      <c r="P28" s="43"/>
      <c r="Q28" s="43"/>
      <c r="R28" s="43"/>
      <c r="S28" s="43"/>
      <c r="T28" s="43"/>
      <c r="U28" s="43"/>
      <c r="V28" s="43"/>
      <c r="W28" s="358">
        <f>ROUND(BB51,2)</f>
        <v>0</v>
      </c>
      <c r="X28" s="357"/>
      <c r="Y28" s="357"/>
      <c r="Z28" s="357"/>
      <c r="AA28" s="357"/>
      <c r="AB28" s="357"/>
      <c r="AC28" s="357"/>
      <c r="AD28" s="357"/>
      <c r="AE28" s="357"/>
      <c r="AF28" s="43"/>
      <c r="AG28" s="43"/>
      <c r="AH28" s="43"/>
      <c r="AI28" s="43"/>
      <c r="AJ28" s="43"/>
      <c r="AK28" s="358">
        <v>0</v>
      </c>
      <c r="AL28" s="357"/>
      <c r="AM28" s="357"/>
      <c r="AN28" s="357"/>
      <c r="AO28" s="357"/>
      <c r="AP28" s="43"/>
      <c r="AQ28" s="45"/>
      <c r="BE28" s="364"/>
    </row>
    <row r="29" spans="2:71" s="2" customFormat="1" ht="14.45" hidden="1" customHeight="1" x14ac:dyDescent="0.3">
      <c r="B29" s="42"/>
      <c r="C29" s="43"/>
      <c r="D29" s="43"/>
      <c r="E29" s="43"/>
      <c r="F29" s="44" t="s">
        <v>47</v>
      </c>
      <c r="G29" s="43"/>
      <c r="H29" s="43"/>
      <c r="I29" s="43"/>
      <c r="J29" s="43"/>
      <c r="K29" s="43"/>
      <c r="L29" s="356">
        <v>0.15</v>
      </c>
      <c r="M29" s="357"/>
      <c r="N29" s="357"/>
      <c r="O29" s="357"/>
      <c r="P29" s="43"/>
      <c r="Q29" s="43"/>
      <c r="R29" s="43"/>
      <c r="S29" s="43"/>
      <c r="T29" s="43"/>
      <c r="U29" s="43"/>
      <c r="V29" s="43"/>
      <c r="W29" s="358">
        <f>ROUND(BC51,2)</f>
        <v>0</v>
      </c>
      <c r="X29" s="357"/>
      <c r="Y29" s="357"/>
      <c r="Z29" s="357"/>
      <c r="AA29" s="357"/>
      <c r="AB29" s="357"/>
      <c r="AC29" s="357"/>
      <c r="AD29" s="357"/>
      <c r="AE29" s="357"/>
      <c r="AF29" s="43"/>
      <c r="AG29" s="43"/>
      <c r="AH29" s="43"/>
      <c r="AI29" s="43"/>
      <c r="AJ29" s="43"/>
      <c r="AK29" s="358">
        <v>0</v>
      </c>
      <c r="AL29" s="357"/>
      <c r="AM29" s="357"/>
      <c r="AN29" s="357"/>
      <c r="AO29" s="357"/>
      <c r="AP29" s="43"/>
      <c r="AQ29" s="45"/>
      <c r="BE29" s="364"/>
    </row>
    <row r="30" spans="2:71" s="2" customFormat="1" ht="14.45" hidden="1" customHeight="1" x14ac:dyDescent="0.3">
      <c r="B30" s="42"/>
      <c r="C30" s="43"/>
      <c r="D30" s="43"/>
      <c r="E30" s="43"/>
      <c r="F30" s="44" t="s">
        <v>48</v>
      </c>
      <c r="G30" s="43"/>
      <c r="H30" s="43"/>
      <c r="I30" s="43"/>
      <c r="J30" s="43"/>
      <c r="K30" s="43"/>
      <c r="L30" s="356">
        <v>0</v>
      </c>
      <c r="M30" s="357"/>
      <c r="N30" s="357"/>
      <c r="O30" s="357"/>
      <c r="P30" s="43"/>
      <c r="Q30" s="43"/>
      <c r="R30" s="43"/>
      <c r="S30" s="43"/>
      <c r="T30" s="43"/>
      <c r="U30" s="43"/>
      <c r="V30" s="43"/>
      <c r="W30" s="358">
        <f>ROUND(BD51,2)</f>
        <v>0</v>
      </c>
      <c r="X30" s="357"/>
      <c r="Y30" s="357"/>
      <c r="Z30" s="357"/>
      <c r="AA30" s="357"/>
      <c r="AB30" s="357"/>
      <c r="AC30" s="357"/>
      <c r="AD30" s="357"/>
      <c r="AE30" s="357"/>
      <c r="AF30" s="43"/>
      <c r="AG30" s="43"/>
      <c r="AH30" s="43"/>
      <c r="AI30" s="43"/>
      <c r="AJ30" s="43"/>
      <c r="AK30" s="358">
        <v>0</v>
      </c>
      <c r="AL30" s="357"/>
      <c r="AM30" s="357"/>
      <c r="AN30" s="357"/>
      <c r="AO30" s="357"/>
      <c r="AP30" s="43"/>
      <c r="AQ30" s="45"/>
      <c r="BE30" s="364"/>
    </row>
    <row r="31" spans="2:71" s="1" customFormat="1" ht="6.95" customHeight="1" x14ac:dyDescent="0.3">
      <c r="B31" s="36"/>
      <c r="C31" s="37"/>
      <c r="D31" s="37"/>
      <c r="E31" s="37"/>
      <c r="F31" s="37"/>
      <c r="G31" s="37"/>
      <c r="H31" s="37"/>
      <c r="I31" s="37"/>
      <c r="J31" s="37"/>
      <c r="K31" s="37"/>
      <c r="L31" s="37"/>
      <c r="M31" s="37"/>
      <c r="N31" s="37"/>
      <c r="O31" s="37"/>
      <c r="P31" s="37"/>
      <c r="Q31" s="37"/>
      <c r="R31" s="37"/>
      <c r="S31" s="37"/>
      <c r="T31" s="37"/>
      <c r="U31" s="37"/>
      <c r="V31" s="37"/>
      <c r="W31" s="37"/>
      <c r="X31" s="37"/>
      <c r="Y31" s="37"/>
      <c r="Z31" s="37"/>
      <c r="AA31" s="37"/>
      <c r="AB31" s="37"/>
      <c r="AC31" s="37"/>
      <c r="AD31" s="37"/>
      <c r="AE31" s="37"/>
      <c r="AF31" s="37"/>
      <c r="AG31" s="37"/>
      <c r="AH31" s="37"/>
      <c r="AI31" s="37"/>
      <c r="AJ31" s="37"/>
      <c r="AK31" s="37"/>
      <c r="AL31" s="37"/>
      <c r="AM31" s="37"/>
      <c r="AN31" s="37"/>
      <c r="AO31" s="37"/>
      <c r="AP31" s="37"/>
      <c r="AQ31" s="40"/>
      <c r="BE31" s="346"/>
    </row>
    <row r="32" spans="2:71" s="1" customFormat="1" ht="25.9" customHeight="1" x14ac:dyDescent="0.3">
      <c r="B32" s="36"/>
      <c r="C32" s="46"/>
      <c r="D32" s="47" t="s">
        <v>49</v>
      </c>
      <c r="E32" s="48"/>
      <c r="F32" s="48"/>
      <c r="G32" s="48"/>
      <c r="H32" s="48"/>
      <c r="I32" s="48"/>
      <c r="J32" s="48"/>
      <c r="K32" s="48"/>
      <c r="L32" s="48"/>
      <c r="M32" s="48"/>
      <c r="N32" s="48"/>
      <c r="O32" s="48"/>
      <c r="P32" s="48"/>
      <c r="Q32" s="48"/>
      <c r="R32" s="48"/>
      <c r="S32" s="48"/>
      <c r="T32" s="49" t="s">
        <v>50</v>
      </c>
      <c r="U32" s="48"/>
      <c r="V32" s="48"/>
      <c r="W32" s="48"/>
      <c r="X32" s="359" t="s">
        <v>51</v>
      </c>
      <c r="Y32" s="360"/>
      <c r="Z32" s="360"/>
      <c r="AA32" s="360"/>
      <c r="AB32" s="360"/>
      <c r="AC32" s="48"/>
      <c r="AD32" s="48"/>
      <c r="AE32" s="48"/>
      <c r="AF32" s="48"/>
      <c r="AG32" s="48"/>
      <c r="AH32" s="48"/>
      <c r="AI32" s="48"/>
      <c r="AJ32" s="48"/>
      <c r="AK32" s="361">
        <f>SUM(AK23:AK30)</f>
        <v>0</v>
      </c>
      <c r="AL32" s="360"/>
      <c r="AM32" s="360"/>
      <c r="AN32" s="360"/>
      <c r="AO32" s="362"/>
      <c r="AP32" s="46"/>
      <c r="AQ32" s="50"/>
      <c r="BE32" s="346"/>
    </row>
    <row r="33" spans="2:56" s="1" customFormat="1" ht="6.95" customHeight="1" x14ac:dyDescent="0.3">
      <c r="B33" s="36"/>
      <c r="C33" s="37"/>
      <c r="D33" s="37"/>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40"/>
    </row>
    <row r="34" spans="2:56" s="1" customFormat="1" ht="6.95" customHeight="1" x14ac:dyDescent="0.3">
      <c r="B34" s="51"/>
      <c r="C34" s="52"/>
      <c r="D34" s="52"/>
      <c r="E34" s="52"/>
      <c r="F34" s="52"/>
      <c r="G34" s="52"/>
      <c r="H34" s="52"/>
      <c r="I34" s="52"/>
      <c r="J34" s="52"/>
      <c r="K34" s="52"/>
      <c r="L34" s="52"/>
      <c r="M34" s="52"/>
      <c r="N34" s="52"/>
      <c r="O34" s="52"/>
      <c r="P34" s="52"/>
      <c r="Q34" s="52"/>
      <c r="R34" s="52"/>
      <c r="S34" s="52"/>
      <c r="T34" s="52"/>
      <c r="U34" s="52"/>
      <c r="V34" s="52"/>
      <c r="W34" s="52"/>
      <c r="X34" s="52"/>
      <c r="Y34" s="52"/>
      <c r="Z34" s="52"/>
      <c r="AA34" s="52"/>
      <c r="AB34" s="52"/>
      <c r="AC34" s="52"/>
      <c r="AD34" s="52"/>
      <c r="AE34" s="52"/>
      <c r="AF34" s="52"/>
      <c r="AG34" s="52"/>
      <c r="AH34" s="52"/>
      <c r="AI34" s="52"/>
      <c r="AJ34" s="52"/>
      <c r="AK34" s="52"/>
      <c r="AL34" s="52"/>
      <c r="AM34" s="52"/>
      <c r="AN34" s="52"/>
      <c r="AO34" s="52"/>
      <c r="AP34" s="52"/>
      <c r="AQ34" s="53"/>
    </row>
    <row r="38" spans="2:56" s="1" customFormat="1" ht="6.95" customHeight="1" x14ac:dyDescent="0.3">
      <c r="B38" s="54"/>
      <c r="C38" s="55"/>
      <c r="D38" s="55"/>
      <c r="E38" s="55"/>
      <c r="F38" s="55"/>
      <c r="G38" s="55"/>
      <c r="H38" s="55"/>
      <c r="I38" s="55"/>
      <c r="J38" s="55"/>
      <c r="K38" s="55"/>
      <c r="L38" s="55"/>
      <c r="M38" s="55"/>
      <c r="N38" s="55"/>
      <c r="O38" s="55"/>
      <c r="P38" s="55"/>
      <c r="Q38" s="55"/>
      <c r="R38" s="55"/>
      <c r="S38" s="55"/>
      <c r="T38" s="55"/>
      <c r="U38" s="55"/>
      <c r="V38" s="55"/>
      <c r="W38" s="55"/>
      <c r="X38" s="55"/>
      <c r="Y38" s="55"/>
      <c r="Z38" s="55"/>
      <c r="AA38" s="55"/>
      <c r="AB38" s="55"/>
      <c r="AC38" s="55"/>
      <c r="AD38" s="55"/>
      <c r="AE38" s="55"/>
      <c r="AF38" s="55"/>
      <c r="AG38" s="55"/>
      <c r="AH38" s="55"/>
      <c r="AI38" s="55"/>
      <c r="AJ38" s="55"/>
      <c r="AK38" s="55"/>
      <c r="AL38" s="55"/>
      <c r="AM38" s="55"/>
      <c r="AN38" s="55"/>
      <c r="AO38" s="55"/>
      <c r="AP38" s="55"/>
      <c r="AQ38" s="55"/>
      <c r="AR38" s="36"/>
    </row>
    <row r="39" spans="2:56" s="1" customFormat="1" ht="36.950000000000003" customHeight="1" x14ac:dyDescent="0.3">
      <c r="B39" s="36"/>
      <c r="C39" s="56" t="s">
        <v>52</v>
      </c>
      <c r="AR39" s="36"/>
    </row>
    <row r="40" spans="2:56" s="1" customFormat="1" ht="6.95" customHeight="1" x14ac:dyDescent="0.3">
      <c r="B40" s="36"/>
      <c r="AR40" s="36"/>
    </row>
    <row r="41" spans="2:56" s="3" customFormat="1" ht="14.45" customHeight="1" x14ac:dyDescent="0.3">
      <c r="B41" s="57"/>
      <c r="C41" s="58" t="s">
        <v>14</v>
      </c>
      <c r="L41" s="3" t="str">
        <f>K5</f>
        <v>2015-124</v>
      </c>
      <c r="AR41" s="57"/>
    </row>
    <row r="42" spans="2:56" s="4" customFormat="1" ht="36.950000000000003" customHeight="1" x14ac:dyDescent="0.3">
      <c r="B42" s="59"/>
      <c r="C42" s="60" t="s">
        <v>17</v>
      </c>
      <c r="L42" s="343" t="str">
        <f>K6</f>
        <v>II/610 Chudoplesy, aktualizace PD, dopravně - bezpečnostní opatření</v>
      </c>
      <c r="M42" s="344"/>
      <c r="N42" s="344"/>
      <c r="O42" s="344"/>
      <c r="P42" s="344"/>
      <c r="Q42" s="344"/>
      <c r="R42" s="344"/>
      <c r="S42" s="344"/>
      <c r="T42" s="344"/>
      <c r="U42" s="344"/>
      <c r="V42" s="344"/>
      <c r="W42" s="344"/>
      <c r="X42" s="344"/>
      <c r="Y42" s="344"/>
      <c r="Z42" s="344"/>
      <c r="AA42" s="344"/>
      <c r="AB42" s="344"/>
      <c r="AC42" s="344"/>
      <c r="AD42" s="344"/>
      <c r="AE42" s="344"/>
      <c r="AF42" s="344"/>
      <c r="AG42" s="344"/>
      <c r="AH42" s="344"/>
      <c r="AI42" s="344"/>
      <c r="AJ42" s="344"/>
      <c r="AK42" s="344"/>
      <c r="AL42" s="344"/>
      <c r="AM42" s="344"/>
      <c r="AN42" s="344"/>
      <c r="AO42" s="344"/>
      <c r="AR42" s="59"/>
    </row>
    <row r="43" spans="2:56" s="1" customFormat="1" ht="6.95" customHeight="1" x14ac:dyDescent="0.3">
      <c r="B43" s="36"/>
      <c r="AR43" s="36"/>
    </row>
    <row r="44" spans="2:56" s="1" customFormat="1" ht="15" x14ac:dyDescent="0.3">
      <c r="B44" s="36"/>
      <c r="C44" s="58" t="s">
        <v>21</v>
      </c>
      <c r="L44" s="61" t="str">
        <f>IF(K8="","",K8)</f>
        <v>Chudoplesy</v>
      </c>
      <c r="AI44" s="58" t="s">
        <v>23</v>
      </c>
      <c r="AM44" s="345" t="str">
        <f>IF(AN8= "","",AN8)</f>
        <v>19.9.2016</v>
      </c>
      <c r="AN44" s="346"/>
      <c r="AR44" s="36"/>
    </row>
    <row r="45" spans="2:56" s="1" customFormat="1" ht="6.95" customHeight="1" x14ac:dyDescent="0.3">
      <c r="B45" s="36"/>
      <c r="AR45" s="36"/>
    </row>
    <row r="46" spans="2:56" s="1" customFormat="1" ht="15" x14ac:dyDescent="0.3">
      <c r="B46" s="36"/>
      <c r="C46" s="58" t="s">
        <v>25</v>
      </c>
      <c r="L46" s="3" t="str">
        <f>IF(E11= "","",E11)</f>
        <v>Středočeský kraj</v>
      </c>
      <c r="AI46" s="58" t="s">
        <v>33</v>
      </c>
      <c r="AM46" s="347" t="str">
        <f>IF(E17="","",E17)</f>
        <v>CR Project s.r.o.</v>
      </c>
      <c r="AN46" s="346"/>
      <c r="AO46" s="346"/>
      <c r="AP46" s="346"/>
      <c r="AR46" s="36"/>
      <c r="AS46" s="348" t="s">
        <v>53</v>
      </c>
      <c r="AT46" s="349"/>
      <c r="AU46" s="63"/>
      <c r="AV46" s="63"/>
      <c r="AW46" s="63"/>
      <c r="AX46" s="63"/>
      <c r="AY46" s="63"/>
      <c r="AZ46" s="63"/>
      <c r="BA46" s="63"/>
      <c r="BB46" s="63"/>
      <c r="BC46" s="63"/>
      <c r="BD46" s="64"/>
    </row>
    <row r="47" spans="2:56" s="1" customFormat="1" ht="15" x14ac:dyDescent="0.3">
      <c r="B47" s="36"/>
      <c r="C47" s="58" t="s">
        <v>30</v>
      </c>
      <c r="L47" s="3" t="str">
        <f>IF(E14= "Vyplň údaj","",E14)</f>
        <v/>
      </c>
      <c r="AR47" s="36"/>
      <c r="AS47" s="350"/>
      <c r="AT47" s="351"/>
      <c r="AU47" s="37"/>
      <c r="AV47" s="37"/>
      <c r="AW47" s="37"/>
      <c r="AX47" s="37"/>
      <c r="AY47" s="37"/>
      <c r="AZ47" s="37"/>
      <c r="BA47" s="37"/>
      <c r="BB47" s="37"/>
      <c r="BC47" s="37"/>
      <c r="BD47" s="65"/>
    </row>
    <row r="48" spans="2:56" s="1" customFormat="1" ht="10.9" customHeight="1" x14ac:dyDescent="0.3">
      <c r="B48" s="36"/>
      <c r="AR48" s="36"/>
      <c r="AS48" s="350"/>
      <c r="AT48" s="351"/>
      <c r="AU48" s="37"/>
      <c r="AV48" s="37"/>
      <c r="AW48" s="37"/>
      <c r="AX48" s="37"/>
      <c r="AY48" s="37"/>
      <c r="AZ48" s="37"/>
      <c r="BA48" s="37"/>
      <c r="BB48" s="37"/>
      <c r="BC48" s="37"/>
      <c r="BD48" s="65"/>
    </row>
    <row r="49" spans="1:91" s="1" customFormat="1" ht="29.25" customHeight="1" x14ac:dyDescent="0.3">
      <c r="B49" s="36"/>
      <c r="C49" s="352" t="s">
        <v>54</v>
      </c>
      <c r="D49" s="353"/>
      <c r="E49" s="353"/>
      <c r="F49" s="353"/>
      <c r="G49" s="353"/>
      <c r="H49" s="66"/>
      <c r="I49" s="354" t="s">
        <v>55</v>
      </c>
      <c r="J49" s="353"/>
      <c r="K49" s="353"/>
      <c r="L49" s="353"/>
      <c r="M49" s="353"/>
      <c r="N49" s="353"/>
      <c r="O49" s="353"/>
      <c r="P49" s="353"/>
      <c r="Q49" s="353"/>
      <c r="R49" s="353"/>
      <c r="S49" s="353"/>
      <c r="T49" s="353"/>
      <c r="U49" s="353"/>
      <c r="V49" s="353"/>
      <c r="W49" s="353"/>
      <c r="X49" s="353"/>
      <c r="Y49" s="353"/>
      <c r="Z49" s="353"/>
      <c r="AA49" s="353"/>
      <c r="AB49" s="353"/>
      <c r="AC49" s="353"/>
      <c r="AD49" s="353"/>
      <c r="AE49" s="353"/>
      <c r="AF49" s="353"/>
      <c r="AG49" s="355" t="s">
        <v>56</v>
      </c>
      <c r="AH49" s="353"/>
      <c r="AI49" s="353"/>
      <c r="AJ49" s="353"/>
      <c r="AK49" s="353"/>
      <c r="AL49" s="353"/>
      <c r="AM49" s="353"/>
      <c r="AN49" s="354" t="s">
        <v>57</v>
      </c>
      <c r="AO49" s="353"/>
      <c r="AP49" s="353"/>
      <c r="AQ49" s="67" t="s">
        <v>58</v>
      </c>
      <c r="AR49" s="36"/>
      <c r="AS49" s="68" t="s">
        <v>59</v>
      </c>
      <c r="AT49" s="69" t="s">
        <v>60</v>
      </c>
      <c r="AU49" s="69" t="s">
        <v>61</v>
      </c>
      <c r="AV49" s="69" t="s">
        <v>62</v>
      </c>
      <c r="AW49" s="69" t="s">
        <v>63</v>
      </c>
      <c r="AX49" s="69" t="s">
        <v>64</v>
      </c>
      <c r="AY49" s="69" t="s">
        <v>65</v>
      </c>
      <c r="AZ49" s="69" t="s">
        <v>66</v>
      </c>
      <c r="BA49" s="69" t="s">
        <v>67</v>
      </c>
      <c r="BB49" s="69" t="s">
        <v>68</v>
      </c>
      <c r="BC49" s="69" t="s">
        <v>69</v>
      </c>
      <c r="BD49" s="70" t="s">
        <v>70</v>
      </c>
    </row>
    <row r="50" spans="1:91" s="1" customFormat="1" ht="10.9" customHeight="1" x14ac:dyDescent="0.3">
      <c r="B50" s="36"/>
      <c r="AR50" s="36"/>
      <c r="AS50" s="71"/>
      <c r="AT50" s="63"/>
      <c r="AU50" s="63"/>
      <c r="AV50" s="63"/>
      <c r="AW50" s="63"/>
      <c r="AX50" s="63"/>
      <c r="AY50" s="63"/>
      <c r="AZ50" s="63"/>
      <c r="BA50" s="63"/>
      <c r="BB50" s="63"/>
      <c r="BC50" s="63"/>
      <c r="BD50" s="64"/>
    </row>
    <row r="51" spans="1:91" s="4" customFormat="1" ht="32.450000000000003" customHeight="1" x14ac:dyDescent="0.3">
      <c r="B51" s="59"/>
      <c r="C51" s="72" t="s">
        <v>71</v>
      </c>
      <c r="D51" s="73"/>
      <c r="E51" s="73"/>
      <c r="F51" s="73"/>
      <c r="G51" s="73"/>
      <c r="H51" s="73"/>
      <c r="I51" s="73"/>
      <c r="J51" s="73"/>
      <c r="K51" s="73"/>
      <c r="L51" s="73"/>
      <c r="M51" s="73"/>
      <c r="N51" s="73"/>
      <c r="O51" s="73"/>
      <c r="P51" s="73"/>
      <c r="Q51" s="73"/>
      <c r="R51" s="73"/>
      <c r="S51" s="73"/>
      <c r="T51" s="73"/>
      <c r="U51" s="73"/>
      <c r="V51" s="73"/>
      <c r="W51" s="73"/>
      <c r="X51" s="73"/>
      <c r="Y51" s="73"/>
      <c r="Z51" s="73"/>
      <c r="AA51" s="73"/>
      <c r="AB51" s="73"/>
      <c r="AC51" s="73"/>
      <c r="AD51" s="73"/>
      <c r="AE51" s="73"/>
      <c r="AF51" s="73"/>
      <c r="AG51" s="337">
        <f>ROUND(AG52+AG56,2)</f>
        <v>0</v>
      </c>
      <c r="AH51" s="337"/>
      <c r="AI51" s="337"/>
      <c r="AJ51" s="337"/>
      <c r="AK51" s="337"/>
      <c r="AL51" s="337"/>
      <c r="AM51" s="337"/>
      <c r="AN51" s="338">
        <f t="shared" ref="AN51:AN58" si="0">SUM(AG51,AT51)</f>
        <v>0</v>
      </c>
      <c r="AO51" s="338"/>
      <c r="AP51" s="338"/>
      <c r="AQ51" s="74" t="s">
        <v>3</v>
      </c>
      <c r="AR51" s="59"/>
      <c r="AS51" s="75">
        <f>ROUND(AS52+AS56,2)</f>
        <v>0</v>
      </c>
      <c r="AT51" s="76">
        <f t="shared" ref="AT51:AT58" si="1">ROUND(SUM(AV51:AW51),2)</f>
        <v>0</v>
      </c>
      <c r="AU51" s="77">
        <f>ROUND(AU52+AU56,5)</f>
        <v>0</v>
      </c>
      <c r="AV51" s="76">
        <f>ROUND(AZ51*L26,2)</f>
        <v>0</v>
      </c>
      <c r="AW51" s="76">
        <f>ROUND(BA51*L27,2)</f>
        <v>0</v>
      </c>
      <c r="AX51" s="76">
        <f>ROUND(BB51*L26,2)</f>
        <v>0</v>
      </c>
      <c r="AY51" s="76">
        <f>ROUND(BC51*L27,2)</f>
        <v>0</v>
      </c>
      <c r="AZ51" s="76">
        <f>ROUND(AZ52+AZ56,2)</f>
        <v>0</v>
      </c>
      <c r="BA51" s="76">
        <f>ROUND(BA52+BA56,2)</f>
        <v>0</v>
      </c>
      <c r="BB51" s="76">
        <f>ROUND(BB52+BB56,2)</f>
        <v>0</v>
      </c>
      <c r="BC51" s="76">
        <f>ROUND(BC52+BC56,2)</f>
        <v>0</v>
      </c>
      <c r="BD51" s="78">
        <f>ROUND(BD52+BD56,2)</f>
        <v>0</v>
      </c>
      <c r="BS51" s="60" t="s">
        <v>72</v>
      </c>
      <c r="BT51" s="60" t="s">
        <v>73</v>
      </c>
      <c r="BU51" s="79" t="s">
        <v>74</v>
      </c>
      <c r="BV51" s="60" t="s">
        <v>75</v>
      </c>
      <c r="BW51" s="60" t="s">
        <v>5</v>
      </c>
      <c r="BX51" s="60" t="s">
        <v>76</v>
      </c>
      <c r="CL51" s="60" t="s">
        <v>3</v>
      </c>
    </row>
    <row r="52" spans="1:91" s="5" customFormat="1" ht="22.5" customHeight="1" x14ac:dyDescent="0.3">
      <c r="B52" s="80"/>
      <c r="C52" s="81"/>
      <c r="D52" s="342" t="s">
        <v>77</v>
      </c>
      <c r="E52" s="340"/>
      <c r="F52" s="340"/>
      <c r="G52" s="340"/>
      <c r="H52" s="340"/>
      <c r="I52" s="82"/>
      <c r="J52" s="342" t="s">
        <v>78</v>
      </c>
      <c r="K52" s="340"/>
      <c r="L52" s="340"/>
      <c r="M52" s="340"/>
      <c r="N52" s="340"/>
      <c r="O52" s="340"/>
      <c r="P52" s="340"/>
      <c r="Q52" s="340"/>
      <c r="R52" s="340"/>
      <c r="S52" s="340"/>
      <c r="T52" s="340"/>
      <c r="U52" s="340"/>
      <c r="V52" s="340"/>
      <c r="W52" s="340"/>
      <c r="X52" s="340"/>
      <c r="Y52" s="340"/>
      <c r="Z52" s="340"/>
      <c r="AA52" s="340"/>
      <c r="AB52" s="340"/>
      <c r="AC52" s="340"/>
      <c r="AD52" s="340"/>
      <c r="AE52" s="340"/>
      <c r="AF52" s="340"/>
      <c r="AG52" s="341">
        <f>ROUND(SUM(AG53:AG55),2)</f>
        <v>0</v>
      </c>
      <c r="AH52" s="340"/>
      <c r="AI52" s="340"/>
      <c r="AJ52" s="340"/>
      <c r="AK52" s="340"/>
      <c r="AL52" s="340"/>
      <c r="AM52" s="340"/>
      <c r="AN52" s="339">
        <f t="shared" si="0"/>
        <v>0</v>
      </c>
      <c r="AO52" s="340"/>
      <c r="AP52" s="340"/>
      <c r="AQ52" s="83" t="s">
        <v>79</v>
      </c>
      <c r="AR52" s="80"/>
      <c r="AS52" s="84">
        <f>ROUND(SUM(AS53:AS55),2)</f>
        <v>0</v>
      </c>
      <c r="AT52" s="85">
        <f t="shared" si="1"/>
        <v>0</v>
      </c>
      <c r="AU52" s="86">
        <f>ROUND(SUM(AU53:AU55),5)</f>
        <v>0</v>
      </c>
      <c r="AV52" s="85">
        <f>ROUND(AZ52*L26,2)</f>
        <v>0</v>
      </c>
      <c r="AW52" s="85">
        <f>ROUND(BA52*L27,2)</f>
        <v>0</v>
      </c>
      <c r="AX52" s="85">
        <f>ROUND(BB52*L26,2)</f>
        <v>0</v>
      </c>
      <c r="AY52" s="85">
        <f>ROUND(BC52*L27,2)</f>
        <v>0</v>
      </c>
      <c r="AZ52" s="85">
        <f>ROUND(SUM(AZ53:AZ55),2)</f>
        <v>0</v>
      </c>
      <c r="BA52" s="85">
        <f>ROUND(SUM(BA53:BA55),2)</f>
        <v>0</v>
      </c>
      <c r="BB52" s="85">
        <f>ROUND(SUM(BB53:BB55),2)</f>
        <v>0</v>
      </c>
      <c r="BC52" s="85">
        <f>ROUND(SUM(BC53:BC55),2)</f>
        <v>0</v>
      </c>
      <c r="BD52" s="87">
        <f>ROUND(SUM(BD53:BD55),2)</f>
        <v>0</v>
      </c>
      <c r="BS52" s="88" t="s">
        <v>72</v>
      </c>
      <c r="BT52" s="88" t="s">
        <v>80</v>
      </c>
      <c r="BU52" s="88" t="s">
        <v>74</v>
      </c>
      <c r="BV52" s="88" t="s">
        <v>75</v>
      </c>
      <c r="BW52" s="88" t="s">
        <v>81</v>
      </c>
      <c r="BX52" s="88" t="s">
        <v>5</v>
      </c>
      <c r="CL52" s="88" t="s">
        <v>3</v>
      </c>
      <c r="CM52" s="88" t="s">
        <v>82</v>
      </c>
    </row>
    <row r="53" spans="1:91" s="6" customFormat="1" ht="22.5" customHeight="1" x14ac:dyDescent="0.3">
      <c r="A53" s="244" t="s">
        <v>1400</v>
      </c>
      <c r="B53" s="89"/>
      <c r="C53" s="9"/>
      <c r="D53" s="9"/>
      <c r="E53" s="336" t="s">
        <v>83</v>
      </c>
      <c r="F53" s="335"/>
      <c r="G53" s="335"/>
      <c r="H53" s="335"/>
      <c r="I53" s="335"/>
      <c r="J53" s="9"/>
      <c r="K53" s="336" t="s">
        <v>84</v>
      </c>
      <c r="L53" s="335"/>
      <c r="M53" s="335"/>
      <c r="N53" s="335"/>
      <c r="O53" s="335"/>
      <c r="P53" s="335"/>
      <c r="Q53" s="335"/>
      <c r="R53" s="335"/>
      <c r="S53" s="335"/>
      <c r="T53" s="335"/>
      <c r="U53" s="335"/>
      <c r="V53" s="335"/>
      <c r="W53" s="335"/>
      <c r="X53" s="335"/>
      <c r="Y53" s="335"/>
      <c r="Z53" s="335"/>
      <c r="AA53" s="335"/>
      <c r="AB53" s="335"/>
      <c r="AC53" s="335"/>
      <c r="AD53" s="335"/>
      <c r="AE53" s="335"/>
      <c r="AF53" s="335"/>
      <c r="AG53" s="334">
        <f>'SO.110.A - SO.110 - Komun...'!J29</f>
        <v>0</v>
      </c>
      <c r="AH53" s="335"/>
      <c r="AI53" s="335"/>
      <c r="AJ53" s="335"/>
      <c r="AK53" s="335"/>
      <c r="AL53" s="335"/>
      <c r="AM53" s="335"/>
      <c r="AN53" s="334">
        <f t="shared" si="0"/>
        <v>0</v>
      </c>
      <c r="AO53" s="335"/>
      <c r="AP53" s="335"/>
      <c r="AQ53" s="90" t="s">
        <v>85</v>
      </c>
      <c r="AR53" s="89"/>
      <c r="AS53" s="91">
        <v>0</v>
      </c>
      <c r="AT53" s="92">
        <f t="shared" si="1"/>
        <v>0</v>
      </c>
      <c r="AU53" s="93">
        <f>'SO.110.A - SO.110 - Komun...'!P110</f>
        <v>0</v>
      </c>
      <c r="AV53" s="92">
        <f>'SO.110.A - SO.110 - Komun...'!J32</f>
        <v>0</v>
      </c>
      <c r="AW53" s="92">
        <f>'SO.110.A - SO.110 - Komun...'!J33</f>
        <v>0</v>
      </c>
      <c r="AX53" s="92">
        <f>'SO.110.A - SO.110 - Komun...'!J34</f>
        <v>0</v>
      </c>
      <c r="AY53" s="92">
        <f>'SO.110.A - SO.110 - Komun...'!J35</f>
        <v>0</v>
      </c>
      <c r="AZ53" s="92">
        <f>'SO.110.A - SO.110 - Komun...'!F32</f>
        <v>0</v>
      </c>
      <c r="BA53" s="92">
        <f>'SO.110.A - SO.110 - Komun...'!F33</f>
        <v>0</v>
      </c>
      <c r="BB53" s="92">
        <f>'SO.110.A - SO.110 - Komun...'!F34</f>
        <v>0</v>
      </c>
      <c r="BC53" s="92">
        <f>'SO.110.A - SO.110 - Komun...'!F35</f>
        <v>0</v>
      </c>
      <c r="BD53" s="94">
        <f>'SO.110.A - SO.110 - Komun...'!F36</f>
        <v>0</v>
      </c>
      <c r="BT53" s="95" t="s">
        <v>82</v>
      </c>
      <c r="BV53" s="95" t="s">
        <v>75</v>
      </c>
      <c r="BW53" s="95" t="s">
        <v>86</v>
      </c>
      <c r="BX53" s="95" t="s">
        <v>81</v>
      </c>
      <c r="CL53" s="95" t="s">
        <v>3</v>
      </c>
    </row>
    <row r="54" spans="1:91" s="6" customFormat="1" ht="22.5" customHeight="1" x14ac:dyDescent="0.3">
      <c r="A54" s="244" t="s">
        <v>1400</v>
      </c>
      <c r="B54" s="89"/>
      <c r="C54" s="9"/>
      <c r="D54" s="9"/>
      <c r="E54" s="336" t="s">
        <v>87</v>
      </c>
      <c r="F54" s="335"/>
      <c r="G54" s="335"/>
      <c r="H54" s="335"/>
      <c r="I54" s="335"/>
      <c r="J54" s="9"/>
      <c r="K54" s="336" t="s">
        <v>88</v>
      </c>
      <c r="L54" s="335"/>
      <c r="M54" s="335"/>
      <c r="N54" s="335"/>
      <c r="O54" s="335"/>
      <c r="P54" s="335"/>
      <c r="Q54" s="335"/>
      <c r="R54" s="335"/>
      <c r="S54" s="335"/>
      <c r="T54" s="335"/>
      <c r="U54" s="335"/>
      <c r="V54" s="335"/>
      <c r="W54" s="335"/>
      <c r="X54" s="335"/>
      <c r="Y54" s="335"/>
      <c r="Z54" s="335"/>
      <c r="AA54" s="335"/>
      <c r="AB54" s="335"/>
      <c r="AC54" s="335"/>
      <c r="AD54" s="335"/>
      <c r="AE54" s="335"/>
      <c r="AF54" s="335"/>
      <c r="AG54" s="334">
        <f>'SO.410 - SO.410 - Veřejné...'!J29</f>
        <v>0</v>
      </c>
      <c r="AH54" s="335"/>
      <c r="AI54" s="335"/>
      <c r="AJ54" s="335"/>
      <c r="AK54" s="335"/>
      <c r="AL54" s="335"/>
      <c r="AM54" s="335"/>
      <c r="AN54" s="334">
        <f t="shared" si="0"/>
        <v>0</v>
      </c>
      <c r="AO54" s="335"/>
      <c r="AP54" s="335"/>
      <c r="AQ54" s="90" t="s">
        <v>85</v>
      </c>
      <c r="AR54" s="89"/>
      <c r="AS54" s="91">
        <v>0</v>
      </c>
      <c r="AT54" s="92">
        <f t="shared" si="1"/>
        <v>0</v>
      </c>
      <c r="AU54" s="93">
        <f>'SO.410 - SO.410 - Veřejné...'!P84</f>
        <v>0</v>
      </c>
      <c r="AV54" s="92">
        <f>'SO.410 - SO.410 - Veřejné...'!J32</f>
        <v>0</v>
      </c>
      <c r="AW54" s="92">
        <f>'SO.410 - SO.410 - Veřejné...'!J33</f>
        <v>0</v>
      </c>
      <c r="AX54" s="92">
        <f>'SO.410 - SO.410 - Veřejné...'!J34</f>
        <v>0</v>
      </c>
      <c r="AY54" s="92">
        <f>'SO.410 - SO.410 - Veřejné...'!J35</f>
        <v>0</v>
      </c>
      <c r="AZ54" s="92">
        <f>'SO.410 - SO.410 - Veřejné...'!F32</f>
        <v>0</v>
      </c>
      <c r="BA54" s="92">
        <f>'SO.410 - SO.410 - Veřejné...'!F33</f>
        <v>0</v>
      </c>
      <c r="BB54" s="92">
        <f>'SO.410 - SO.410 - Veřejné...'!F34</f>
        <v>0</v>
      </c>
      <c r="BC54" s="92">
        <f>'SO.410 - SO.410 - Veřejné...'!F35</f>
        <v>0</v>
      </c>
      <c r="BD54" s="94">
        <f>'SO.410 - SO.410 - Veřejné...'!F36</f>
        <v>0</v>
      </c>
      <c r="BT54" s="95" t="s">
        <v>82</v>
      </c>
      <c r="BV54" s="95" t="s">
        <v>75</v>
      </c>
      <c r="BW54" s="95" t="s">
        <v>89</v>
      </c>
      <c r="BX54" s="95" t="s">
        <v>81</v>
      </c>
      <c r="CL54" s="95" t="s">
        <v>3</v>
      </c>
    </row>
    <row r="55" spans="1:91" s="6" customFormat="1" ht="22.5" customHeight="1" x14ac:dyDescent="0.3">
      <c r="A55" s="244" t="s">
        <v>1400</v>
      </c>
      <c r="B55" s="89"/>
      <c r="C55" s="9"/>
      <c r="D55" s="9"/>
      <c r="E55" s="336" t="s">
        <v>90</v>
      </c>
      <c r="F55" s="335"/>
      <c r="G55" s="335"/>
      <c r="H55" s="335"/>
      <c r="I55" s="335"/>
      <c r="J55" s="9"/>
      <c r="K55" s="336" t="s">
        <v>91</v>
      </c>
      <c r="L55" s="335"/>
      <c r="M55" s="335"/>
      <c r="N55" s="335"/>
      <c r="O55" s="335"/>
      <c r="P55" s="335"/>
      <c r="Q55" s="335"/>
      <c r="R55" s="335"/>
      <c r="S55" s="335"/>
      <c r="T55" s="335"/>
      <c r="U55" s="335"/>
      <c r="V55" s="335"/>
      <c r="W55" s="335"/>
      <c r="X55" s="335"/>
      <c r="Y55" s="335"/>
      <c r="Z55" s="335"/>
      <c r="AA55" s="335"/>
      <c r="AB55" s="335"/>
      <c r="AC55" s="335"/>
      <c r="AD55" s="335"/>
      <c r="AE55" s="335"/>
      <c r="AF55" s="335"/>
      <c r="AG55" s="334">
        <f>'VoN.A - Vedlejší a ostatn...'!J29</f>
        <v>0</v>
      </c>
      <c r="AH55" s="335"/>
      <c r="AI55" s="335"/>
      <c r="AJ55" s="335"/>
      <c r="AK55" s="335"/>
      <c r="AL55" s="335"/>
      <c r="AM55" s="335"/>
      <c r="AN55" s="334">
        <f t="shared" si="0"/>
        <v>0</v>
      </c>
      <c r="AO55" s="335"/>
      <c r="AP55" s="335"/>
      <c r="AQ55" s="90" t="s">
        <v>85</v>
      </c>
      <c r="AR55" s="89"/>
      <c r="AS55" s="91">
        <v>0</v>
      </c>
      <c r="AT55" s="92">
        <f t="shared" si="1"/>
        <v>0</v>
      </c>
      <c r="AU55" s="93">
        <f>'VoN.A - Vedlejší a ostatn...'!P84</f>
        <v>0</v>
      </c>
      <c r="AV55" s="92">
        <f>'VoN.A - Vedlejší a ostatn...'!J32</f>
        <v>0</v>
      </c>
      <c r="AW55" s="92">
        <f>'VoN.A - Vedlejší a ostatn...'!J33</f>
        <v>0</v>
      </c>
      <c r="AX55" s="92">
        <f>'VoN.A - Vedlejší a ostatn...'!J34</f>
        <v>0</v>
      </c>
      <c r="AY55" s="92">
        <f>'VoN.A - Vedlejší a ostatn...'!J35</f>
        <v>0</v>
      </c>
      <c r="AZ55" s="92">
        <f>'VoN.A - Vedlejší a ostatn...'!F32</f>
        <v>0</v>
      </c>
      <c r="BA55" s="92">
        <f>'VoN.A - Vedlejší a ostatn...'!F33</f>
        <v>0</v>
      </c>
      <c r="BB55" s="92">
        <f>'VoN.A - Vedlejší a ostatn...'!F34</f>
        <v>0</v>
      </c>
      <c r="BC55" s="92">
        <f>'VoN.A - Vedlejší a ostatn...'!F35</f>
        <v>0</v>
      </c>
      <c r="BD55" s="94">
        <f>'VoN.A - Vedlejší a ostatn...'!F36</f>
        <v>0</v>
      </c>
      <c r="BT55" s="95" t="s">
        <v>82</v>
      </c>
      <c r="BV55" s="95" t="s">
        <v>75</v>
      </c>
      <c r="BW55" s="95" t="s">
        <v>92</v>
      </c>
      <c r="BX55" s="95" t="s">
        <v>81</v>
      </c>
      <c r="CL55" s="95" t="s">
        <v>3</v>
      </c>
    </row>
    <row r="56" spans="1:91" s="5" customFormat="1" ht="22.5" customHeight="1" x14ac:dyDescent="0.3">
      <c r="B56" s="80"/>
      <c r="C56" s="81"/>
      <c r="D56" s="342" t="s">
        <v>93</v>
      </c>
      <c r="E56" s="340"/>
      <c r="F56" s="340"/>
      <c r="G56" s="340"/>
      <c r="H56" s="340"/>
      <c r="I56" s="82"/>
      <c r="J56" s="342" t="s">
        <v>94</v>
      </c>
      <c r="K56" s="340"/>
      <c r="L56" s="340"/>
      <c r="M56" s="340"/>
      <c r="N56" s="340"/>
      <c r="O56" s="340"/>
      <c r="P56" s="340"/>
      <c r="Q56" s="340"/>
      <c r="R56" s="340"/>
      <c r="S56" s="340"/>
      <c r="T56" s="340"/>
      <c r="U56" s="340"/>
      <c r="V56" s="340"/>
      <c r="W56" s="340"/>
      <c r="X56" s="340"/>
      <c r="Y56" s="340"/>
      <c r="Z56" s="340"/>
      <c r="AA56" s="340"/>
      <c r="AB56" s="340"/>
      <c r="AC56" s="340"/>
      <c r="AD56" s="340"/>
      <c r="AE56" s="340"/>
      <c r="AF56" s="340"/>
      <c r="AG56" s="341">
        <f>ROUND(SUM(AG57:AG58),2)</f>
        <v>0</v>
      </c>
      <c r="AH56" s="340"/>
      <c r="AI56" s="340"/>
      <c r="AJ56" s="340"/>
      <c r="AK56" s="340"/>
      <c r="AL56" s="340"/>
      <c r="AM56" s="340"/>
      <c r="AN56" s="339">
        <f t="shared" si="0"/>
        <v>0</v>
      </c>
      <c r="AO56" s="340"/>
      <c r="AP56" s="340"/>
      <c r="AQ56" s="83" t="s">
        <v>79</v>
      </c>
      <c r="AR56" s="80"/>
      <c r="AS56" s="84">
        <f>ROUND(SUM(AS57:AS58),2)</f>
        <v>0</v>
      </c>
      <c r="AT56" s="85">
        <f t="shared" si="1"/>
        <v>0</v>
      </c>
      <c r="AU56" s="86">
        <f>ROUND(SUM(AU57:AU58),5)</f>
        <v>0</v>
      </c>
      <c r="AV56" s="85">
        <f>ROUND(AZ56*L26,2)</f>
        <v>0</v>
      </c>
      <c r="AW56" s="85">
        <f>ROUND(BA56*L27,2)</f>
        <v>0</v>
      </c>
      <c r="AX56" s="85">
        <f>ROUND(BB56*L26,2)</f>
        <v>0</v>
      </c>
      <c r="AY56" s="85">
        <f>ROUND(BC56*L27,2)</f>
        <v>0</v>
      </c>
      <c r="AZ56" s="85">
        <f>ROUND(SUM(AZ57:AZ58),2)</f>
        <v>0</v>
      </c>
      <c r="BA56" s="85">
        <f>ROUND(SUM(BA57:BA58),2)</f>
        <v>0</v>
      </c>
      <c r="BB56" s="85">
        <f>ROUND(SUM(BB57:BB58),2)</f>
        <v>0</v>
      </c>
      <c r="BC56" s="85">
        <f>ROUND(SUM(BC57:BC58),2)</f>
        <v>0</v>
      </c>
      <c r="BD56" s="87">
        <f>ROUND(SUM(BD57:BD58),2)</f>
        <v>0</v>
      </c>
      <c r="BS56" s="88" t="s">
        <v>72</v>
      </c>
      <c r="BT56" s="88" t="s">
        <v>80</v>
      </c>
      <c r="BU56" s="88" t="s">
        <v>74</v>
      </c>
      <c r="BV56" s="88" t="s">
        <v>75</v>
      </c>
      <c r="BW56" s="88" t="s">
        <v>95</v>
      </c>
      <c r="BX56" s="88" t="s">
        <v>5</v>
      </c>
      <c r="CL56" s="88" t="s">
        <v>3</v>
      </c>
      <c r="CM56" s="88" t="s">
        <v>82</v>
      </c>
    </row>
    <row r="57" spans="1:91" s="6" customFormat="1" ht="22.5" customHeight="1" x14ac:dyDescent="0.3">
      <c r="A57" s="244" t="s">
        <v>1400</v>
      </c>
      <c r="B57" s="89"/>
      <c r="C57" s="9"/>
      <c r="D57" s="9"/>
      <c r="E57" s="336" t="s">
        <v>96</v>
      </c>
      <c r="F57" s="335"/>
      <c r="G57" s="335"/>
      <c r="H57" s="335"/>
      <c r="I57" s="335"/>
      <c r="J57" s="9"/>
      <c r="K57" s="336" t="s">
        <v>84</v>
      </c>
      <c r="L57" s="335"/>
      <c r="M57" s="335"/>
      <c r="N57" s="335"/>
      <c r="O57" s="335"/>
      <c r="P57" s="335"/>
      <c r="Q57" s="335"/>
      <c r="R57" s="335"/>
      <c r="S57" s="335"/>
      <c r="T57" s="335"/>
      <c r="U57" s="335"/>
      <c r="V57" s="335"/>
      <c r="W57" s="335"/>
      <c r="X57" s="335"/>
      <c r="Y57" s="335"/>
      <c r="Z57" s="335"/>
      <c r="AA57" s="335"/>
      <c r="AB57" s="335"/>
      <c r="AC57" s="335"/>
      <c r="AD57" s="335"/>
      <c r="AE57" s="335"/>
      <c r="AF57" s="335"/>
      <c r="AG57" s="334">
        <f>'SO.110.B - SO.110 - Komun...'!J29</f>
        <v>0</v>
      </c>
      <c r="AH57" s="335"/>
      <c r="AI57" s="335"/>
      <c r="AJ57" s="335"/>
      <c r="AK57" s="335"/>
      <c r="AL57" s="335"/>
      <c r="AM57" s="335"/>
      <c r="AN57" s="334">
        <f t="shared" si="0"/>
        <v>0</v>
      </c>
      <c r="AO57" s="335"/>
      <c r="AP57" s="335"/>
      <c r="AQ57" s="90" t="s">
        <v>85</v>
      </c>
      <c r="AR57" s="89"/>
      <c r="AS57" s="91">
        <v>0</v>
      </c>
      <c r="AT57" s="92">
        <f t="shared" si="1"/>
        <v>0</v>
      </c>
      <c r="AU57" s="93">
        <f>'SO.110.B - SO.110 - Komun...'!P106</f>
        <v>0</v>
      </c>
      <c r="AV57" s="92">
        <f>'SO.110.B - SO.110 - Komun...'!J32</f>
        <v>0</v>
      </c>
      <c r="AW57" s="92">
        <f>'SO.110.B - SO.110 - Komun...'!J33</f>
        <v>0</v>
      </c>
      <c r="AX57" s="92">
        <f>'SO.110.B - SO.110 - Komun...'!J34</f>
        <v>0</v>
      </c>
      <c r="AY57" s="92">
        <f>'SO.110.B - SO.110 - Komun...'!J35</f>
        <v>0</v>
      </c>
      <c r="AZ57" s="92">
        <f>'SO.110.B - SO.110 - Komun...'!F32</f>
        <v>0</v>
      </c>
      <c r="BA57" s="92">
        <f>'SO.110.B - SO.110 - Komun...'!F33</f>
        <v>0</v>
      </c>
      <c r="BB57" s="92">
        <f>'SO.110.B - SO.110 - Komun...'!F34</f>
        <v>0</v>
      </c>
      <c r="BC57" s="92">
        <f>'SO.110.B - SO.110 - Komun...'!F35</f>
        <v>0</v>
      </c>
      <c r="BD57" s="94">
        <f>'SO.110.B - SO.110 - Komun...'!F36</f>
        <v>0</v>
      </c>
      <c r="BT57" s="95" t="s">
        <v>82</v>
      </c>
      <c r="BV57" s="95" t="s">
        <v>75</v>
      </c>
      <c r="BW57" s="95" t="s">
        <v>97</v>
      </c>
      <c r="BX57" s="95" t="s">
        <v>95</v>
      </c>
      <c r="CL57" s="95" t="s">
        <v>3</v>
      </c>
    </row>
    <row r="58" spans="1:91" s="6" customFormat="1" ht="22.5" customHeight="1" x14ac:dyDescent="0.3">
      <c r="A58" s="244" t="s">
        <v>1400</v>
      </c>
      <c r="B58" s="89"/>
      <c r="C58" s="9"/>
      <c r="D58" s="9"/>
      <c r="E58" s="336" t="s">
        <v>98</v>
      </c>
      <c r="F58" s="335"/>
      <c r="G58" s="335"/>
      <c r="H58" s="335"/>
      <c r="I58" s="335"/>
      <c r="J58" s="9"/>
      <c r="K58" s="336" t="s">
        <v>91</v>
      </c>
      <c r="L58" s="335"/>
      <c r="M58" s="335"/>
      <c r="N58" s="335"/>
      <c r="O58" s="335"/>
      <c r="P58" s="335"/>
      <c r="Q58" s="335"/>
      <c r="R58" s="335"/>
      <c r="S58" s="335"/>
      <c r="T58" s="335"/>
      <c r="U58" s="335"/>
      <c r="V58" s="335"/>
      <c r="W58" s="335"/>
      <c r="X58" s="335"/>
      <c r="Y58" s="335"/>
      <c r="Z58" s="335"/>
      <c r="AA58" s="335"/>
      <c r="AB58" s="335"/>
      <c r="AC58" s="335"/>
      <c r="AD58" s="335"/>
      <c r="AE58" s="335"/>
      <c r="AF58" s="335"/>
      <c r="AG58" s="334">
        <f>'VoN.B - Vedlejší a ostatn...'!J29</f>
        <v>0</v>
      </c>
      <c r="AH58" s="335"/>
      <c r="AI58" s="335"/>
      <c r="AJ58" s="335"/>
      <c r="AK58" s="335"/>
      <c r="AL58" s="335"/>
      <c r="AM58" s="335"/>
      <c r="AN58" s="334">
        <f t="shared" si="0"/>
        <v>0</v>
      </c>
      <c r="AO58" s="335"/>
      <c r="AP58" s="335"/>
      <c r="AQ58" s="90" t="s">
        <v>85</v>
      </c>
      <c r="AR58" s="89"/>
      <c r="AS58" s="96">
        <v>0</v>
      </c>
      <c r="AT58" s="97">
        <f t="shared" si="1"/>
        <v>0</v>
      </c>
      <c r="AU58" s="98">
        <f>'VoN.B - Vedlejší a ostatn...'!P84</f>
        <v>0</v>
      </c>
      <c r="AV58" s="97">
        <f>'VoN.B - Vedlejší a ostatn...'!J32</f>
        <v>0</v>
      </c>
      <c r="AW58" s="97">
        <f>'VoN.B - Vedlejší a ostatn...'!J33</f>
        <v>0</v>
      </c>
      <c r="AX58" s="97">
        <f>'VoN.B - Vedlejší a ostatn...'!J34</f>
        <v>0</v>
      </c>
      <c r="AY58" s="97">
        <f>'VoN.B - Vedlejší a ostatn...'!J35</f>
        <v>0</v>
      </c>
      <c r="AZ58" s="97">
        <f>'VoN.B - Vedlejší a ostatn...'!F32</f>
        <v>0</v>
      </c>
      <c r="BA58" s="97">
        <f>'VoN.B - Vedlejší a ostatn...'!F33</f>
        <v>0</v>
      </c>
      <c r="BB58" s="97">
        <f>'VoN.B - Vedlejší a ostatn...'!F34</f>
        <v>0</v>
      </c>
      <c r="BC58" s="97">
        <f>'VoN.B - Vedlejší a ostatn...'!F35</f>
        <v>0</v>
      </c>
      <c r="BD58" s="99">
        <f>'VoN.B - Vedlejší a ostatn...'!F36</f>
        <v>0</v>
      </c>
      <c r="BT58" s="95" t="s">
        <v>82</v>
      </c>
      <c r="BV58" s="95" t="s">
        <v>75</v>
      </c>
      <c r="BW58" s="95" t="s">
        <v>99</v>
      </c>
      <c r="BX58" s="95" t="s">
        <v>95</v>
      </c>
      <c r="CL58" s="95" t="s">
        <v>3</v>
      </c>
    </row>
    <row r="59" spans="1:91" s="1" customFormat="1" ht="30" customHeight="1" x14ac:dyDescent="0.3">
      <c r="B59" s="36"/>
      <c r="AR59" s="36"/>
    </row>
    <row r="60" spans="1:91" s="1" customFormat="1" ht="6.95" customHeight="1" x14ac:dyDescent="0.3">
      <c r="B60" s="51"/>
      <c r="C60" s="52"/>
      <c r="D60" s="52"/>
      <c r="E60" s="52"/>
      <c r="F60" s="52"/>
      <c r="G60" s="52"/>
      <c r="H60" s="52"/>
      <c r="I60" s="52"/>
      <c r="J60" s="52"/>
      <c r="K60" s="52"/>
      <c r="L60" s="52"/>
      <c r="M60" s="52"/>
      <c r="N60" s="52"/>
      <c r="O60" s="52"/>
      <c r="P60" s="52"/>
      <c r="Q60" s="52"/>
      <c r="R60" s="52"/>
      <c r="S60" s="52"/>
      <c r="T60" s="52"/>
      <c r="U60" s="52"/>
      <c r="V60" s="52"/>
      <c r="W60" s="52"/>
      <c r="X60" s="52"/>
      <c r="Y60" s="52"/>
      <c r="Z60" s="52"/>
      <c r="AA60" s="52"/>
      <c r="AB60" s="52"/>
      <c r="AC60" s="52"/>
      <c r="AD60" s="52"/>
      <c r="AE60" s="52"/>
      <c r="AF60" s="52"/>
      <c r="AG60" s="52"/>
      <c r="AH60" s="52"/>
      <c r="AI60" s="52"/>
      <c r="AJ60" s="52"/>
      <c r="AK60" s="52"/>
      <c r="AL60" s="52"/>
      <c r="AM60" s="52"/>
      <c r="AN60" s="52"/>
      <c r="AO60" s="52"/>
      <c r="AP60" s="52"/>
      <c r="AQ60" s="52"/>
      <c r="AR60" s="36"/>
    </row>
  </sheetData>
  <mergeCells count="65">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N53:AP53"/>
    <mergeCell ref="AG53:AM53"/>
    <mergeCell ref="E53:I53"/>
    <mergeCell ref="K53:AF53"/>
    <mergeCell ref="AG54:AM54"/>
    <mergeCell ref="E54:I54"/>
    <mergeCell ref="K54:AF54"/>
    <mergeCell ref="AN55:AP55"/>
    <mergeCell ref="AG55:AM55"/>
    <mergeCell ref="E55:I55"/>
    <mergeCell ref="K55:AF55"/>
    <mergeCell ref="AR2:BE2"/>
    <mergeCell ref="AN58:AP58"/>
    <mergeCell ref="AG58:AM58"/>
    <mergeCell ref="E58:I58"/>
    <mergeCell ref="K58:AF58"/>
    <mergeCell ref="AG51:AM51"/>
    <mergeCell ref="AN51:AP51"/>
    <mergeCell ref="AN56:AP56"/>
    <mergeCell ref="AG56:AM56"/>
    <mergeCell ref="D56:H56"/>
    <mergeCell ref="J56:AF56"/>
    <mergeCell ref="AN57:AP57"/>
    <mergeCell ref="AG57:AM57"/>
    <mergeCell ref="E57:I57"/>
    <mergeCell ref="K57:AF57"/>
    <mergeCell ref="AN54:AP54"/>
  </mergeCells>
  <hyperlinks>
    <hyperlink ref="K1:S1" location="C2" tooltip="Rekapitulace stavby" display="1) Rekapitulace stavby"/>
    <hyperlink ref="W1:AI1" location="C51" tooltip="Rekapitulace objektů stavby a soupisů prací" display="2) Rekapitulace objektů stavby a soupisů prací"/>
    <hyperlink ref="A53" location="'SO.110.A - SO.110 - Komun...'!C2" tooltip="SO.110.A - SO.110 - Komun..." display="/"/>
    <hyperlink ref="A54" location="'SO.410 - SO.410 - Veřejné...'!C2" tooltip="SO.410 - SO.410 - Veřejné..." display="/"/>
    <hyperlink ref="A55" location="'VoN.A - Vedlejší a ostatn...'!C2" tooltip="VoN.A - Vedlejší a ostatn..." display="/"/>
    <hyperlink ref="A57" location="'SO.110.B - SO.110 - Komun...'!C2" tooltip="SO.110.B - SO.110 - Komun..." display="/"/>
    <hyperlink ref="A58" location="'VoN.B - Vedlejší a ostatn...'!C2" tooltip="VoN.B - Vedlejší a ostatn..." display="/"/>
  </hyperlinks>
  <pageMargins left="0.59055118110236227" right="0.59055118110236227" top="0.59055118110236227" bottom="0.59055118110236227" header="0" footer="0"/>
  <pageSetup paperSize="9" scale="68" fitToHeight="0" orientation="portrait"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29"/>
  <sheetViews>
    <sheetView showGridLines="0" workbookViewId="0">
      <pane ySplit="1" topLeftCell="A2" activePane="bottomLeft" state="frozen"/>
      <selection pane="bottomLeft"/>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0"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7"/>
      <c r="B1" s="246"/>
      <c r="C1" s="246"/>
      <c r="D1" s="245" t="s">
        <v>1</v>
      </c>
      <c r="E1" s="246"/>
      <c r="F1" s="247" t="s">
        <v>1401</v>
      </c>
      <c r="G1" s="373" t="s">
        <v>1402</v>
      </c>
      <c r="H1" s="373"/>
      <c r="I1" s="252"/>
      <c r="J1" s="247" t="s">
        <v>1403</v>
      </c>
      <c r="K1" s="245" t="s">
        <v>100</v>
      </c>
      <c r="L1" s="247" t="s">
        <v>1404</v>
      </c>
      <c r="M1" s="247"/>
      <c r="N1" s="247"/>
      <c r="O1" s="247"/>
      <c r="P1" s="247"/>
      <c r="Q1" s="247"/>
      <c r="R1" s="247"/>
      <c r="S1" s="247"/>
      <c r="T1" s="247"/>
      <c r="U1" s="243"/>
      <c r="V1" s="243"/>
      <c r="W1" s="17"/>
      <c r="X1" s="17"/>
      <c r="Y1" s="17"/>
      <c r="Z1" s="17"/>
      <c r="AA1" s="17"/>
      <c r="AB1" s="17"/>
      <c r="AC1" s="17"/>
      <c r="AD1" s="17"/>
      <c r="AE1" s="17"/>
      <c r="AF1" s="17"/>
      <c r="AG1" s="17"/>
      <c r="AH1" s="17"/>
      <c r="AI1" s="17"/>
      <c r="AJ1" s="17"/>
      <c r="AK1" s="17"/>
      <c r="AL1" s="17"/>
      <c r="AM1" s="17"/>
      <c r="AN1" s="17"/>
      <c r="AO1" s="17"/>
      <c r="AP1" s="17"/>
      <c r="AQ1" s="17"/>
      <c r="AR1" s="17"/>
      <c r="AS1" s="17"/>
      <c r="AT1" s="17"/>
      <c r="AU1" s="17"/>
      <c r="AV1" s="17"/>
      <c r="AW1" s="17"/>
      <c r="AX1" s="17"/>
      <c r="AY1" s="17"/>
      <c r="AZ1" s="17"/>
      <c r="BA1" s="17"/>
      <c r="BB1" s="17"/>
      <c r="BC1" s="17"/>
      <c r="BD1" s="17"/>
      <c r="BE1" s="17"/>
      <c r="BF1" s="17"/>
      <c r="BG1" s="17"/>
      <c r="BH1" s="17"/>
      <c r="BI1" s="17"/>
      <c r="BJ1" s="17"/>
      <c r="BK1" s="17"/>
      <c r="BL1" s="17"/>
      <c r="BM1" s="17"/>
      <c r="BN1" s="17"/>
      <c r="BO1" s="17"/>
      <c r="BP1" s="17"/>
      <c r="BQ1" s="17"/>
      <c r="BR1" s="17"/>
    </row>
    <row r="2" spans="1:70" ht="36.950000000000003" customHeight="1" x14ac:dyDescent="0.3">
      <c r="L2" s="332" t="s">
        <v>6</v>
      </c>
      <c r="M2" s="333"/>
      <c r="N2" s="333"/>
      <c r="O2" s="333"/>
      <c r="P2" s="333"/>
      <c r="Q2" s="333"/>
      <c r="R2" s="333"/>
      <c r="S2" s="333"/>
      <c r="T2" s="333"/>
      <c r="U2" s="333"/>
      <c r="V2" s="333"/>
      <c r="AT2" s="19" t="s">
        <v>86</v>
      </c>
    </row>
    <row r="3" spans="1:70" ht="6.95" customHeight="1" x14ac:dyDescent="0.3">
      <c r="B3" s="20"/>
      <c r="C3" s="21"/>
      <c r="D3" s="21"/>
      <c r="E3" s="21"/>
      <c r="F3" s="21"/>
      <c r="G3" s="21"/>
      <c r="H3" s="21"/>
      <c r="I3" s="101"/>
      <c r="J3" s="21"/>
      <c r="K3" s="22"/>
      <c r="AT3" s="19" t="s">
        <v>82</v>
      </c>
    </row>
    <row r="4" spans="1:70" ht="36.950000000000003" customHeight="1" x14ac:dyDescent="0.3">
      <c r="B4" s="23"/>
      <c r="C4" s="24"/>
      <c r="D4" s="25" t="s">
        <v>101</v>
      </c>
      <c r="E4" s="24"/>
      <c r="F4" s="24"/>
      <c r="G4" s="24"/>
      <c r="H4" s="24"/>
      <c r="I4" s="102"/>
      <c r="J4" s="24"/>
      <c r="K4" s="26"/>
      <c r="M4" s="27" t="s">
        <v>11</v>
      </c>
      <c r="AT4" s="19" t="s">
        <v>4</v>
      </c>
    </row>
    <row r="5" spans="1:70" ht="6.95" customHeight="1" x14ac:dyDescent="0.3">
      <c r="B5" s="23"/>
      <c r="C5" s="24"/>
      <c r="D5" s="24"/>
      <c r="E5" s="24"/>
      <c r="F5" s="24"/>
      <c r="G5" s="24"/>
      <c r="H5" s="24"/>
      <c r="I5" s="102"/>
      <c r="J5" s="24"/>
      <c r="K5" s="26"/>
    </row>
    <row r="6" spans="1:70" ht="15" x14ac:dyDescent="0.3">
      <c r="B6" s="23"/>
      <c r="C6" s="24"/>
      <c r="D6" s="32" t="s">
        <v>17</v>
      </c>
      <c r="E6" s="24"/>
      <c r="F6" s="24"/>
      <c r="G6" s="24"/>
      <c r="H6" s="24"/>
      <c r="I6" s="102"/>
      <c r="J6" s="24"/>
      <c r="K6" s="26"/>
    </row>
    <row r="7" spans="1:70" ht="22.5" customHeight="1" x14ac:dyDescent="0.3">
      <c r="B7" s="23"/>
      <c r="C7" s="24"/>
      <c r="D7" s="24"/>
      <c r="E7" s="374" t="str">
        <f>'Rekapitulace stavby'!K6</f>
        <v>II/610 Chudoplesy, aktualizace PD, dopravně - bezpečnostní opatření</v>
      </c>
      <c r="F7" s="366"/>
      <c r="G7" s="366"/>
      <c r="H7" s="366"/>
      <c r="I7" s="102"/>
      <c r="J7" s="24"/>
      <c r="K7" s="26"/>
    </row>
    <row r="8" spans="1:70" ht="15" x14ac:dyDescent="0.3">
      <c r="B8" s="23"/>
      <c r="C8" s="24"/>
      <c r="D8" s="32" t="s">
        <v>102</v>
      </c>
      <c r="E8" s="24"/>
      <c r="F8" s="24"/>
      <c r="G8" s="24"/>
      <c r="H8" s="24"/>
      <c r="I8" s="102"/>
      <c r="J8" s="24"/>
      <c r="K8" s="26"/>
    </row>
    <row r="9" spans="1:70" s="1" customFormat="1" ht="22.5" customHeight="1" x14ac:dyDescent="0.3">
      <c r="B9" s="36"/>
      <c r="C9" s="37"/>
      <c r="D9" s="37"/>
      <c r="E9" s="374" t="s">
        <v>103</v>
      </c>
      <c r="F9" s="351"/>
      <c r="G9" s="351"/>
      <c r="H9" s="351"/>
      <c r="I9" s="103"/>
      <c r="J9" s="37"/>
      <c r="K9" s="40"/>
    </row>
    <row r="10" spans="1:70" s="1" customFormat="1" ht="15" x14ac:dyDescent="0.3">
      <c r="B10" s="36"/>
      <c r="C10" s="37"/>
      <c r="D10" s="32" t="s">
        <v>104</v>
      </c>
      <c r="E10" s="37"/>
      <c r="F10" s="37"/>
      <c r="G10" s="37"/>
      <c r="H10" s="37"/>
      <c r="I10" s="103"/>
      <c r="J10" s="37"/>
      <c r="K10" s="40"/>
    </row>
    <row r="11" spans="1:70" s="1" customFormat="1" ht="36.950000000000003" customHeight="1" x14ac:dyDescent="0.3">
      <c r="B11" s="36"/>
      <c r="C11" s="37"/>
      <c r="D11" s="37"/>
      <c r="E11" s="375" t="s">
        <v>105</v>
      </c>
      <c r="F11" s="351"/>
      <c r="G11" s="351"/>
      <c r="H11" s="351"/>
      <c r="I11" s="103"/>
      <c r="J11" s="37"/>
      <c r="K11" s="40"/>
    </row>
    <row r="12" spans="1:70" s="1" customFormat="1" x14ac:dyDescent="0.3">
      <c r="B12" s="36"/>
      <c r="C12" s="37"/>
      <c r="D12" s="37"/>
      <c r="E12" s="37"/>
      <c r="F12" s="37"/>
      <c r="G12" s="37"/>
      <c r="H12" s="37"/>
      <c r="I12" s="103"/>
      <c r="J12" s="37"/>
      <c r="K12" s="40"/>
    </row>
    <row r="13" spans="1:70" s="1" customFormat="1" ht="14.45" customHeight="1" x14ac:dyDescent="0.3">
      <c r="B13" s="36"/>
      <c r="C13" s="37"/>
      <c r="D13" s="32" t="s">
        <v>19</v>
      </c>
      <c r="E13" s="37"/>
      <c r="F13" s="30" t="s">
        <v>3</v>
      </c>
      <c r="G13" s="37"/>
      <c r="H13" s="37"/>
      <c r="I13" s="104" t="s">
        <v>20</v>
      </c>
      <c r="J13" s="30" t="s">
        <v>3</v>
      </c>
      <c r="K13" s="40"/>
    </row>
    <row r="14" spans="1:70" s="1" customFormat="1" ht="14.45" customHeight="1" x14ac:dyDescent="0.3">
      <c r="B14" s="36"/>
      <c r="C14" s="37"/>
      <c r="D14" s="32" t="s">
        <v>21</v>
      </c>
      <c r="E14" s="37"/>
      <c r="F14" s="30" t="s">
        <v>22</v>
      </c>
      <c r="G14" s="37"/>
      <c r="H14" s="37"/>
      <c r="I14" s="104" t="s">
        <v>23</v>
      </c>
      <c r="J14" s="105" t="str">
        <f>'Rekapitulace stavby'!AN8</f>
        <v>19.9.2016</v>
      </c>
      <c r="K14" s="40"/>
    </row>
    <row r="15" spans="1:70" s="1" customFormat="1" ht="10.9" customHeight="1" x14ac:dyDescent="0.3">
      <c r="B15" s="36"/>
      <c r="C15" s="37"/>
      <c r="D15" s="37"/>
      <c r="E15" s="37"/>
      <c r="F15" s="37"/>
      <c r="G15" s="37"/>
      <c r="H15" s="37"/>
      <c r="I15" s="103"/>
      <c r="J15" s="37"/>
      <c r="K15" s="40"/>
    </row>
    <row r="16" spans="1:70" s="1" customFormat="1" ht="14.45" customHeight="1" x14ac:dyDescent="0.3">
      <c r="B16" s="36"/>
      <c r="C16" s="37"/>
      <c r="D16" s="32" t="s">
        <v>25</v>
      </c>
      <c r="E16" s="37"/>
      <c r="F16" s="37"/>
      <c r="G16" s="37"/>
      <c r="H16" s="37"/>
      <c r="I16" s="104" t="s">
        <v>26</v>
      </c>
      <c r="J16" s="30" t="s">
        <v>27</v>
      </c>
      <c r="K16" s="40"/>
    </row>
    <row r="17" spans="2:11" s="1" customFormat="1" ht="18" customHeight="1" x14ac:dyDescent="0.3">
      <c r="B17" s="36"/>
      <c r="C17" s="37"/>
      <c r="D17" s="37"/>
      <c r="E17" s="30" t="s">
        <v>28</v>
      </c>
      <c r="F17" s="37"/>
      <c r="G17" s="37"/>
      <c r="H17" s="37"/>
      <c r="I17" s="104" t="s">
        <v>29</v>
      </c>
      <c r="J17" s="30" t="s">
        <v>3</v>
      </c>
      <c r="K17" s="40"/>
    </row>
    <row r="18" spans="2:11" s="1" customFormat="1" ht="6.95" customHeight="1" x14ac:dyDescent="0.3">
      <c r="B18" s="36"/>
      <c r="C18" s="37"/>
      <c r="D18" s="37"/>
      <c r="E18" s="37"/>
      <c r="F18" s="37"/>
      <c r="G18" s="37"/>
      <c r="H18" s="37"/>
      <c r="I18" s="103"/>
      <c r="J18" s="37"/>
      <c r="K18" s="40"/>
    </row>
    <row r="19" spans="2:11" s="1" customFormat="1" ht="14.45" customHeight="1" x14ac:dyDescent="0.3">
      <c r="B19" s="36"/>
      <c r="C19" s="37"/>
      <c r="D19" s="32" t="s">
        <v>30</v>
      </c>
      <c r="E19" s="37"/>
      <c r="F19" s="37"/>
      <c r="G19" s="37"/>
      <c r="H19" s="37"/>
      <c r="I19" s="104" t="s">
        <v>26</v>
      </c>
      <c r="J19" s="30" t="str">
        <f>IF('Rekapitulace stavby'!AN13="Vyplň údaj","",IF('Rekapitulace stavby'!AN13="","",'Rekapitulace stavby'!AN13))</f>
        <v/>
      </c>
      <c r="K19" s="40"/>
    </row>
    <row r="20" spans="2:11" s="1" customFormat="1" ht="18" customHeight="1" x14ac:dyDescent="0.3">
      <c r="B20" s="36"/>
      <c r="C20" s="37"/>
      <c r="D20" s="37"/>
      <c r="E20" s="30" t="str">
        <f>IF('Rekapitulace stavby'!E14="Vyplň údaj","",IF('Rekapitulace stavby'!E14="","",'Rekapitulace stavby'!E14))</f>
        <v/>
      </c>
      <c r="F20" s="37"/>
      <c r="G20" s="37"/>
      <c r="H20" s="37"/>
      <c r="I20" s="104" t="s">
        <v>29</v>
      </c>
      <c r="J20" s="30" t="str">
        <f>IF('Rekapitulace stavby'!AN14="Vyplň údaj","",IF('Rekapitulace stavby'!AN14="","",'Rekapitulace stavby'!AN14))</f>
        <v/>
      </c>
      <c r="K20" s="40"/>
    </row>
    <row r="21" spans="2:11" s="1" customFormat="1" ht="6.95" customHeight="1" x14ac:dyDescent="0.3">
      <c r="B21" s="36"/>
      <c r="C21" s="37"/>
      <c r="D21" s="37"/>
      <c r="E21" s="37"/>
      <c r="F21" s="37"/>
      <c r="G21" s="37"/>
      <c r="H21" s="37"/>
      <c r="I21" s="103"/>
      <c r="J21" s="37"/>
      <c r="K21" s="40"/>
    </row>
    <row r="22" spans="2:11" s="1" customFormat="1" ht="14.45" customHeight="1" x14ac:dyDescent="0.3">
      <c r="B22" s="36"/>
      <c r="C22" s="37"/>
      <c r="D22" s="32" t="s">
        <v>33</v>
      </c>
      <c r="E22" s="37"/>
      <c r="F22" s="37"/>
      <c r="G22" s="37"/>
      <c r="H22" s="37"/>
      <c r="I22" s="104" t="s">
        <v>26</v>
      </c>
      <c r="J22" s="30" t="s">
        <v>34</v>
      </c>
      <c r="K22" s="40"/>
    </row>
    <row r="23" spans="2:11" s="1" customFormat="1" ht="18" customHeight="1" x14ac:dyDescent="0.3">
      <c r="B23" s="36"/>
      <c r="C23" s="37"/>
      <c r="D23" s="37"/>
      <c r="E23" s="30" t="s">
        <v>35</v>
      </c>
      <c r="F23" s="37"/>
      <c r="G23" s="37"/>
      <c r="H23" s="37"/>
      <c r="I23" s="104" t="s">
        <v>29</v>
      </c>
      <c r="J23" s="30" t="s">
        <v>36</v>
      </c>
      <c r="K23" s="40"/>
    </row>
    <row r="24" spans="2:11" s="1" customFormat="1" ht="6.95" customHeight="1" x14ac:dyDescent="0.3">
      <c r="B24" s="36"/>
      <c r="C24" s="37"/>
      <c r="D24" s="37"/>
      <c r="E24" s="37"/>
      <c r="F24" s="37"/>
      <c r="G24" s="37"/>
      <c r="H24" s="37"/>
      <c r="I24" s="103"/>
      <c r="J24" s="37"/>
      <c r="K24" s="40"/>
    </row>
    <row r="25" spans="2:11" s="1" customFormat="1" ht="14.45" customHeight="1" x14ac:dyDescent="0.3">
      <c r="B25" s="36"/>
      <c r="C25" s="37"/>
      <c r="D25" s="32" t="s">
        <v>37</v>
      </c>
      <c r="E25" s="37"/>
      <c r="F25" s="37"/>
      <c r="G25" s="37"/>
      <c r="H25" s="37"/>
      <c r="I25" s="103"/>
      <c r="J25" s="37"/>
      <c r="K25" s="40"/>
    </row>
    <row r="26" spans="2:11" s="7" customFormat="1" ht="276.75" customHeight="1" x14ac:dyDescent="0.3">
      <c r="B26" s="106"/>
      <c r="C26" s="107"/>
      <c r="D26" s="107"/>
      <c r="E26" s="369" t="s">
        <v>38</v>
      </c>
      <c r="F26" s="377"/>
      <c r="G26" s="377"/>
      <c r="H26" s="377"/>
      <c r="I26" s="108"/>
      <c r="J26" s="107"/>
      <c r="K26" s="109"/>
    </row>
    <row r="27" spans="2:11" s="1" customFormat="1" ht="6.95" customHeight="1" x14ac:dyDescent="0.3">
      <c r="B27" s="36"/>
      <c r="C27" s="37"/>
      <c r="D27" s="37"/>
      <c r="E27" s="37"/>
      <c r="F27" s="37"/>
      <c r="G27" s="37"/>
      <c r="H27" s="37"/>
      <c r="I27" s="103"/>
      <c r="J27" s="37"/>
      <c r="K27" s="40"/>
    </row>
    <row r="28" spans="2:11" s="1" customFormat="1" ht="6.95" customHeight="1" x14ac:dyDescent="0.3">
      <c r="B28" s="36"/>
      <c r="C28" s="37"/>
      <c r="D28" s="63"/>
      <c r="E28" s="63"/>
      <c r="F28" s="63"/>
      <c r="G28" s="63"/>
      <c r="H28" s="63"/>
      <c r="I28" s="110"/>
      <c r="J28" s="63"/>
      <c r="K28" s="111"/>
    </row>
    <row r="29" spans="2:11" s="1" customFormat="1" ht="25.35" customHeight="1" x14ac:dyDescent="0.3">
      <c r="B29" s="36"/>
      <c r="C29" s="37"/>
      <c r="D29" s="112" t="s">
        <v>39</v>
      </c>
      <c r="E29" s="37"/>
      <c r="F29" s="37"/>
      <c r="G29" s="37"/>
      <c r="H29" s="37"/>
      <c r="I29" s="103"/>
      <c r="J29" s="113">
        <f>ROUND(J110,2)</f>
        <v>0</v>
      </c>
      <c r="K29" s="40"/>
    </row>
    <row r="30" spans="2:11" s="1" customFormat="1" ht="6.95" customHeight="1" x14ac:dyDescent="0.3">
      <c r="B30" s="36"/>
      <c r="C30" s="37"/>
      <c r="D30" s="63"/>
      <c r="E30" s="63"/>
      <c r="F30" s="63"/>
      <c r="G30" s="63"/>
      <c r="H30" s="63"/>
      <c r="I30" s="110"/>
      <c r="J30" s="63"/>
      <c r="K30" s="111"/>
    </row>
    <row r="31" spans="2:11" s="1" customFormat="1" ht="14.45" customHeight="1" x14ac:dyDescent="0.3">
      <c r="B31" s="36"/>
      <c r="C31" s="37"/>
      <c r="D31" s="37"/>
      <c r="E31" s="37"/>
      <c r="F31" s="41" t="s">
        <v>41</v>
      </c>
      <c r="G31" s="37"/>
      <c r="H31" s="37"/>
      <c r="I31" s="114" t="s">
        <v>40</v>
      </c>
      <c r="J31" s="41" t="s">
        <v>42</v>
      </c>
      <c r="K31" s="40"/>
    </row>
    <row r="32" spans="2:11" s="1" customFormat="1" ht="14.45" customHeight="1" x14ac:dyDescent="0.3">
      <c r="B32" s="36"/>
      <c r="C32" s="37"/>
      <c r="D32" s="44" t="s">
        <v>43</v>
      </c>
      <c r="E32" s="44" t="s">
        <v>44</v>
      </c>
      <c r="F32" s="115">
        <f>ROUND(SUM(BE110:BE528), 2)</f>
        <v>0</v>
      </c>
      <c r="G32" s="37"/>
      <c r="H32" s="37"/>
      <c r="I32" s="116">
        <v>0.21</v>
      </c>
      <c r="J32" s="115">
        <f>ROUND(ROUND((SUM(BE110:BE528)), 2)*I32, 2)</f>
        <v>0</v>
      </c>
      <c r="K32" s="40"/>
    </row>
    <row r="33" spans="2:11" s="1" customFormat="1" ht="14.45" customHeight="1" x14ac:dyDescent="0.3">
      <c r="B33" s="36"/>
      <c r="C33" s="37"/>
      <c r="D33" s="37"/>
      <c r="E33" s="44" t="s">
        <v>45</v>
      </c>
      <c r="F33" s="115">
        <f>ROUND(SUM(BF110:BF528), 2)</f>
        <v>0</v>
      </c>
      <c r="G33" s="37"/>
      <c r="H33" s="37"/>
      <c r="I33" s="116">
        <v>0.15</v>
      </c>
      <c r="J33" s="115">
        <f>ROUND(ROUND((SUM(BF110:BF528)), 2)*I33, 2)</f>
        <v>0</v>
      </c>
      <c r="K33" s="40"/>
    </row>
    <row r="34" spans="2:11" s="1" customFormat="1" ht="14.45" hidden="1" customHeight="1" x14ac:dyDescent="0.3">
      <c r="B34" s="36"/>
      <c r="C34" s="37"/>
      <c r="D34" s="37"/>
      <c r="E34" s="44" t="s">
        <v>46</v>
      </c>
      <c r="F34" s="115">
        <f>ROUND(SUM(BG110:BG528), 2)</f>
        <v>0</v>
      </c>
      <c r="G34" s="37"/>
      <c r="H34" s="37"/>
      <c r="I34" s="116">
        <v>0.21</v>
      </c>
      <c r="J34" s="115">
        <v>0</v>
      </c>
      <c r="K34" s="40"/>
    </row>
    <row r="35" spans="2:11" s="1" customFormat="1" ht="14.45" hidden="1" customHeight="1" x14ac:dyDescent="0.3">
      <c r="B35" s="36"/>
      <c r="C35" s="37"/>
      <c r="D35" s="37"/>
      <c r="E35" s="44" t="s">
        <v>47</v>
      </c>
      <c r="F35" s="115">
        <f>ROUND(SUM(BH110:BH528), 2)</f>
        <v>0</v>
      </c>
      <c r="G35" s="37"/>
      <c r="H35" s="37"/>
      <c r="I35" s="116">
        <v>0.15</v>
      </c>
      <c r="J35" s="115">
        <v>0</v>
      </c>
      <c r="K35" s="40"/>
    </row>
    <row r="36" spans="2:11" s="1" customFormat="1" ht="14.45" hidden="1" customHeight="1" x14ac:dyDescent="0.3">
      <c r="B36" s="36"/>
      <c r="C36" s="37"/>
      <c r="D36" s="37"/>
      <c r="E36" s="44" t="s">
        <v>48</v>
      </c>
      <c r="F36" s="115">
        <f>ROUND(SUM(BI110:BI528), 2)</f>
        <v>0</v>
      </c>
      <c r="G36" s="37"/>
      <c r="H36" s="37"/>
      <c r="I36" s="116">
        <v>0</v>
      </c>
      <c r="J36" s="115">
        <v>0</v>
      </c>
      <c r="K36" s="40"/>
    </row>
    <row r="37" spans="2:11" s="1" customFormat="1" ht="6.95" customHeight="1" x14ac:dyDescent="0.3">
      <c r="B37" s="36"/>
      <c r="C37" s="37"/>
      <c r="D37" s="37"/>
      <c r="E37" s="37"/>
      <c r="F37" s="37"/>
      <c r="G37" s="37"/>
      <c r="H37" s="37"/>
      <c r="I37" s="103"/>
      <c r="J37" s="37"/>
      <c r="K37" s="40"/>
    </row>
    <row r="38" spans="2:11" s="1" customFormat="1" ht="25.35" customHeight="1" x14ac:dyDescent="0.3">
      <c r="B38" s="36"/>
      <c r="C38" s="117"/>
      <c r="D38" s="118" t="s">
        <v>49</v>
      </c>
      <c r="E38" s="66"/>
      <c r="F38" s="66"/>
      <c r="G38" s="119" t="s">
        <v>50</v>
      </c>
      <c r="H38" s="120" t="s">
        <v>51</v>
      </c>
      <c r="I38" s="121"/>
      <c r="J38" s="122">
        <f>SUM(J29:J36)</f>
        <v>0</v>
      </c>
      <c r="K38" s="123"/>
    </row>
    <row r="39" spans="2:11" s="1" customFormat="1" ht="14.45" customHeight="1" x14ac:dyDescent="0.3">
      <c r="B39" s="51"/>
      <c r="C39" s="52"/>
      <c r="D39" s="52"/>
      <c r="E39" s="52"/>
      <c r="F39" s="52"/>
      <c r="G39" s="52"/>
      <c r="H39" s="52"/>
      <c r="I39" s="124"/>
      <c r="J39" s="52"/>
      <c r="K39" s="53"/>
    </row>
    <row r="43" spans="2:11" s="1" customFormat="1" ht="6.95" customHeight="1" x14ac:dyDescent="0.3">
      <c r="B43" s="54"/>
      <c r="C43" s="55"/>
      <c r="D43" s="55"/>
      <c r="E43" s="55"/>
      <c r="F43" s="55"/>
      <c r="G43" s="55"/>
      <c r="H43" s="55"/>
      <c r="I43" s="125"/>
      <c r="J43" s="55"/>
      <c r="K43" s="126"/>
    </row>
    <row r="44" spans="2:11" s="1" customFormat="1" ht="36.950000000000003" customHeight="1" x14ac:dyDescent="0.3">
      <c r="B44" s="36"/>
      <c r="C44" s="25" t="s">
        <v>106</v>
      </c>
      <c r="D44" s="37"/>
      <c r="E44" s="37"/>
      <c r="F44" s="37"/>
      <c r="G44" s="37"/>
      <c r="H44" s="37"/>
      <c r="I44" s="103"/>
      <c r="J44" s="37"/>
      <c r="K44" s="40"/>
    </row>
    <row r="45" spans="2:11" s="1" customFormat="1" ht="6.95" customHeight="1" x14ac:dyDescent="0.3">
      <c r="B45" s="36"/>
      <c r="C45" s="37"/>
      <c r="D45" s="37"/>
      <c r="E45" s="37"/>
      <c r="F45" s="37"/>
      <c r="G45" s="37"/>
      <c r="H45" s="37"/>
      <c r="I45" s="103"/>
      <c r="J45" s="37"/>
      <c r="K45" s="40"/>
    </row>
    <row r="46" spans="2:11" s="1" customFormat="1" ht="14.45" customHeight="1" x14ac:dyDescent="0.3">
      <c r="B46" s="36"/>
      <c r="C46" s="32" t="s">
        <v>17</v>
      </c>
      <c r="D46" s="37"/>
      <c r="E46" s="37"/>
      <c r="F46" s="37"/>
      <c r="G46" s="37"/>
      <c r="H46" s="37"/>
      <c r="I46" s="103"/>
      <c r="J46" s="37"/>
      <c r="K46" s="40"/>
    </row>
    <row r="47" spans="2:11" s="1" customFormat="1" ht="22.5" customHeight="1" x14ac:dyDescent="0.3">
      <c r="B47" s="36"/>
      <c r="C47" s="37"/>
      <c r="D47" s="37"/>
      <c r="E47" s="374" t="str">
        <f>E7</f>
        <v>II/610 Chudoplesy, aktualizace PD, dopravně - bezpečnostní opatření</v>
      </c>
      <c r="F47" s="351"/>
      <c r="G47" s="351"/>
      <c r="H47" s="351"/>
      <c r="I47" s="103"/>
      <c r="J47" s="37"/>
      <c r="K47" s="40"/>
    </row>
    <row r="48" spans="2:11" ht="15" x14ac:dyDescent="0.3">
      <c r="B48" s="23"/>
      <c r="C48" s="32" t="s">
        <v>102</v>
      </c>
      <c r="D48" s="24"/>
      <c r="E48" s="24"/>
      <c r="F48" s="24"/>
      <c r="G48" s="24"/>
      <c r="H48" s="24"/>
      <c r="I48" s="102"/>
      <c r="J48" s="24"/>
      <c r="K48" s="26"/>
    </row>
    <row r="49" spans="2:47" s="1" customFormat="1" ht="22.5" customHeight="1" x14ac:dyDescent="0.3">
      <c r="B49" s="36"/>
      <c r="C49" s="37"/>
      <c r="D49" s="37"/>
      <c r="E49" s="374" t="s">
        <v>103</v>
      </c>
      <c r="F49" s="351"/>
      <c r="G49" s="351"/>
      <c r="H49" s="351"/>
      <c r="I49" s="103"/>
      <c r="J49" s="37"/>
      <c r="K49" s="40"/>
    </row>
    <row r="50" spans="2:47" s="1" customFormat="1" ht="14.45" customHeight="1" x14ac:dyDescent="0.3">
      <c r="B50" s="36"/>
      <c r="C50" s="32" t="s">
        <v>104</v>
      </c>
      <c r="D50" s="37"/>
      <c r="E50" s="37"/>
      <c r="F50" s="37"/>
      <c r="G50" s="37"/>
      <c r="H50" s="37"/>
      <c r="I50" s="103"/>
      <c r="J50" s="37"/>
      <c r="K50" s="40"/>
    </row>
    <row r="51" spans="2:47" s="1" customFormat="1" ht="23.25" customHeight="1" x14ac:dyDescent="0.3">
      <c r="B51" s="36"/>
      <c r="C51" s="37"/>
      <c r="D51" s="37"/>
      <c r="E51" s="375" t="str">
        <f>E11</f>
        <v>SO.110.A - SO.110 - Komunikace</v>
      </c>
      <c r="F51" s="351"/>
      <c r="G51" s="351"/>
      <c r="H51" s="351"/>
      <c r="I51" s="103"/>
      <c r="J51" s="37"/>
      <c r="K51" s="40"/>
    </row>
    <row r="52" spans="2:47" s="1" customFormat="1" ht="6.95" customHeight="1" x14ac:dyDescent="0.3">
      <c r="B52" s="36"/>
      <c r="C52" s="37"/>
      <c r="D52" s="37"/>
      <c r="E52" s="37"/>
      <c r="F52" s="37"/>
      <c r="G52" s="37"/>
      <c r="H52" s="37"/>
      <c r="I52" s="103"/>
      <c r="J52" s="37"/>
      <c r="K52" s="40"/>
    </row>
    <row r="53" spans="2:47" s="1" customFormat="1" ht="18" customHeight="1" x14ac:dyDescent="0.3">
      <c r="B53" s="36"/>
      <c r="C53" s="32" t="s">
        <v>21</v>
      </c>
      <c r="D53" s="37"/>
      <c r="E53" s="37"/>
      <c r="F53" s="30" t="str">
        <f>F14</f>
        <v>Chudoplesy</v>
      </c>
      <c r="G53" s="37"/>
      <c r="H53" s="37"/>
      <c r="I53" s="104" t="s">
        <v>23</v>
      </c>
      <c r="J53" s="105" t="str">
        <f>IF(J14="","",J14)</f>
        <v>19.9.2016</v>
      </c>
      <c r="K53" s="40"/>
    </row>
    <row r="54" spans="2:47" s="1" customFormat="1" ht="6.95" customHeight="1" x14ac:dyDescent="0.3">
      <c r="B54" s="36"/>
      <c r="C54" s="37"/>
      <c r="D54" s="37"/>
      <c r="E54" s="37"/>
      <c r="F54" s="37"/>
      <c r="G54" s="37"/>
      <c r="H54" s="37"/>
      <c r="I54" s="103"/>
      <c r="J54" s="37"/>
      <c r="K54" s="40"/>
    </row>
    <row r="55" spans="2:47" s="1" customFormat="1" ht="15" x14ac:dyDescent="0.3">
      <c r="B55" s="36"/>
      <c r="C55" s="32" t="s">
        <v>25</v>
      </c>
      <c r="D55" s="37"/>
      <c r="E55" s="37"/>
      <c r="F55" s="30" t="str">
        <f>E17</f>
        <v>Středočeský kraj</v>
      </c>
      <c r="G55" s="37"/>
      <c r="H55" s="37"/>
      <c r="I55" s="104" t="s">
        <v>33</v>
      </c>
      <c r="J55" s="30" t="str">
        <f>E23</f>
        <v>CR Project s.r.o.</v>
      </c>
      <c r="K55" s="40"/>
    </row>
    <row r="56" spans="2:47" s="1" customFormat="1" ht="14.45" customHeight="1" x14ac:dyDescent="0.3">
      <c r="B56" s="36"/>
      <c r="C56" s="32" t="s">
        <v>30</v>
      </c>
      <c r="D56" s="37"/>
      <c r="E56" s="37"/>
      <c r="F56" s="30" t="str">
        <f>IF(E20="","",E20)</f>
        <v/>
      </c>
      <c r="G56" s="37"/>
      <c r="H56" s="37"/>
      <c r="I56" s="103"/>
      <c r="J56" s="37"/>
      <c r="K56" s="40"/>
    </row>
    <row r="57" spans="2:47" s="1" customFormat="1" ht="10.35" customHeight="1" x14ac:dyDescent="0.3">
      <c r="B57" s="36"/>
      <c r="C57" s="37"/>
      <c r="D57" s="37"/>
      <c r="E57" s="37"/>
      <c r="F57" s="37"/>
      <c r="G57" s="37"/>
      <c r="H57" s="37"/>
      <c r="I57" s="103"/>
      <c r="J57" s="37"/>
      <c r="K57" s="40"/>
    </row>
    <row r="58" spans="2:47" s="1" customFormat="1" ht="29.25" customHeight="1" x14ac:dyDescent="0.3">
      <c r="B58" s="36"/>
      <c r="C58" s="127" t="s">
        <v>107</v>
      </c>
      <c r="D58" s="117"/>
      <c r="E58" s="117"/>
      <c r="F58" s="117"/>
      <c r="G58" s="117"/>
      <c r="H58" s="117"/>
      <c r="I58" s="128"/>
      <c r="J58" s="129" t="s">
        <v>108</v>
      </c>
      <c r="K58" s="130"/>
    </row>
    <row r="59" spans="2:47" s="1" customFormat="1" ht="10.35" customHeight="1" x14ac:dyDescent="0.3">
      <c r="B59" s="36"/>
      <c r="C59" s="37"/>
      <c r="D59" s="37"/>
      <c r="E59" s="37"/>
      <c r="F59" s="37"/>
      <c r="G59" s="37"/>
      <c r="H59" s="37"/>
      <c r="I59" s="103"/>
      <c r="J59" s="37"/>
      <c r="K59" s="40"/>
    </row>
    <row r="60" spans="2:47" s="1" customFormat="1" ht="29.25" customHeight="1" x14ac:dyDescent="0.3">
      <c r="B60" s="36"/>
      <c r="C60" s="131" t="s">
        <v>109</v>
      </c>
      <c r="D60" s="37"/>
      <c r="E60" s="37"/>
      <c r="F60" s="37"/>
      <c r="G60" s="37"/>
      <c r="H60" s="37"/>
      <c r="I60" s="103"/>
      <c r="J60" s="113">
        <f>J110</f>
        <v>0</v>
      </c>
      <c r="K60" s="40"/>
      <c r="AU60" s="19" t="s">
        <v>110</v>
      </c>
    </row>
    <row r="61" spans="2:47" s="8" customFormat="1" ht="24.95" customHeight="1" x14ac:dyDescent="0.3">
      <c r="B61" s="132"/>
      <c r="C61" s="133"/>
      <c r="D61" s="134" t="s">
        <v>111</v>
      </c>
      <c r="E61" s="135"/>
      <c r="F61" s="135"/>
      <c r="G61" s="135"/>
      <c r="H61" s="135"/>
      <c r="I61" s="136"/>
      <c r="J61" s="137">
        <f>J111</f>
        <v>0</v>
      </c>
      <c r="K61" s="138"/>
    </row>
    <row r="62" spans="2:47" s="9" customFormat="1" ht="19.899999999999999" customHeight="1" x14ac:dyDescent="0.3">
      <c r="B62" s="139"/>
      <c r="C62" s="140"/>
      <c r="D62" s="141" t="s">
        <v>112</v>
      </c>
      <c r="E62" s="142"/>
      <c r="F62" s="142"/>
      <c r="G62" s="142"/>
      <c r="H62" s="142"/>
      <c r="I62" s="143"/>
      <c r="J62" s="144">
        <f>J112</f>
        <v>0</v>
      </c>
      <c r="K62" s="145"/>
    </row>
    <row r="63" spans="2:47" s="9" customFormat="1" ht="14.85" customHeight="1" x14ac:dyDescent="0.3">
      <c r="B63" s="139"/>
      <c r="C63" s="140"/>
      <c r="D63" s="141" t="s">
        <v>113</v>
      </c>
      <c r="E63" s="142"/>
      <c r="F63" s="142"/>
      <c r="G63" s="142"/>
      <c r="H63" s="142"/>
      <c r="I63" s="143"/>
      <c r="J63" s="144">
        <f>J113</f>
        <v>0</v>
      </c>
      <c r="K63" s="145"/>
    </row>
    <row r="64" spans="2:47" s="9" customFormat="1" ht="14.85" customHeight="1" x14ac:dyDescent="0.3">
      <c r="B64" s="139"/>
      <c r="C64" s="140"/>
      <c r="D64" s="141" t="s">
        <v>114</v>
      </c>
      <c r="E64" s="142"/>
      <c r="F64" s="142"/>
      <c r="G64" s="142"/>
      <c r="H64" s="142"/>
      <c r="I64" s="143"/>
      <c r="J64" s="144">
        <f>J165</f>
        <v>0</v>
      </c>
      <c r="K64" s="145"/>
    </row>
    <row r="65" spans="2:11" s="9" customFormat="1" ht="14.85" customHeight="1" x14ac:dyDescent="0.3">
      <c r="B65" s="139"/>
      <c r="C65" s="140"/>
      <c r="D65" s="141" t="s">
        <v>115</v>
      </c>
      <c r="E65" s="142"/>
      <c r="F65" s="142"/>
      <c r="G65" s="142"/>
      <c r="H65" s="142"/>
      <c r="I65" s="143"/>
      <c r="J65" s="144">
        <f>J188</f>
        <v>0</v>
      </c>
      <c r="K65" s="145"/>
    </row>
    <row r="66" spans="2:11" s="9" customFormat="1" ht="19.899999999999999" customHeight="1" x14ac:dyDescent="0.3">
      <c r="B66" s="139"/>
      <c r="C66" s="140"/>
      <c r="D66" s="141" t="s">
        <v>116</v>
      </c>
      <c r="E66" s="142"/>
      <c r="F66" s="142"/>
      <c r="G66" s="142"/>
      <c r="H66" s="142"/>
      <c r="I66" s="143"/>
      <c r="J66" s="144">
        <f>J227</f>
        <v>0</v>
      </c>
      <c r="K66" s="145"/>
    </row>
    <row r="67" spans="2:11" s="9" customFormat="1" ht="14.85" customHeight="1" x14ac:dyDescent="0.3">
      <c r="B67" s="139"/>
      <c r="C67" s="140"/>
      <c r="D67" s="141" t="s">
        <v>117</v>
      </c>
      <c r="E67" s="142"/>
      <c r="F67" s="142"/>
      <c r="G67" s="142"/>
      <c r="H67" s="142"/>
      <c r="I67" s="143"/>
      <c r="J67" s="144">
        <f>J228</f>
        <v>0</v>
      </c>
      <c r="K67" s="145"/>
    </row>
    <row r="68" spans="2:11" s="9" customFormat="1" ht="19.899999999999999" customHeight="1" x14ac:dyDescent="0.3">
      <c r="B68" s="139"/>
      <c r="C68" s="140"/>
      <c r="D68" s="141" t="s">
        <v>118</v>
      </c>
      <c r="E68" s="142"/>
      <c r="F68" s="142"/>
      <c r="G68" s="142"/>
      <c r="H68" s="142"/>
      <c r="I68" s="143"/>
      <c r="J68" s="144">
        <f>J246</f>
        <v>0</v>
      </c>
      <c r="K68" s="145"/>
    </row>
    <row r="69" spans="2:11" s="9" customFormat="1" ht="14.85" customHeight="1" x14ac:dyDescent="0.3">
      <c r="B69" s="139"/>
      <c r="C69" s="140"/>
      <c r="D69" s="141" t="s">
        <v>119</v>
      </c>
      <c r="E69" s="142"/>
      <c r="F69" s="142"/>
      <c r="G69" s="142"/>
      <c r="H69" s="142"/>
      <c r="I69" s="143"/>
      <c r="J69" s="144">
        <f>J247</f>
        <v>0</v>
      </c>
      <c r="K69" s="145"/>
    </row>
    <row r="70" spans="2:11" s="9" customFormat="1" ht="14.85" customHeight="1" x14ac:dyDescent="0.3">
      <c r="B70" s="139"/>
      <c r="C70" s="140"/>
      <c r="D70" s="141" t="s">
        <v>120</v>
      </c>
      <c r="E70" s="142"/>
      <c r="F70" s="142"/>
      <c r="G70" s="142"/>
      <c r="H70" s="142"/>
      <c r="I70" s="143"/>
      <c r="J70" s="144">
        <f>J260</f>
        <v>0</v>
      </c>
      <c r="K70" s="145"/>
    </row>
    <row r="71" spans="2:11" s="9" customFormat="1" ht="14.85" customHeight="1" x14ac:dyDescent="0.3">
      <c r="B71" s="139"/>
      <c r="C71" s="140"/>
      <c r="D71" s="141" t="s">
        <v>121</v>
      </c>
      <c r="E71" s="142"/>
      <c r="F71" s="142"/>
      <c r="G71" s="142"/>
      <c r="H71" s="142"/>
      <c r="I71" s="143"/>
      <c r="J71" s="144">
        <f>J277</f>
        <v>0</v>
      </c>
      <c r="K71" s="145"/>
    </row>
    <row r="72" spans="2:11" s="9" customFormat="1" ht="14.85" customHeight="1" x14ac:dyDescent="0.3">
      <c r="B72" s="139"/>
      <c r="C72" s="140"/>
      <c r="D72" s="141" t="s">
        <v>122</v>
      </c>
      <c r="E72" s="142"/>
      <c r="F72" s="142"/>
      <c r="G72" s="142"/>
      <c r="H72" s="142"/>
      <c r="I72" s="143"/>
      <c r="J72" s="144">
        <f>J284</f>
        <v>0</v>
      </c>
      <c r="K72" s="145"/>
    </row>
    <row r="73" spans="2:11" s="9" customFormat="1" ht="19.899999999999999" customHeight="1" x14ac:dyDescent="0.3">
      <c r="B73" s="139"/>
      <c r="C73" s="140"/>
      <c r="D73" s="141" t="s">
        <v>123</v>
      </c>
      <c r="E73" s="142"/>
      <c r="F73" s="142"/>
      <c r="G73" s="142"/>
      <c r="H73" s="142"/>
      <c r="I73" s="143"/>
      <c r="J73" s="144">
        <f>J289</f>
        <v>0</v>
      </c>
      <c r="K73" s="145"/>
    </row>
    <row r="74" spans="2:11" s="9" customFormat="1" ht="14.85" customHeight="1" x14ac:dyDescent="0.3">
      <c r="B74" s="139"/>
      <c r="C74" s="140"/>
      <c r="D74" s="141" t="s">
        <v>124</v>
      </c>
      <c r="E74" s="142"/>
      <c r="F74" s="142"/>
      <c r="G74" s="142"/>
      <c r="H74" s="142"/>
      <c r="I74" s="143"/>
      <c r="J74" s="144">
        <f>J290</f>
        <v>0</v>
      </c>
      <c r="K74" s="145"/>
    </row>
    <row r="75" spans="2:11" s="9" customFormat="1" ht="14.85" customHeight="1" x14ac:dyDescent="0.3">
      <c r="B75" s="139"/>
      <c r="C75" s="140"/>
      <c r="D75" s="141" t="s">
        <v>125</v>
      </c>
      <c r="E75" s="142"/>
      <c r="F75" s="142"/>
      <c r="G75" s="142"/>
      <c r="H75" s="142"/>
      <c r="I75" s="143"/>
      <c r="J75" s="144">
        <f>J297</f>
        <v>0</v>
      </c>
      <c r="K75" s="145"/>
    </row>
    <row r="76" spans="2:11" s="9" customFormat="1" ht="14.85" customHeight="1" x14ac:dyDescent="0.3">
      <c r="B76" s="139"/>
      <c r="C76" s="140"/>
      <c r="D76" s="141" t="s">
        <v>126</v>
      </c>
      <c r="E76" s="142"/>
      <c r="F76" s="142"/>
      <c r="G76" s="142"/>
      <c r="H76" s="142"/>
      <c r="I76" s="143"/>
      <c r="J76" s="144">
        <f>J336</f>
        <v>0</v>
      </c>
      <c r="K76" s="145"/>
    </row>
    <row r="77" spans="2:11" s="9" customFormat="1" ht="14.85" customHeight="1" x14ac:dyDescent="0.3">
      <c r="B77" s="139"/>
      <c r="C77" s="140"/>
      <c r="D77" s="141" t="s">
        <v>127</v>
      </c>
      <c r="E77" s="142"/>
      <c r="F77" s="142"/>
      <c r="G77" s="142"/>
      <c r="H77" s="142"/>
      <c r="I77" s="143"/>
      <c r="J77" s="144">
        <f>J346</f>
        <v>0</v>
      </c>
      <c r="K77" s="145"/>
    </row>
    <row r="78" spans="2:11" s="9" customFormat="1" ht="14.85" customHeight="1" x14ac:dyDescent="0.3">
      <c r="B78" s="139"/>
      <c r="C78" s="140"/>
      <c r="D78" s="141" t="s">
        <v>128</v>
      </c>
      <c r="E78" s="142"/>
      <c r="F78" s="142"/>
      <c r="G78" s="142"/>
      <c r="H78" s="142"/>
      <c r="I78" s="143"/>
      <c r="J78" s="144">
        <f>J352</f>
        <v>0</v>
      </c>
      <c r="K78" s="145"/>
    </row>
    <row r="79" spans="2:11" s="9" customFormat="1" ht="14.85" customHeight="1" x14ac:dyDescent="0.3">
      <c r="B79" s="139"/>
      <c r="C79" s="140"/>
      <c r="D79" s="141" t="s">
        <v>129</v>
      </c>
      <c r="E79" s="142"/>
      <c r="F79" s="142"/>
      <c r="G79" s="142"/>
      <c r="H79" s="142"/>
      <c r="I79" s="143"/>
      <c r="J79" s="144">
        <f>J364</f>
        <v>0</v>
      </c>
      <c r="K79" s="145"/>
    </row>
    <row r="80" spans="2:11" s="9" customFormat="1" ht="19.899999999999999" customHeight="1" x14ac:dyDescent="0.3">
      <c r="B80" s="139"/>
      <c r="C80" s="140"/>
      <c r="D80" s="141" t="s">
        <v>130</v>
      </c>
      <c r="E80" s="142"/>
      <c r="F80" s="142"/>
      <c r="G80" s="142"/>
      <c r="H80" s="142"/>
      <c r="I80" s="143"/>
      <c r="J80" s="144">
        <f>J383</f>
        <v>0</v>
      </c>
      <c r="K80" s="145"/>
    </row>
    <row r="81" spans="2:12" s="9" customFormat="1" ht="14.85" customHeight="1" x14ac:dyDescent="0.3">
      <c r="B81" s="139"/>
      <c r="C81" s="140"/>
      <c r="D81" s="141" t="s">
        <v>131</v>
      </c>
      <c r="E81" s="142"/>
      <c r="F81" s="142"/>
      <c r="G81" s="142"/>
      <c r="H81" s="142"/>
      <c r="I81" s="143"/>
      <c r="J81" s="144">
        <f>J384</f>
        <v>0</v>
      </c>
      <c r="K81" s="145"/>
    </row>
    <row r="82" spans="2:12" s="9" customFormat="1" ht="14.85" customHeight="1" x14ac:dyDescent="0.3">
      <c r="B82" s="139"/>
      <c r="C82" s="140"/>
      <c r="D82" s="141" t="s">
        <v>132</v>
      </c>
      <c r="E82" s="142"/>
      <c r="F82" s="142"/>
      <c r="G82" s="142"/>
      <c r="H82" s="142"/>
      <c r="I82" s="143"/>
      <c r="J82" s="144">
        <f>J402</f>
        <v>0</v>
      </c>
      <c r="K82" s="145"/>
    </row>
    <row r="83" spans="2:12" s="9" customFormat="1" ht="14.85" customHeight="1" x14ac:dyDescent="0.3">
      <c r="B83" s="139"/>
      <c r="C83" s="140"/>
      <c r="D83" s="141" t="s">
        <v>133</v>
      </c>
      <c r="E83" s="142"/>
      <c r="F83" s="142"/>
      <c r="G83" s="142"/>
      <c r="H83" s="142"/>
      <c r="I83" s="143"/>
      <c r="J83" s="144">
        <f>J409</f>
        <v>0</v>
      </c>
      <c r="K83" s="145"/>
    </row>
    <row r="84" spans="2:12" s="9" customFormat="1" ht="14.85" customHeight="1" x14ac:dyDescent="0.3">
      <c r="B84" s="139"/>
      <c r="C84" s="140"/>
      <c r="D84" s="141" t="s">
        <v>134</v>
      </c>
      <c r="E84" s="142"/>
      <c r="F84" s="142"/>
      <c r="G84" s="142"/>
      <c r="H84" s="142"/>
      <c r="I84" s="143"/>
      <c r="J84" s="144">
        <f>J450</f>
        <v>0</v>
      </c>
      <c r="K84" s="145"/>
    </row>
    <row r="85" spans="2:12" s="9" customFormat="1" ht="14.85" customHeight="1" x14ac:dyDescent="0.3">
      <c r="B85" s="139"/>
      <c r="C85" s="140"/>
      <c r="D85" s="141" t="s">
        <v>135</v>
      </c>
      <c r="E85" s="142"/>
      <c r="F85" s="142"/>
      <c r="G85" s="142"/>
      <c r="H85" s="142"/>
      <c r="I85" s="143"/>
      <c r="J85" s="144">
        <f>J467</f>
        <v>0</v>
      </c>
      <c r="K85" s="145"/>
    </row>
    <row r="86" spans="2:12" s="9" customFormat="1" ht="14.85" customHeight="1" x14ac:dyDescent="0.3">
      <c r="B86" s="139"/>
      <c r="C86" s="140"/>
      <c r="D86" s="141" t="s">
        <v>136</v>
      </c>
      <c r="E86" s="142"/>
      <c r="F86" s="142"/>
      <c r="G86" s="142"/>
      <c r="H86" s="142"/>
      <c r="I86" s="143"/>
      <c r="J86" s="144">
        <f>J476</f>
        <v>0</v>
      </c>
      <c r="K86" s="145"/>
    </row>
    <row r="87" spans="2:12" s="9" customFormat="1" ht="14.85" customHeight="1" x14ac:dyDescent="0.3">
      <c r="B87" s="139"/>
      <c r="C87" s="140"/>
      <c r="D87" s="141" t="s">
        <v>137</v>
      </c>
      <c r="E87" s="142"/>
      <c r="F87" s="142"/>
      <c r="G87" s="142"/>
      <c r="H87" s="142"/>
      <c r="I87" s="143"/>
      <c r="J87" s="144">
        <f>J511</f>
        <v>0</v>
      </c>
      <c r="K87" s="145"/>
    </row>
    <row r="88" spans="2:12" s="9" customFormat="1" ht="14.85" customHeight="1" x14ac:dyDescent="0.3">
      <c r="B88" s="139"/>
      <c r="C88" s="140"/>
      <c r="D88" s="141" t="s">
        <v>138</v>
      </c>
      <c r="E88" s="142"/>
      <c r="F88" s="142"/>
      <c r="G88" s="142"/>
      <c r="H88" s="142"/>
      <c r="I88" s="143"/>
      <c r="J88" s="144">
        <f>J525</f>
        <v>0</v>
      </c>
      <c r="K88" s="145"/>
    </row>
    <row r="89" spans="2:12" s="1" customFormat="1" ht="21.75" customHeight="1" x14ac:dyDescent="0.3">
      <c r="B89" s="36"/>
      <c r="C89" s="37"/>
      <c r="D89" s="37"/>
      <c r="E89" s="37"/>
      <c r="F89" s="37"/>
      <c r="G89" s="37"/>
      <c r="H89" s="37"/>
      <c r="I89" s="103"/>
      <c r="J89" s="37"/>
      <c r="K89" s="40"/>
    </row>
    <row r="90" spans="2:12" s="1" customFormat="1" ht="6.95" customHeight="1" x14ac:dyDescent="0.3">
      <c r="B90" s="51"/>
      <c r="C90" s="52"/>
      <c r="D90" s="52"/>
      <c r="E90" s="52"/>
      <c r="F90" s="52"/>
      <c r="G90" s="52"/>
      <c r="H90" s="52"/>
      <c r="I90" s="124"/>
      <c r="J90" s="52"/>
      <c r="K90" s="53"/>
    </row>
    <row r="94" spans="2:12" s="1" customFormat="1" ht="6.95" customHeight="1" x14ac:dyDescent="0.3">
      <c r="B94" s="54"/>
      <c r="C94" s="55"/>
      <c r="D94" s="55"/>
      <c r="E94" s="55"/>
      <c r="F94" s="55"/>
      <c r="G94" s="55"/>
      <c r="H94" s="55"/>
      <c r="I94" s="125"/>
      <c r="J94" s="55"/>
      <c r="K94" s="55"/>
      <c r="L94" s="36"/>
    </row>
    <row r="95" spans="2:12" s="1" customFormat="1" ht="36.950000000000003" customHeight="1" x14ac:dyDescent="0.3">
      <c r="B95" s="36"/>
      <c r="C95" s="56" t="s">
        <v>139</v>
      </c>
      <c r="L95" s="36"/>
    </row>
    <row r="96" spans="2:12" s="1" customFormat="1" ht="6.95" customHeight="1" x14ac:dyDescent="0.3">
      <c r="B96" s="36"/>
      <c r="L96" s="36"/>
    </row>
    <row r="97" spans="2:63" s="1" customFormat="1" ht="14.45" customHeight="1" x14ac:dyDescent="0.3">
      <c r="B97" s="36"/>
      <c r="C97" s="58" t="s">
        <v>17</v>
      </c>
      <c r="L97" s="36"/>
    </row>
    <row r="98" spans="2:63" s="1" customFormat="1" ht="22.5" customHeight="1" x14ac:dyDescent="0.3">
      <c r="B98" s="36"/>
      <c r="E98" s="376" t="str">
        <f>E7</f>
        <v>II/610 Chudoplesy, aktualizace PD, dopravně - bezpečnostní opatření</v>
      </c>
      <c r="F98" s="346"/>
      <c r="G98" s="346"/>
      <c r="H98" s="346"/>
      <c r="L98" s="36"/>
    </row>
    <row r="99" spans="2:63" ht="15" x14ac:dyDescent="0.3">
      <c r="B99" s="23"/>
      <c r="C99" s="58" t="s">
        <v>102</v>
      </c>
      <c r="L99" s="23"/>
    </row>
    <row r="100" spans="2:63" s="1" customFormat="1" ht="22.5" customHeight="1" x14ac:dyDescent="0.3">
      <c r="B100" s="36"/>
      <c r="E100" s="376" t="s">
        <v>103</v>
      </c>
      <c r="F100" s="346"/>
      <c r="G100" s="346"/>
      <c r="H100" s="346"/>
      <c r="L100" s="36"/>
    </row>
    <row r="101" spans="2:63" s="1" customFormat="1" ht="14.45" customHeight="1" x14ac:dyDescent="0.3">
      <c r="B101" s="36"/>
      <c r="C101" s="58" t="s">
        <v>104</v>
      </c>
      <c r="L101" s="36"/>
    </row>
    <row r="102" spans="2:63" s="1" customFormat="1" ht="23.25" customHeight="1" x14ac:dyDescent="0.3">
      <c r="B102" s="36"/>
      <c r="E102" s="343" t="str">
        <f>E11</f>
        <v>SO.110.A - SO.110 - Komunikace</v>
      </c>
      <c r="F102" s="346"/>
      <c r="G102" s="346"/>
      <c r="H102" s="346"/>
      <c r="L102" s="36"/>
    </row>
    <row r="103" spans="2:63" s="1" customFormat="1" ht="6.95" customHeight="1" x14ac:dyDescent="0.3">
      <c r="B103" s="36"/>
      <c r="L103" s="36"/>
    </row>
    <row r="104" spans="2:63" s="1" customFormat="1" ht="18" customHeight="1" x14ac:dyDescent="0.3">
      <c r="B104" s="36"/>
      <c r="C104" s="58" t="s">
        <v>21</v>
      </c>
      <c r="F104" s="146" t="str">
        <f>F14</f>
        <v>Chudoplesy</v>
      </c>
      <c r="I104" s="147" t="s">
        <v>23</v>
      </c>
      <c r="J104" s="62" t="str">
        <f>IF(J14="","",J14)</f>
        <v>19.9.2016</v>
      </c>
      <c r="L104" s="36"/>
    </row>
    <row r="105" spans="2:63" s="1" customFormat="1" ht="6.95" customHeight="1" x14ac:dyDescent="0.3">
      <c r="B105" s="36"/>
      <c r="L105" s="36"/>
    </row>
    <row r="106" spans="2:63" s="1" customFormat="1" ht="15" x14ac:dyDescent="0.3">
      <c r="B106" s="36"/>
      <c r="C106" s="58" t="s">
        <v>25</v>
      </c>
      <c r="F106" s="146" t="str">
        <f>E17</f>
        <v>Středočeský kraj</v>
      </c>
      <c r="I106" s="147" t="s">
        <v>33</v>
      </c>
      <c r="J106" s="146" t="str">
        <f>E23</f>
        <v>CR Project s.r.o.</v>
      </c>
      <c r="L106" s="36"/>
    </row>
    <row r="107" spans="2:63" s="1" customFormat="1" ht="14.45" customHeight="1" x14ac:dyDescent="0.3">
      <c r="B107" s="36"/>
      <c r="C107" s="58" t="s">
        <v>30</v>
      </c>
      <c r="F107" s="146" t="str">
        <f>IF(E20="","",E20)</f>
        <v/>
      </c>
      <c r="L107" s="36"/>
    </row>
    <row r="108" spans="2:63" s="1" customFormat="1" ht="10.35" customHeight="1" x14ac:dyDescent="0.3">
      <c r="B108" s="36"/>
      <c r="L108" s="36"/>
    </row>
    <row r="109" spans="2:63" s="10" customFormat="1" ht="29.25" customHeight="1" x14ac:dyDescent="0.3">
      <c r="B109" s="148"/>
      <c r="C109" s="149" t="s">
        <v>140</v>
      </c>
      <c r="D109" s="150" t="s">
        <v>58</v>
      </c>
      <c r="E109" s="150" t="s">
        <v>54</v>
      </c>
      <c r="F109" s="150" t="s">
        <v>141</v>
      </c>
      <c r="G109" s="150" t="s">
        <v>142</v>
      </c>
      <c r="H109" s="150" t="s">
        <v>143</v>
      </c>
      <c r="I109" s="151" t="s">
        <v>144</v>
      </c>
      <c r="J109" s="150" t="s">
        <v>108</v>
      </c>
      <c r="K109" s="152" t="s">
        <v>145</v>
      </c>
      <c r="L109" s="148"/>
      <c r="M109" s="68" t="s">
        <v>146</v>
      </c>
      <c r="N109" s="69" t="s">
        <v>43</v>
      </c>
      <c r="O109" s="69" t="s">
        <v>147</v>
      </c>
      <c r="P109" s="69" t="s">
        <v>148</v>
      </c>
      <c r="Q109" s="69" t="s">
        <v>149</v>
      </c>
      <c r="R109" s="69" t="s">
        <v>150</v>
      </c>
      <c r="S109" s="69" t="s">
        <v>151</v>
      </c>
      <c r="T109" s="70" t="s">
        <v>152</v>
      </c>
    </row>
    <row r="110" spans="2:63" s="1" customFormat="1" ht="29.25" customHeight="1" x14ac:dyDescent="0.35">
      <c r="B110" s="36"/>
      <c r="C110" s="72" t="s">
        <v>109</v>
      </c>
      <c r="J110" s="153">
        <f>BK110</f>
        <v>0</v>
      </c>
      <c r="L110" s="36"/>
      <c r="M110" s="71"/>
      <c r="N110" s="63"/>
      <c r="O110" s="63"/>
      <c r="P110" s="154">
        <f>P111</f>
        <v>0</v>
      </c>
      <c r="Q110" s="63"/>
      <c r="R110" s="154">
        <f>R111</f>
        <v>518.05411587200001</v>
      </c>
      <c r="S110" s="63"/>
      <c r="T110" s="155">
        <f>T111</f>
        <v>838.15900000000011</v>
      </c>
      <c r="AT110" s="19" t="s">
        <v>72</v>
      </c>
      <c r="AU110" s="19" t="s">
        <v>110</v>
      </c>
      <c r="BK110" s="156">
        <f>BK111</f>
        <v>0</v>
      </c>
    </row>
    <row r="111" spans="2:63" s="11" customFormat="1" ht="37.35" customHeight="1" x14ac:dyDescent="0.35">
      <c r="B111" s="157"/>
      <c r="D111" s="158" t="s">
        <v>72</v>
      </c>
      <c r="E111" s="159" t="s">
        <v>153</v>
      </c>
      <c r="F111" s="159" t="s">
        <v>154</v>
      </c>
      <c r="I111" s="160"/>
      <c r="J111" s="161">
        <f>BK111</f>
        <v>0</v>
      </c>
      <c r="L111" s="157"/>
      <c r="M111" s="162"/>
      <c r="N111" s="163"/>
      <c r="O111" s="163"/>
      <c r="P111" s="164">
        <f>P112+P227+P246+P289+P383</f>
        <v>0</v>
      </c>
      <c r="Q111" s="163"/>
      <c r="R111" s="164">
        <f>R112+R227+R246+R289+R383</f>
        <v>518.05411587200001</v>
      </c>
      <c r="S111" s="163"/>
      <c r="T111" s="165">
        <f>T112+T227+T246+T289+T383</f>
        <v>838.15900000000011</v>
      </c>
      <c r="AR111" s="158" t="s">
        <v>80</v>
      </c>
      <c r="AT111" s="166" t="s">
        <v>72</v>
      </c>
      <c r="AU111" s="166" t="s">
        <v>73</v>
      </c>
      <c r="AY111" s="158" t="s">
        <v>155</v>
      </c>
      <c r="BK111" s="167">
        <f>BK112+BK227+BK246+BK289+BK383</f>
        <v>0</v>
      </c>
    </row>
    <row r="112" spans="2:63" s="11" customFormat="1" ht="19.899999999999999" customHeight="1" x14ac:dyDescent="0.3">
      <c r="B112" s="157"/>
      <c r="D112" s="158" t="s">
        <v>72</v>
      </c>
      <c r="E112" s="168" t="s">
        <v>80</v>
      </c>
      <c r="F112" s="168" t="s">
        <v>156</v>
      </c>
      <c r="I112" s="160"/>
      <c r="J112" s="169">
        <f>BK112</f>
        <v>0</v>
      </c>
      <c r="L112" s="157"/>
      <c r="M112" s="162"/>
      <c r="N112" s="163"/>
      <c r="O112" s="163"/>
      <c r="P112" s="164">
        <f>P113+P165+P188</f>
        <v>0</v>
      </c>
      <c r="Q112" s="163"/>
      <c r="R112" s="164">
        <f>R113+R165+R188</f>
        <v>0.388654</v>
      </c>
      <c r="S112" s="163"/>
      <c r="T112" s="165">
        <f>T113+T165+T188</f>
        <v>0</v>
      </c>
      <c r="AR112" s="158" t="s">
        <v>80</v>
      </c>
      <c r="AT112" s="166" t="s">
        <v>72</v>
      </c>
      <c r="AU112" s="166" t="s">
        <v>80</v>
      </c>
      <c r="AY112" s="158" t="s">
        <v>155</v>
      </c>
      <c r="BK112" s="167">
        <f>BK113+BK165+BK188</f>
        <v>0</v>
      </c>
    </row>
    <row r="113" spans="2:65" s="11" customFormat="1" ht="14.85" customHeight="1" x14ac:dyDescent="0.3">
      <c r="B113" s="157"/>
      <c r="D113" s="170" t="s">
        <v>72</v>
      </c>
      <c r="E113" s="171" t="s">
        <v>157</v>
      </c>
      <c r="F113" s="171" t="s">
        <v>158</v>
      </c>
      <c r="I113" s="160"/>
      <c r="J113" s="172">
        <f>BK113</f>
        <v>0</v>
      </c>
      <c r="L113" s="157"/>
      <c r="M113" s="162"/>
      <c r="N113" s="163"/>
      <c r="O113" s="163"/>
      <c r="P113" s="164">
        <f>SUM(P114:P164)</f>
        <v>0</v>
      </c>
      <c r="Q113" s="163"/>
      <c r="R113" s="164">
        <f>SUM(R114:R164)</f>
        <v>0</v>
      </c>
      <c r="S113" s="163"/>
      <c r="T113" s="165">
        <f>SUM(T114:T164)</f>
        <v>0</v>
      </c>
      <c r="AR113" s="158" t="s">
        <v>80</v>
      </c>
      <c r="AT113" s="166" t="s">
        <v>72</v>
      </c>
      <c r="AU113" s="166" t="s">
        <v>82</v>
      </c>
      <c r="AY113" s="158" t="s">
        <v>155</v>
      </c>
      <c r="BK113" s="167">
        <f>SUM(BK114:BK164)</f>
        <v>0</v>
      </c>
    </row>
    <row r="114" spans="2:65" s="1" customFormat="1" ht="22.5" customHeight="1" x14ac:dyDescent="0.3">
      <c r="B114" s="173"/>
      <c r="C114" s="174" t="s">
        <v>80</v>
      </c>
      <c r="D114" s="174" t="s">
        <v>159</v>
      </c>
      <c r="E114" s="175" t="s">
        <v>160</v>
      </c>
      <c r="F114" s="176" t="s">
        <v>161</v>
      </c>
      <c r="G114" s="177" t="s">
        <v>162</v>
      </c>
      <c r="H114" s="178">
        <v>1294.252</v>
      </c>
      <c r="I114" s="179"/>
      <c r="J114" s="180">
        <f>ROUND(I114*H114,2)</f>
        <v>0</v>
      </c>
      <c r="K114" s="176" t="s">
        <v>163</v>
      </c>
      <c r="L114" s="36"/>
      <c r="M114" s="181" t="s">
        <v>3</v>
      </c>
      <c r="N114" s="182" t="s">
        <v>44</v>
      </c>
      <c r="O114" s="37"/>
      <c r="P114" s="183">
        <f>O114*H114</f>
        <v>0</v>
      </c>
      <c r="Q114" s="183">
        <v>0</v>
      </c>
      <c r="R114" s="183">
        <f>Q114*H114</f>
        <v>0</v>
      </c>
      <c r="S114" s="183">
        <v>0</v>
      </c>
      <c r="T114" s="184">
        <f>S114*H114</f>
        <v>0</v>
      </c>
      <c r="AR114" s="19" t="s">
        <v>164</v>
      </c>
      <c r="AT114" s="19" t="s">
        <v>159</v>
      </c>
      <c r="AU114" s="19" t="s">
        <v>165</v>
      </c>
      <c r="AY114" s="19" t="s">
        <v>155</v>
      </c>
      <c r="BE114" s="185">
        <f>IF(N114="základní",J114,0)</f>
        <v>0</v>
      </c>
      <c r="BF114" s="185">
        <f>IF(N114="snížená",J114,0)</f>
        <v>0</v>
      </c>
      <c r="BG114" s="185">
        <f>IF(N114="zákl. přenesená",J114,0)</f>
        <v>0</v>
      </c>
      <c r="BH114" s="185">
        <f>IF(N114="sníž. přenesená",J114,0)</f>
        <v>0</v>
      </c>
      <c r="BI114" s="185">
        <f>IF(N114="nulová",J114,0)</f>
        <v>0</v>
      </c>
      <c r="BJ114" s="19" t="s">
        <v>80</v>
      </c>
      <c r="BK114" s="185">
        <f>ROUND(I114*H114,2)</f>
        <v>0</v>
      </c>
      <c r="BL114" s="19" t="s">
        <v>164</v>
      </c>
      <c r="BM114" s="19" t="s">
        <v>166</v>
      </c>
    </row>
    <row r="115" spans="2:65" s="12" customFormat="1" x14ac:dyDescent="0.3">
      <c r="B115" s="186"/>
      <c r="D115" s="187" t="s">
        <v>167</v>
      </c>
      <c r="E115" s="188" t="s">
        <v>3</v>
      </c>
      <c r="F115" s="189" t="s">
        <v>168</v>
      </c>
      <c r="H115" s="190" t="s">
        <v>3</v>
      </c>
      <c r="I115" s="191"/>
      <c r="L115" s="186"/>
      <c r="M115" s="192"/>
      <c r="N115" s="193"/>
      <c r="O115" s="193"/>
      <c r="P115" s="193"/>
      <c r="Q115" s="193"/>
      <c r="R115" s="193"/>
      <c r="S115" s="193"/>
      <c r="T115" s="194"/>
      <c r="AT115" s="190" t="s">
        <v>167</v>
      </c>
      <c r="AU115" s="190" t="s">
        <v>165</v>
      </c>
      <c r="AV115" s="12" t="s">
        <v>80</v>
      </c>
      <c r="AW115" s="12" t="s">
        <v>32</v>
      </c>
      <c r="AX115" s="12" t="s">
        <v>73</v>
      </c>
      <c r="AY115" s="190" t="s">
        <v>155</v>
      </c>
    </row>
    <row r="116" spans="2:65" s="13" customFormat="1" x14ac:dyDescent="0.3">
      <c r="B116" s="195"/>
      <c r="D116" s="187" t="s">
        <v>167</v>
      </c>
      <c r="E116" s="196" t="s">
        <v>3</v>
      </c>
      <c r="F116" s="197" t="s">
        <v>169</v>
      </c>
      <c r="H116" s="198">
        <v>208.68700000000001</v>
      </c>
      <c r="I116" s="199"/>
      <c r="L116" s="195"/>
      <c r="M116" s="200"/>
      <c r="N116" s="201"/>
      <c r="O116" s="201"/>
      <c r="P116" s="201"/>
      <c r="Q116" s="201"/>
      <c r="R116" s="201"/>
      <c r="S116" s="201"/>
      <c r="T116" s="202"/>
      <c r="AT116" s="196" t="s">
        <v>167</v>
      </c>
      <c r="AU116" s="196" t="s">
        <v>165</v>
      </c>
      <c r="AV116" s="13" t="s">
        <v>82</v>
      </c>
      <c r="AW116" s="13" t="s">
        <v>32</v>
      </c>
      <c r="AX116" s="13" t="s">
        <v>73</v>
      </c>
      <c r="AY116" s="196" t="s">
        <v>155</v>
      </c>
    </row>
    <row r="117" spans="2:65" s="13" customFormat="1" x14ac:dyDescent="0.3">
      <c r="B117" s="195"/>
      <c r="D117" s="187" t="s">
        <v>167</v>
      </c>
      <c r="E117" s="196" t="s">
        <v>3</v>
      </c>
      <c r="F117" s="197" t="s">
        <v>170</v>
      </c>
      <c r="H117" s="198">
        <v>669.6</v>
      </c>
      <c r="I117" s="199"/>
      <c r="L117" s="195"/>
      <c r="M117" s="200"/>
      <c r="N117" s="201"/>
      <c r="O117" s="201"/>
      <c r="P117" s="201"/>
      <c r="Q117" s="201"/>
      <c r="R117" s="201"/>
      <c r="S117" s="201"/>
      <c r="T117" s="202"/>
      <c r="AT117" s="196" t="s">
        <v>167</v>
      </c>
      <c r="AU117" s="196" t="s">
        <v>165</v>
      </c>
      <c r="AV117" s="13" t="s">
        <v>82</v>
      </c>
      <c r="AW117" s="13" t="s">
        <v>32</v>
      </c>
      <c r="AX117" s="13" t="s">
        <v>73</v>
      </c>
      <c r="AY117" s="196" t="s">
        <v>155</v>
      </c>
    </row>
    <row r="118" spans="2:65" s="13" customFormat="1" x14ac:dyDescent="0.3">
      <c r="B118" s="195"/>
      <c r="D118" s="187" t="s">
        <v>167</v>
      </c>
      <c r="E118" s="196" t="s">
        <v>3</v>
      </c>
      <c r="F118" s="197" t="s">
        <v>171</v>
      </c>
      <c r="H118" s="198">
        <v>45.468000000000004</v>
      </c>
      <c r="I118" s="199"/>
      <c r="L118" s="195"/>
      <c r="M118" s="200"/>
      <c r="N118" s="201"/>
      <c r="O118" s="201"/>
      <c r="P118" s="201"/>
      <c r="Q118" s="201"/>
      <c r="R118" s="201"/>
      <c r="S118" s="201"/>
      <c r="T118" s="202"/>
      <c r="AT118" s="196" t="s">
        <v>167</v>
      </c>
      <c r="AU118" s="196" t="s">
        <v>165</v>
      </c>
      <c r="AV118" s="13" t="s">
        <v>82</v>
      </c>
      <c r="AW118" s="13" t="s">
        <v>32</v>
      </c>
      <c r="AX118" s="13" t="s">
        <v>73</v>
      </c>
      <c r="AY118" s="196" t="s">
        <v>155</v>
      </c>
    </row>
    <row r="119" spans="2:65" s="13" customFormat="1" x14ac:dyDescent="0.3">
      <c r="B119" s="195"/>
      <c r="D119" s="187" t="s">
        <v>167</v>
      </c>
      <c r="E119" s="196" t="s">
        <v>3</v>
      </c>
      <c r="F119" s="197" t="s">
        <v>172</v>
      </c>
      <c r="H119" s="198">
        <v>10.35</v>
      </c>
      <c r="I119" s="199"/>
      <c r="L119" s="195"/>
      <c r="M119" s="200"/>
      <c r="N119" s="201"/>
      <c r="O119" s="201"/>
      <c r="P119" s="201"/>
      <c r="Q119" s="201"/>
      <c r="R119" s="201"/>
      <c r="S119" s="201"/>
      <c r="T119" s="202"/>
      <c r="AT119" s="196" t="s">
        <v>167</v>
      </c>
      <c r="AU119" s="196" t="s">
        <v>165</v>
      </c>
      <c r="AV119" s="13" t="s">
        <v>82</v>
      </c>
      <c r="AW119" s="13" t="s">
        <v>32</v>
      </c>
      <c r="AX119" s="13" t="s">
        <v>73</v>
      </c>
      <c r="AY119" s="196" t="s">
        <v>155</v>
      </c>
    </row>
    <row r="120" spans="2:65" s="14" customFormat="1" x14ac:dyDescent="0.3">
      <c r="B120" s="203"/>
      <c r="D120" s="187" t="s">
        <v>167</v>
      </c>
      <c r="E120" s="204" t="s">
        <v>3</v>
      </c>
      <c r="F120" s="205" t="s">
        <v>173</v>
      </c>
      <c r="H120" s="206">
        <v>934.10500000000002</v>
      </c>
      <c r="I120" s="207"/>
      <c r="L120" s="203"/>
      <c r="M120" s="208"/>
      <c r="N120" s="209"/>
      <c r="O120" s="209"/>
      <c r="P120" s="209"/>
      <c r="Q120" s="209"/>
      <c r="R120" s="209"/>
      <c r="S120" s="209"/>
      <c r="T120" s="210"/>
      <c r="AT120" s="204" t="s">
        <v>167</v>
      </c>
      <c r="AU120" s="204" t="s">
        <v>165</v>
      </c>
      <c r="AV120" s="14" t="s">
        <v>165</v>
      </c>
      <c r="AW120" s="14" t="s">
        <v>32</v>
      </c>
      <c r="AX120" s="14" t="s">
        <v>73</v>
      </c>
      <c r="AY120" s="204" t="s">
        <v>155</v>
      </c>
    </row>
    <row r="121" spans="2:65" s="12" customFormat="1" x14ac:dyDescent="0.3">
      <c r="B121" s="186"/>
      <c r="D121" s="187" t="s">
        <v>167</v>
      </c>
      <c r="E121" s="188" t="s">
        <v>3</v>
      </c>
      <c r="F121" s="189" t="s">
        <v>174</v>
      </c>
      <c r="H121" s="190" t="s">
        <v>3</v>
      </c>
      <c r="I121" s="191"/>
      <c r="L121" s="186"/>
      <c r="M121" s="192"/>
      <c r="N121" s="193"/>
      <c r="O121" s="193"/>
      <c r="P121" s="193"/>
      <c r="Q121" s="193"/>
      <c r="R121" s="193"/>
      <c r="S121" s="193"/>
      <c r="T121" s="194"/>
      <c r="AT121" s="190" t="s">
        <v>167</v>
      </c>
      <c r="AU121" s="190" t="s">
        <v>165</v>
      </c>
      <c r="AV121" s="12" t="s">
        <v>80</v>
      </c>
      <c r="AW121" s="12" t="s">
        <v>32</v>
      </c>
      <c r="AX121" s="12" t="s">
        <v>73</v>
      </c>
      <c r="AY121" s="190" t="s">
        <v>155</v>
      </c>
    </row>
    <row r="122" spans="2:65" s="13" customFormat="1" x14ac:dyDescent="0.3">
      <c r="B122" s="195"/>
      <c r="D122" s="187" t="s">
        <v>167</v>
      </c>
      <c r="E122" s="196" t="s">
        <v>3</v>
      </c>
      <c r="F122" s="197" t="s">
        <v>175</v>
      </c>
      <c r="H122" s="198">
        <v>55</v>
      </c>
      <c r="I122" s="199"/>
      <c r="L122" s="195"/>
      <c r="M122" s="200"/>
      <c r="N122" s="201"/>
      <c r="O122" s="201"/>
      <c r="P122" s="201"/>
      <c r="Q122" s="201"/>
      <c r="R122" s="201"/>
      <c r="S122" s="201"/>
      <c r="T122" s="202"/>
      <c r="AT122" s="196" t="s">
        <v>167</v>
      </c>
      <c r="AU122" s="196" t="s">
        <v>165</v>
      </c>
      <c r="AV122" s="13" t="s">
        <v>82</v>
      </c>
      <c r="AW122" s="13" t="s">
        <v>32</v>
      </c>
      <c r="AX122" s="13" t="s">
        <v>73</v>
      </c>
      <c r="AY122" s="196" t="s">
        <v>155</v>
      </c>
    </row>
    <row r="123" spans="2:65" s="13" customFormat="1" x14ac:dyDescent="0.3">
      <c r="B123" s="195"/>
      <c r="D123" s="187" t="s">
        <v>167</v>
      </c>
      <c r="E123" s="196" t="s">
        <v>3</v>
      </c>
      <c r="F123" s="197" t="s">
        <v>176</v>
      </c>
      <c r="H123" s="198">
        <v>83.7</v>
      </c>
      <c r="I123" s="199"/>
      <c r="L123" s="195"/>
      <c r="M123" s="200"/>
      <c r="N123" s="201"/>
      <c r="O123" s="201"/>
      <c r="P123" s="201"/>
      <c r="Q123" s="201"/>
      <c r="R123" s="201"/>
      <c r="S123" s="201"/>
      <c r="T123" s="202"/>
      <c r="AT123" s="196" t="s">
        <v>167</v>
      </c>
      <c r="AU123" s="196" t="s">
        <v>165</v>
      </c>
      <c r="AV123" s="13" t="s">
        <v>82</v>
      </c>
      <c r="AW123" s="13" t="s">
        <v>32</v>
      </c>
      <c r="AX123" s="13" t="s">
        <v>73</v>
      </c>
      <c r="AY123" s="196" t="s">
        <v>155</v>
      </c>
    </row>
    <row r="124" spans="2:65" s="13" customFormat="1" x14ac:dyDescent="0.3">
      <c r="B124" s="195"/>
      <c r="D124" s="187" t="s">
        <v>167</v>
      </c>
      <c r="E124" s="196" t="s">
        <v>3</v>
      </c>
      <c r="F124" s="197" t="s">
        <v>177</v>
      </c>
      <c r="H124" s="198">
        <v>88.796999999999997</v>
      </c>
      <c r="I124" s="199"/>
      <c r="L124" s="195"/>
      <c r="M124" s="200"/>
      <c r="N124" s="201"/>
      <c r="O124" s="201"/>
      <c r="P124" s="201"/>
      <c r="Q124" s="201"/>
      <c r="R124" s="201"/>
      <c r="S124" s="201"/>
      <c r="T124" s="202"/>
      <c r="AT124" s="196" t="s">
        <v>167</v>
      </c>
      <c r="AU124" s="196" t="s">
        <v>165</v>
      </c>
      <c r="AV124" s="13" t="s">
        <v>82</v>
      </c>
      <c r="AW124" s="13" t="s">
        <v>32</v>
      </c>
      <c r="AX124" s="13" t="s">
        <v>73</v>
      </c>
      <c r="AY124" s="196" t="s">
        <v>155</v>
      </c>
    </row>
    <row r="125" spans="2:65" s="13" customFormat="1" x14ac:dyDescent="0.3">
      <c r="B125" s="195"/>
      <c r="D125" s="187" t="s">
        <v>167</v>
      </c>
      <c r="E125" s="196" t="s">
        <v>3</v>
      </c>
      <c r="F125" s="197" t="s">
        <v>178</v>
      </c>
      <c r="H125" s="198">
        <v>132.65</v>
      </c>
      <c r="I125" s="199"/>
      <c r="L125" s="195"/>
      <c r="M125" s="200"/>
      <c r="N125" s="201"/>
      <c r="O125" s="201"/>
      <c r="P125" s="201"/>
      <c r="Q125" s="201"/>
      <c r="R125" s="201"/>
      <c r="S125" s="201"/>
      <c r="T125" s="202"/>
      <c r="AT125" s="196" t="s">
        <v>167</v>
      </c>
      <c r="AU125" s="196" t="s">
        <v>165</v>
      </c>
      <c r="AV125" s="13" t="s">
        <v>82</v>
      </c>
      <c r="AW125" s="13" t="s">
        <v>32</v>
      </c>
      <c r="AX125" s="13" t="s">
        <v>73</v>
      </c>
      <c r="AY125" s="196" t="s">
        <v>155</v>
      </c>
    </row>
    <row r="126" spans="2:65" s="14" customFormat="1" x14ac:dyDescent="0.3">
      <c r="B126" s="203"/>
      <c r="D126" s="187" t="s">
        <v>167</v>
      </c>
      <c r="E126" s="204" t="s">
        <v>3</v>
      </c>
      <c r="F126" s="205" t="s">
        <v>179</v>
      </c>
      <c r="H126" s="206">
        <v>360.14699999999999</v>
      </c>
      <c r="I126" s="207"/>
      <c r="L126" s="203"/>
      <c r="M126" s="208"/>
      <c r="N126" s="209"/>
      <c r="O126" s="209"/>
      <c r="P126" s="209"/>
      <c r="Q126" s="209"/>
      <c r="R126" s="209"/>
      <c r="S126" s="209"/>
      <c r="T126" s="210"/>
      <c r="AT126" s="204" t="s">
        <v>167</v>
      </c>
      <c r="AU126" s="204" t="s">
        <v>165</v>
      </c>
      <c r="AV126" s="14" t="s">
        <v>165</v>
      </c>
      <c r="AW126" s="14" t="s">
        <v>32</v>
      </c>
      <c r="AX126" s="14" t="s">
        <v>73</v>
      </c>
      <c r="AY126" s="204" t="s">
        <v>155</v>
      </c>
    </row>
    <row r="127" spans="2:65" s="15" customFormat="1" x14ac:dyDescent="0.3">
      <c r="B127" s="211"/>
      <c r="D127" s="212" t="s">
        <v>167</v>
      </c>
      <c r="E127" s="213" t="s">
        <v>3</v>
      </c>
      <c r="F127" s="214" t="s">
        <v>180</v>
      </c>
      <c r="H127" s="215">
        <v>1294.252</v>
      </c>
      <c r="I127" s="216"/>
      <c r="L127" s="211"/>
      <c r="M127" s="217"/>
      <c r="N127" s="218"/>
      <c r="O127" s="218"/>
      <c r="P127" s="218"/>
      <c r="Q127" s="218"/>
      <c r="R127" s="218"/>
      <c r="S127" s="218"/>
      <c r="T127" s="219"/>
      <c r="AT127" s="220" t="s">
        <v>167</v>
      </c>
      <c r="AU127" s="220" t="s">
        <v>165</v>
      </c>
      <c r="AV127" s="15" t="s">
        <v>164</v>
      </c>
      <c r="AW127" s="15" t="s">
        <v>32</v>
      </c>
      <c r="AX127" s="15" t="s">
        <v>80</v>
      </c>
      <c r="AY127" s="220" t="s">
        <v>155</v>
      </c>
    </row>
    <row r="128" spans="2:65" s="1" customFormat="1" ht="22.5" customHeight="1" x14ac:dyDescent="0.3">
      <c r="B128" s="173"/>
      <c r="C128" s="174" t="s">
        <v>82</v>
      </c>
      <c r="D128" s="174" t="s">
        <v>159</v>
      </c>
      <c r="E128" s="175" t="s">
        <v>181</v>
      </c>
      <c r="F128" s="176" t="s">
        <v>182</v>
      </c>
      <c r="G128" s="177" t="s">
        <v>162</v>
      </c>
      <c r="H128" s="178">
        <v>1654.3989999999999</v>
      </c>
      <c r="I128" s="179"/>
      <c r="J128" s="180">
        <f>ROUND(I128*H128,2)</f>
        <v>0</v>
      </c>
      <c r="K128" s="176" t="s">
        <v>163</v>
      </c>
      <c r="L128" s="36"/>
      <c r="M128" s="181" t="s">
        <v>3</v>
      </c>
      <c r="N128" s="182" t="s">
        <v>44</v>
      </c>
      <c r="O128" s="37"/>
      <c r="P128" s="183">
        <f>O128*H128</f>
        <v>0</v>
      </c>
      <c r="Q128" s="183">
        <v>0</v>
      </c>
      <c r="R128" s="183">
        <f>Q128*H128</f>
        <v>0</v>
      </c>
      <c r="S128" s="183">
        <v>0</v>
      </c>
      <c r="T128" s="184">
        <f>S128*H128</f>
        <v>0</v>
      </c>
      <c r="AR128" s="19" t="s">
        <v>164</v>
      </c>
      <c r="AT128" s="19" t="s">
        <v>159</v>
      </c>
      <c r="AU128" s="19" t="s">
        <v>165</v>
      </c>
      <c r="AY128" s="19" t="s">
        <v>155</v>
      </c>
      <c r="BE128" s="185">
        <f>IF(N128="základní",J128,0)</f>
        <v>0</v>
      </c>
      <c r="BF128" s="185">
        <f>IF(N128="snížená",J128,0)</f>
        <v>0</v>
      </c>
      <c r="BG128" s="185">
        <f>IF(N128="zákl. přenesená",J128,0)</f>
        <v>0</v>
      </c>
      <c r="BH128" s="185">
        <f>IF(N128="sníž. přenesená",J128,0)</f>
        <v>0</v>
      </c>
      <c r="BI128" s="185">
        <f>IF(N128="nulová",J128,0)</f>
        <v>0</v>
      </c>
      <c r="BJ128" s="19" t="s">
        <v>80</v>
      </c>
      <c r="BK128" s="185">
        <f>ROUND(I128*H128,2)</f>
        <v>0</v>
      </c>
      <c r="BL128" s="19" t="s">
        <v>164</v>
      </c>
      <c r="BM128" s="19" t="s">
        <v>183</v>
      </c>
    </row>
    <row r="129" spans="2:65" s="12" customFormat="1" x14ac:dyDescent="0.3">
      <c r="B129" s="186"/>
      <c r="D129" s="187" t="s">
        <v>167</v>
      </c>
      <c r="E129" s="188" t="s">
        <v>3</v>
      </c>
      <c r="F129" s="189" t="s">
        <v>184</v>
      </c>
      <c r="H129" s="190" t="s">
        <v>3</v>
      </c>
      <c r="I129" s="191"/>
      <c r="L129" s="186"/>
      <c r="M129" s="192"/>
      <c r="N129" s="193"/>
      <c r="O129" s="193"/>
      <c r="P129" s="193"/>
      <c r="Q129" s="193"/>
      <c r="R129" s="193"/>
      <c r="S129" s="193"/>
      <c r="T129" s="194"/>
      <c r="AT129" s="190" t="s">
        <v>167</v>
      </c>
      <c r="AU129" s="190" t="s">
        <v>165</v>
      </c>
      <c r="AV129" s="12" t="s">
        <v>80</v>
      </c>
      <c r="AW129" s="12" t="s">
        <v>32</v>
      </c>
      <c r="AX129" s="12" t="s">
        <v>73</v>
      </c>
      <c r="AY129" s="190" t="s">
        <v>155</v>
      </c>
    </row>
    <row r="130" spans="2:65" s="13" customFormat="1" x14ac:dyDescent="0.3">
      <c r="B130" s="195"/>
      <c r="D130" s="187" t="s">
        <v>167</v>
      </c>
      <c r="E130" s="196" t="s">
        <v>3</v>
      </c>
      <c r="F130" s="197" t="s">
        <v>185</v>
      </c>
      <c r="H130" s="198">
        <v>263.68700000000001</v>
      </c>
      <c r="I130" s="199"/>
      <c r="L130" s="195"/>
      <c r="M130" s="200"/>
      <c r="N130" s="201"/>
      <c r="O130" s="201"/>
      <c r="P130" s="201"/>
      <c r="Q130" s="201"/>
      <c r="R130" s="201"/>
      <c r="S130" s="201"/>
      <c r="T130" s="202"/>
      <c r="AT130" s="196" t="s">
        <v>167</v>
      </c>
      <c r="AU130" s="196" t="s">
        <v>165</v>
      </c>
      <c r="AV130" s="13" t="s">
        <v>82</v>
      </c>
      <c r="AW130" s="13" t="s">
        <v>32</v>
      </c>
      <c r="AX130" s="13" t="s">
        <v>73</v>
      </c>
      <c r="AY130" s="196" t="s">
        <v>155</v>
      </c>
    </row>
    <row r="131" spans="2:65" s="13" customFormat="1" x14ac:dyDescent="0.3">
      <c r="B131" s="195"/>
      <c r="D131" s="187" t="s">
        <v>167</v>
      </c>
      <c r="E131" s="196" t="s">
        <v>3</v>
      </c>
      <c r="F131" s="197" t="s">
        <v>186</v>
      </c>
      <c r="H131" s="198">
        <v>753.3</v>
      </c>
      <c r="I131" s="199"/>
      <c r="L131" s="195"/>
      <c r="M131" s="200"/>
      <c r="N131" s="201"/>
      <c r="O131" s="201"/>
      <c r="P131" s="201"/>
      <c r="Q131" s="201"/>
      <c r="R131" s="201"/>
      <c r="S131" s="201"/>
      <c r="T131" s="202"/>
      <c r="AT131" s="196" t="s">
        <v>167</v>
      </c>
      <c r="AU131" s="196" t="s">
        <v>165</v>
      </c>
      <c r="AV131" s="13" t="s">
        <v>82</v>
      </c>
      <c r="AW131" s="13" t="s">
        <v>32</v>
      </c>
      <c r="AX131" s="13" t="s">
        <v>73</v>
      </c>
      <c r="AY131" s="196" t="s">
        <v>155</v>
      </c>
    </row>
    <row r="132" spans="2:65" s="13" customFormat="1" x14ac:dyDescent="0.3">
      <c r="B132" s="195"/>
      <c r="D132" s="187" t="s">
        <v>167</v>
      </c>
      <c r="E132" s="196" t="s">
        <v>3</v>
      </c>
      <c r="F132" s="197" t="s">
        <v>187</v>
      </c>
      <c r="H132" s="198">
        <v>134.26499999999999</v>
      </c>
      <c r="I132" s="199"/>
      <c r="L132" s="195"/>
      <c r="M132" s="200"/>
      <c r="N132" s="201"/>
      <c r="O132" s="201"/>
      <c r="P132" s="201"/>
      <c r="Q132" s="201"/>
      <c r="R132" s="201"/>
      <c r="S132" s="201"/>
      <c r="T132" s="202"/>
      <c r="AT132" s="196" t="s">
        <v>167</v>
      </c>
      <c r="AU132" s="196" t="s">
        <v>165</v>
      </c>
      <c r="AV132" s="13" t="s">
        <v>82</v>
      </c>
      <c r="AW132" s="13" t="s">
        <v>32</v>
      </c>
      <c r="AX132" s="13" t="s">
        <v>73</v>
      </c>
      <c r="AY132" s="196" t="s">
        <v>155</v>
      </c>
    </row>
    <row r="133" spans="2:65" s="13" customFormat="1" x14ac:dyDescent="0.3">
      <c r="B133" s="195"/>
      <c r="D133" s="187" t="s">
        <v>167</v>
      </c>
      <c r="E133" s="196" t="s">
        <v>3</v>
      </c>
      <c r="F133" s="197" t="s">
        <v>188</v>
      </c>
      <c r="H133" s="198">
        <v>143</v>
      </c>
      <c r="I133" s="199"/>
      <c r="L133" s="195"/>
      <c r="M133" s="200"/>
      <c r="N133" s="201"/>
      <c r="O133" s="201"/>
      <c r="P133" s="201"/>
      <c r="Q133" s="201"/>
      <c r="R133" s="201"/>
      <c r="S133" s="201"/>
      <c r="T133" s="202"/>
      <c r="AT133" s="196" t="s">
        <v>167</v>
      </c>
      <c r="AU133" s="196" t="s">
        <v>165</v>
      </c>
      <c r="AV133" s="13" t="s">
        <v>82</v>
      </c>
      <c r="AW133" s="13" t="s">
        <v>32</v>
      </c>
      <c r="AX133" s="13" t="s">
        <v>73</v>
      </c>
      <c r="AY133" s="196" t="s">
        <v>155</v>
      </c>
    </row>
    <row r="134" spans="2:65" s="14" customFormat="1" x14ac:dyDescent="0.3">
      <c r="B134" s="203"/>
      <c r="D134" s="187" t="s">
        <v>167</v>
      </c>
      <c r="E134" s="204" t="s">
        <v>3</v>
      </c>
      <c r="F134" s="205" t="s">
        <v>189</v>
      </c>
      <c r="H134" s="206">
        <v>1294.252</v>
      </c>
      <c r="I134" s="207"/>
      <c r="L134" s="203"/>
      <c r="M134" s="208"/>
      <c r="N134" s="209"/>
      <c r="O134" s="209"/>
      <c r="P134" s="209"/>
      <c r="Q134" s="209"/>
      <c r="R134" s="209"/>
      <c r="S134" s="209"/>
      <c r="T134" s="210"/>
      <c r="AT134" s="204" t="s">
        <v>167</v>
      </c>
      <c r="AU134" s="204" t="s">
        <v>165</v>
      </c>
      <c r="AV134" s="14" t="s">
        <v>165</v>
      </c>
      <c r="AW134" s="14" t="s">
        <v>32</v>
      </c>
      <c r="AX134" s="14" t="s">
        <v>73</v>
      </c>
      <c r="AY134" s="204" t="s">
        <v>155</v>
      </c>
    </row>
    <row r="135" spans="2:65" s="12" customFormat="1" x14ac:dyDescent="0.3">
      <c r="B135" s="186"/>
      <c r="D135" s="187" t="s">
        <v>167</v>
      </c>
      <c r="E135" s="188" t="s">
        <v>3</v>
      </c>
      <c r="F135" s="189" t="s">
        <v>190</v>
      </c>
      <c r="H135" s="190" t="s">
        <v>3</v>
      </c>
      <c r="I135" s="191"/>
      <c r="L135" s="186"/>
      <c r="M135" s="192"/>
      <c r="N135" s="193"/>
      <c r="O135" s="193"/>
      <c r="P135" s="193"/>
      <c r="Q135" s="193"/>
      <c r="R135" s="193"/>
      <c r="S135" s="193"/>
      <c r="T135" s="194"/>
      <c r="AT135" s="190" t="s">
        <v>167</v>
      </c>
      <c r="AU135" s="190" t="s">
        <v>165</v>
      </c>
      <c r="AV135" s="12" t="s">
        <v>80</v>
      </c>
      <c r="AW135" s="12" t="s">
        <v>32</v>
      </c>
      <c r="AX135" s="12" t="s">
        <v>73</v>
      </c>
      <c r="AY135" s="190" t="s">
        <v>155</v>
      </c>
    </row>
    <row r="136" spans="2:65" s="13" customFormat="1" x14ac:dyDescent="0.3">
      <c r="B136" s="195"/>
      <c r="D136" s="187" t="s">
        <v>167</v>
      </c>
      <c r="E136" s="196" t="s">
        <v>3</v>
      </c>
      <c r="F136" s="197" t="s">
        <v>175</v>
      </c>
      <c r="H136" s="198">
        <v>55</v>
      </c>
      <c r="I136" s="199"/>
      <c r="L136" s="195"/>
      <c r="M136" s="200"/>
      <c r="N136" s="201"/>
      <c r="O136" s="201"/>
      <c r="P136" s="201"/>
      <c r="Q136" s="201"/>
      <c r="R136" s="201"/>
      <c r="S136" s="201"/>
      <c r="T136" s="202"/>
      <c r="AT136" s="196" t="s">
        <v>167</v>
      </c>
      <c r="AU136" s="196" t="s">
        <v>165</v>
      </c>
      <c r="AV136" s="13" t="s">
        <v>82</v>
      </c>
      <c r="AW136" s="13" t="s">
        <v>32</v>
      </c>
      <c r="AX136" s="13" t="s">
        <v>73</v>
      </c>
      <c r="AY136" s="196" t="s">
        <v>155</v>
      </c>
    </row>
    <row r="137" spans="2:65" s="13" customFormat="1" x14ac:dyDescent="0.3">
      <c r="B137" s="195"/>
      <c r="D137" s="187" t="s">
        <v>167</v>
      </c>
      <c r="E137" s="196" t="s">
        <v>3</v>
      </c>
      <c r="F137" s="197" t="s">
        <v>176</v>
      </c>
      <c r="H137" s="198">
        <v>83.7</v>
      </c>
      <c r="I137" s="199"/>
      <c r="L137" s="195"/>
      <c r="M137" s="200"/>
      <c r="N137" s="201"/>
      <c r="O137" s="201"/>
      <c r="P137" s="201"/>
      <c r="Q137" s="201"/>
      <c r="R137" s="201"/>
      <c r="S137" s="201"/>
      <c r="T137" s="202"/>
      <c r="AT137" s="196" t="s">
        <v>167</v>
      </c>
      <c r="AU137" s="196" t="s">
        <v>165</v>
      </c>
      <c r="AV137" s="13" t="s">
        <v>82</v>
      </c>
      <c r="AW137" s="13" t="s">
        <v>32</v>
      </c>
      <c r="AX137" s="13" t="s">
        <v>73</v>
      </c>
      <c r="AY137" s="196" t="s">
        <v>155</v>
      </c>
    </row>
    <row r="138" spans="2:65" s="13" customFormat="1" x14ac:dyDescent="0.3">
      <c r="B138" s="195"/>
      <c r="D138" s="187" t="s">
        <v>167</v>
      </c>
      <c r="E138" s="196" t="s">
        <v>3</v>
      </c>
      <c r="F138" s="197" t="s">
        <v>177</v>
      </c>
      <c r="H138" s="198">
        <v>88.796999999999997</v>
      </c>
      <c r="I138" s="199"/>
      <c r="L138" s="195"/>
      <c r="M138" s="200"/>
      <c r="N138" s="201"/>
      <c r="O138" s="201"/>
      <c r="P138" s="201"/>
      <c r="Q138" s="201"/>
      <c r="R138" s="201"/>
      <c r="S138" s="201"/>
      <c r="T138" s="202"/>
      <c r="AT138" s="196" t="s">
        <v>167</v>
      </c>
      <c r="AU138" s="196" t="s">
        <v>165</v>
      </c>
      <c r="AV138" s="13" t="s">
        <v>82</v>
      </c>
      <c r="AW138" s="13" t="s">
        <v>32</v>
      </c>
      <c r="AX138" s="13" t="s">
        <v>73</v>
      </c>
      <c r="AY138" s="196" t="s">
        <v>155</v>
      </c>
    </row>
    <row r="139" spans="2:65" s="13" customFormat="1" x14ac:dyDescent="0.3">
      <c r="B139" s="195"/>
      <c r="D139" s="187" t="s">
        <v>167</v>
      </c>
      <c r="E139" s="196" t="s">
        <v>3</v>
      </c>
      <c r="F139" s="197" t="s">
        <v>178</v>
      </c>
      <c r="H139" s="198">
        <v>132.65</v>
      </c>
      <c r="I139" s="199"/>
      <c r="L139" s="195"/>
      <c r="M139" s="200"/>
      <c r="N139" s="201"/>
      <c r="O139" s="201"/>
      <c r="P139" s="201"/>
      <c r="Q139" s="201"/>
      <c r="R139" s="201"/>
      <c r="S139" s="201"/>
      <c r="T139" s="202"/>
      <c r="AT139" s="196" t="s">
        <v>167</v>
      </c>
      <c r="AU139" s="196" t="s">
        <v>165</v>
      </c>
      <c r="AV139" s="13" t="s">
        <v>82</v>
      </c>
      <c r="AW139" s="13" t="s">
        <v>32</v>
      </c>
      <c r="AX139" s="13" t="s">
        <v>73</v>
      </c>
      <c r="AY139" s="196" t="s">
        <v>155</v>
      </c>
    </row>
    <row r="140" spans="2:65" s="14" customFormat="1" x14ac:dyDescent="0.3">
      <c r="B140" s="203"/>
      <c r="D140" s="187" t="s">
        <v>167</v>
      </c>
      <c r="E140" s="204" t="s">
        <v>3</v>
      </c>
      <c r="F140" s="205" t="s">
        <v>189</v>
      </c>
      <c r="H140" s="206">
        <v>360.14699999999999</v>
      </c>
      <c r="I140" s="207"/>
      <c r="L140" s="203"/>
      <c r="M140" s="208"/>
      <c r="N140" s="209"/>
      <c r="O140" s="209"/>
      <c r="P140" s="209"/>
      <c r="Q140" s="209"/>
      <c r="R140" s="209"/>
      <c r="S140" s="209"/>
      <c r="T140" s="210"/>
      <c r="AT140" s="204" t="s">
        <v>167</v>
      </c>
      <c r="AU140" s="204" t="s">
        <v>165</v>
      </c>
      <c r="AV140" s="14" t="s">
        <v>165</v>
      </c>
      <c r="AW140" s="14" t="s">
        <v>32</v>
      </c>
      <c r="AX140" s="14" t="s">
        <v>73</v>
      </c>
      <c r="AY140" s="204" t="s">
        <v>155</v>
      </c>
    </row>
    <row r="141" spans="2:65" s="15" customFormat="1" x14ac:dyDescent="0.3">
      <c r="B141" s="211"/>
      <c r="D141" s="212" t="s">
        <v>167</v>
      </c>
      <c r="E141" s="213" t="s">
        <v>3</v>
      </c>
      <c r="F141" s="214" t="s">
        <v>180</v>
      </c>
      <c r="H141" s="215">
        <v>1654.3989999999999</v>
      </c>
      <c r="I141" s="216"/>
      <c r="L141" s="211"/>
      <c r="M141" s="217"/>
      <c r="N141" s="218"/>
      <c r="O141" s="218"/>
      <c r="P141" s="218"/>
      <c r="Q141" s="218"/>
      <c r="R141" s="218"/>
      <c r="S141" s="218"/>
      <c r="T141" s="219"/>
      <c r="AT141" s="220" t="s">
        <v>167</v>
      </c>
      <c r="AU141" s="220" t="s">
        <v>165</v>
      </c>
      <c r="AV141" s="15" t="s">
        <v>164</v>
      </c>
      <c r="AW141" s="15" t="s">
        <v>32</v>
      </c>
      <c r="AX141" s="15" t="s">
        <v>80</v>
      </c>
      <c r="AY141" s="220" t="s">
        <v>155</v>
      </c>
    </row>
    <row r="142" spans="2:65" s="1" customFormat="1" ht="22.5" customHeight="1" x14ac:dyDescent="0.3">
      <c r="B142" s="173"/>
      <c r="C142" s="174" t="s">
        <v>165</v>
      </c>
      <c r="D142" s="174" t="s">
        <v>159</v>
      </c>
      <c r="E142" s="175" t="s">
        <v>191</v>
      </c>
      <c r="F142" s="176" t="s">
        <v>192</v>
      </c>
      <c r="G142" s="177" t="s">
        <v>162</v>
      </c>
      <c r="H142" s="178">
        <v>934.10500000000002</v>
      </c>
      <c r="I142" s="179"/>
      <c r="J142" s="180">
        <f>ROUND(I142*H142,2)</f>
        <v>0</v>
      </c>
      <c r="K142" s="176" t="s">
        <v>163</v>
      </c>
      <c r="L142" s="36"/>
      <c r="M142" s="181" t="s">
        <v>3</v>
      </c>
      <c r="N142" s="182" t="s">
        <v>44</v>
      </c>
      <c r="O142" s="37"/>
      <c r="P142" s="183">
        <f>O142*H142</f>
        <v>0</v>
      </c>
      <c r="Q142" s="183">
        <v>0</v>
      </c>
      <c r="R142" s="183">
        <f>Q142*H142</f>
        <v>0</v>
      </c>
      <c r="S142" s="183">
        <v>0</v>
      </c>
      <c r="T142" s="184">
        <f>S142*H142</f>
        <v>0</v>
      </c>
      <c r="AR142" s="19" t="s">
        <v>164</v>
      </c>
      <c r="AT142" s="19" t="s">
        <v>159</v>
      </c>
      <c r="AU142" s="19" t="s">
        <v>165</v>
      </c>
      <c r="AY142" s="19" t="s">
        <v>155</v>
      </c>
      <c r="BE142" s="185">
        <f>IF(N142="základní",J142,0)</f>
        <v>0</v>
      </c>
      <c r="BF142" s="185">
        <f>IF(N142="snížená",J142,0)</f>
        <v>0</v>
      </c>
      <c r="BG142" s="185">
        <f>IF(N142="zákl. přenesená",J142,0)</f>
        <v>0</v>
      </c>
      <c r="BH142" s="185">
        <f>IF(N142="sníž. přenesená",J142,0)</f>
        <v>0</v>
      </c>
      <c r="BI142" s="185">
        <f>IF(N142="nulová",J142,0)</f>
        <v>0</v>
      </c>
      <c r="BJ142" s="19" t="s">
        <v>80</v>
      </c>
      <c r="BK142" s="185">
        <f>ROUND(I142*H142,2)</f>
        <v>0</v>
      </c>
      <c r="BL142" s="19" t="s">
        <v>164</v>
      </c>
      <c r="BM142" s="19" t="s">
        <v>193</v>
      </c>
    </row>
    <row r="143" spans="2:65" s="12" customFormat="1" x14ac:dyDescent="0.3">
      <c r="B143" s="186"/>
      <c r="D143" s="187" t="s">
        <v>167</v>
      </c>
      <c r="E143" s="188" t="s">
        <v>3</v>
      </c>
      <c r="F143" s="189" t="s">
        <v>194</v>
      </c>
      <c r="H143" s="190" t="s">
        <v>3</v>
      </c>
      <c r="I143" s="191"/>
      <c r="L143" s="186"/>
      <c r="M143" s="192"/>
      <c r="N143" s="193"/>
      <c r="O143" s="193"/>
      <c r="P143" s="193"/>
      <c r="Q143" s="193"/>
      <c r="R143" s="193"/>
      <c r="S143" s="193"/>
      <c r="T143" s="194"/>
      <c r="AT143" s="190" t="s">
        <v>167</v>
      </c>
      <c r="AU143" s="190" t="s">
        <v>165</v>
      </c>
      <c r="AV143" s="12" t="s">
        <v>80</v>
      </c>
      <c r="AW143" s="12" t="s">
        <v>32</v>
      </c>
      <c r="AX143" s="12" t="s">
        <v>73</v>
      </c>
      <c r="AY143" s="190" t="s">
        <v>155</v>
      </c>
    </row>
    <row r="144" spans="2:65" s="13" customFormat="1" x14ac:dyDescent="0.3">
      <c r="B144" s="195"/>
      <c r="D144" s="187" t="s">
        <v>167</v>
      </c>
      <c r="E144" s="196" t="s">
        <v>3</v>
      </c>
      <c r="F144" s="197" t="s">
        <v>169</v>
      </c>
      <c r="H144" s="198">
        <v>208.68700000000001</v>
      </c>
      <c r="I144" s="199"/>
      <c r="L144" s="195"/>
      <c r="M144" s="200"/>
      <c r="N144" s="201"/>
      <c r="O144" s="201"/>
      <c r="P144" s="201"/>
      <c r="Q144" s="201"/>
      <c r="R144" s="201"/>
      <c r="S144" s="201"/>
      <c r="T144" s="202"/>
      <c r="AT144" s="196" t="s">
        <v>167</v>
      </c>
      <c r="AU144" s="196" t="s">
        <v>165</v>
      </c>
      <c r="AV144" s="13" t="s">
        <v>82</v>
      </c>
      <c r="AW144" s="13" t="s">
        <v>32</v>
      </c>
      <c r="AX144" s="13" t="s">
        <v>73</v>
      </c>
      <c r="AY144" s="196" t="s">
        <v>155</v>
      </c>
    </row>
    <row r="145" spans="2:65" s="13" customFormat="1" x14ac:dyDescent="0.3">
      <c r="B145" s="195"/>
      <c r="D145" s="187" t="s">
        <v>167</v>
      </c>
      <c r="E145" s="196" t="s">
        <v>3</v>
      </c>
      <c r="F145" s="197" t="s">
        <v>170</v>
      </c>
      <c r="H145" s="198">
        <v>669.6</v>
      </c>
      <c r="I145" s="199"/>
      <c r="L145" s="195"/>
      <c r="M145" s="200"/>
      <c r="N145" s="201"/>
      <c r="O145" s="201"/>
      <c r="P145" s="201"/>
      <c r="Q145" s="201"/>
      <c r="R145" s="201"/>
      <c r="S145" s="201"/>
      <c r="T145" s="202"/>
      <c r="AT145" s="196" t="s">
        <v>167</v>
      </c>
      <c r="AU145" s="196" t="s">
        <v>165</v>
      </c>
      <c r="AV145" s="13" t="s">
        <v>82</v>
      </c>
      <c r="AW145" s="13" t="s">
        <v>32</v>
      </c>
      <c r="AX145" s="13" t="s">
        <v>73</v>
      </c>
      <c r="AY145" s="196" t="s">
        <v>155</v>
      </c>
    </row>
    <row r="146" spans="2:65" s="13" customFormat="1" x14ac:dyDescent="0.3">
      <c r="B146" s="195"/>
      <c r="D146" s="187" t="s">
        <v>167</v>
      </c>
      <c r="E146" s="196" t="s">
        <v>3</v>
      </c>
      <c r="F146" s="197" t="s">
        <v>171</v>
      </c>
      <c r="H146" s="198">
        <v>45.468000000000004</v>
      </c>
      <c r="I146" s="199"/>
      <c r="L146" s="195"/>
      <c r="M146" s="200"/>
      <c r="N146" s="201"/>
      <c r="O146" s="201"/>
      <c r="P146" s="201"/>
      <c r="Q146" s="201"/>
      <c r="R146" s="201"/>
      <c r="S146" s="201"/>
      <c r="T146" s="202"/>
      <c r="AT146" s="196" t="s">
        <v>167</v>
      </c>
      <c r="AU146" s="196" t="s">
        <v>165</v>
      </c>
      <c r="AV146" s="13" t="s">
        <v>82</v>
      </c>
      <c r="AW146" s="13" t="s">
        <v>32</v>
      </c>
      <c r="AX146" s="13" t="s">
        <v>73</v>
      </c>
      <c r="AY146" s="196" t="s">
        <v>155</v>
      </c>
    </row>
    <row r="147" spans="2:65" s="13" customFormat="1" x14ac:dyDescent="0.3">
      <c r="B147" s="195"/>
      <c r="D147" s="187" t="s">
        <v>167</v>
      </c>
      <c r="E147" s="196" t="s">
        <v>3</v>
      </c>
      <c r="F147" s="197" t="s">
        <v>172</v>
      </c>
      <c r="H147" s="198">
        <v>10.35</v>
      </c>
      <c r="I147" s="199"/>
      <c r="L147" s="195"/>
      <c r="M147" s="200"/>
      <c r="N147" s="201"/>
      <c r="O147" s="201"/>
      <c r="P147" s="201"/>
      <c r="Q147" s="201"/>
      <c r="R147" s="201"/>
      <c r="S147" s="201"/>
      <c r="T147" s="202"/>
      <c r="AT147" s="196" t="s">
        <v>167</v>
      </c>
      <c r="AU147" s="196" t="s">
        <v>165</v>
      </c>
      <c r="AV147" s="13" t="s">
        <v>82</v>
      </c>
      <c r="AW147" s="13" t="s">
        <v>32</v>
      </c>
      <c r="AX147" s="13" t="s">
        <v>73</v>
      </c>
      <c r="AY147" s="196" t="s">
        <v>155</v>
      </c>
    </row>
    <row r="148" spans="2:65" s="15" customFormat="1" x14ac:dyDescent="0.3">
      <c r="B148" s="211"/>
      <c r="D148" s="212" t="s">
        <v>167</v>
      </c>
      <c r="E148" s="213" t="s">
        <v>3</v>
      </c>
      <c r="F148" s="214" t="s">
        <v>180</v>
      </c>
      <c r="H148" s="215">
        <v>934.10500000000002</v>
      </c>
      <c r="I148" s="216"/>
      <c r="L148" s="211"/>
      <c r="M148" s="217"/>
      <c r="N148" s="218"/>
      <c r="O148" s="218"/>
      <c r="P148" s="218"/>
      <c r="Q148" s="218"/>
      <c r="R148" s="218"/>
      <c r="S148" s="218"/>
      <c r="T148" s="219"/>
      <c r="AT148" s="220" t="s">
        <v>167</v>
      </c>
      <c r="AU148" s="220" t="s">
        <v>165</v>
      </c>
      <c r="AV148" s="15" t="s">
        <v>164</v>
      </c>
      <c r="AW148" s="15" t="s">
        <v>32</v>
      </c>
      <c r="AX148" s="15" t="s">
        <v>80</v>
      </c>
      <c r="AY148" s="220" t="s">
        <v>155</v>
      </c>
    </row>
    <row r="149" spans="2:65" s="1" customFormat="1" ht="31.5" customHeight="1" x14ac:dyDescent="0.3">
      <c r="B149" s="173"/>
      <c r="C149" s="174" t="s">
        <v>164</v>
      </c>
      <c r="D149" s="174" t="s">
        <v>159</v>
      </c>
      <c r="E149" s="175" t="s">
        <v>195</v>
      </c>
      <c r="F149" s="176" t="s">
        <v>196</v>
      </c>
      <c r="G149" s="177" t="s">
        <v>162</v>
      </c>
      <c r="H149" s="178">
        <v>9341.0499999999993</v>
      </c>
      <c r="I149" s="179"/>
      <c r="J149" s="180">
        <f>ROUND(I149*H149,2)</f>
        <v>0</v>
      </c>
      <c r="K149" s="176" t="s">
        <v>163</v>
      </c>
      <c r="L149" s="36"/>
      <c r="M149" s="181" t="s">
        <v>3</v>
      </c>
      <c r="N149" s="182" t="s">
        <v>44</v>
      </c>
      <c r="O149" s="37"/>
      <c r="P149" s="183">
        <f>O149*H149</f>
        <v>0</v>
      </c>
      <c r="Q149" s="183">
        <v>0</v>
      </c>
      <c r="R149" s="183">
        <f>Q149*H149</f>
        <v>0</v>
      </c>
      <c r="S149" s="183">
        <v>0</v>
      </c>
      <c r="T149" s="184">
        <f>S149*H149</f>
        <v>0</v>
      </c>
      <c r="AR149" s="19" t="s">
        <v>164</v>
      </c>
      <c r="AT149" s="19" t="s">
        <v>159</v>
      </c>
      <c r="AU149" s="19" t="s">
        <v>165</v>
      </c>
      <c r="AY149" s="19" t="s">
        <v>155</v>
      </c>
      <c r="BE149" s="185">
        <f>IF(N149="základní",J149,0)</f>
        <v>0</v>
      </c>
      <c r="BF149" s="185">
        <f>IF(N149="snížená",J149,0)</f>
        <v>0</v>
      </c>
      <c r="BG149" s="185">
        <f>IF(N149="zákl. přenesená",J149,0)</f>
        <v>0</v>
      </c>
      <c r="BH149" s="185">
        <f>IF(N149="sníž. přenesená",J149,0)</f>
        <v>0</v>
      </c>
      <c r="BI149" s="185">
        <f>IF(N149="nulová",J149,0)</f>
        <v>0</v>
      </c>
      <c r="BJ149" s="19" t="s">
        <v>80</v>
      </c>
      <c r="BK149" s="185">
        <f>ROUND(I149*H149,2)</f>
        <v>0</v>
      </c>
      <c r="BL149" s="19" t="s">
        <v>164</v>
      </c>
      <c r="BM149" s="19" t="s">
        <v>197</v>
      </c>
    </row>
    <row r="150" spans="2:65" s="12" customFormat="1" x14ac:dyDescent="0.3">
      <c r="B150" s="186"/>
      <c r="D150" s="187" t="s">
        <v>167</v>
      </c>
      <c r="E150" s="188" t="s">
        <v>3</v>
      </c>
      <c r="F150" s="189" t="s">
        <v>198</v>
      </c>
      <c r="H150" s="190" t="s">
        <v>3</v>
      </c>
      <c r="I150" s="191"/>
      <c r="L150" s="186"/>
      <c r="M150" s="192"/>
      <c r="N150" s="193"/>
      <c r="O150" s="193"/>
      <c r="P150" s="193"/>
      <c r="Q150" s="193"/>
      <c r="R150" s="193"/>
      <c r="S150" s="193"/>
      <c r="T150" s="194"/>
      <c r="AT150" s="190" t="s">
        <v>167</v>
      </c>
      <c r="AU150" s="190" t="s">
        <v>165</v>
      </c>
      <c r="AV150" s="12" t="s">
        <v>80</v>
      </c>
      <c r="AW150" s="12" t="s">
        <v>32</v>
      </c>
      <c r="AX150" s="12" t="s">
        <v>73</v>
      </c>
      <c r="AY150" s="190" t="s">
        <v>155</v>
      </c>
    </row>
    <row r="151" spans="2:65" s="13" customFormat="1" x14ac:dyDescent="0.3">
      <c r="B151" s="195"/>
      <c r="D151" s="187" t="s">
        <v>167</v>
      </c>
      <c r="E151" s="196" t="s">
        <v>3</v>
      </c>
      <c r="F151" s="197" t="s">
        <v>199</v>
      </c>
      <c r="H151" s="198">
        <v>2086.87</v>
      </c>
      <c r="I151" s="199"/>
      <c r="L151" s="195"/>
      <c r="M151" s="200"/>
      <c r="N151" s="201"/>
      <c r="O151" s="201"/>
      <c r="P151" s="201"/>
      <c r="Q151" s="201"/>
      <c r="R151" s="201"/>
      <c r="S151" s="201"/>
      <c r="T151" s="202"/>
      <c r="AT151" s="196" t="s">
        <v>167</v>
      </c>
      <c r="AU151" s="196" t="s">
        <v>165</v>
      </c>
      <c r="AV151" s="13" t="s">
        <v>82</v>
      </c>
      <c r="AW151" s="13" t="s">
        <v>32</v>
      </c>
      <c r="AX151" s="13" t="s">
        <v>73</v>
      </c>
      <c r="AY151" s="196" t="s">
        <v>155</v>
      </c>
    </row>
    <row r="152" spans="2:65" s="13" customFormat="1" x14ac:dyDescent="0.3">
      <c r="B152" s="195"/>
      <c r="D152" s="187" t="s">
        <v>167</v>
      </c>
      <c r="E152" s="196" t="s">
        <v>3</v>
      </c>
      <c r="F152" s="197" t="s">
        <v>200</v>
      </c>
      <c r="H152" s="198">
        <v>6696</v>
      </c>
      <c r="I152" s="199"/>
      <c r="L152" s="195"/>
      <c r="M152" s="200"/>
      <c r="N152" s="201"/>
      <c r="O152" s="201"/>
      <c r="P152" s="201"/>
      <c r="Q152" s="201"/>
      <c r="R152" s="201"/>
      <c r="S152" s="201"/>
      <c r="T152" s="202"/>
      <c r="AT152" s="196" t="s">
        <v>167</v>
      </c>
      <c r="AU152" s="196" t="s">
        <v>165</v>
      </c>
      <c r="AV152" s="13" t="s">
        <v>82</v>
      </c>
      <c r="AW152" s="13" t="s">
        <v>32</v>
      </c>
      <c r="AX152" s="13" t="s">
        <v>73</v>
      </c>
      <c r="AY152" s="196" t="s">
        <v>155</v>
      </c>
    </row>
    <row r="153" spans="2:65" s="13" customFormat="1" x14ac:dyDescent="0.3">
      <c r="B153" s="195"/>
      <c r="D153" s="187" t="s">
        <v>167</v>
      </c>
      <c r="E153" s="196" t="s">
        <v>3</v>
      </c>
      <c r="F153" s="197" t="s">
        <v>201</v>
      </c>
      <c r="H153" s="198">
        <v>454.68</v>
      </c>
      <c r="I153" s="199"/>
      <c r="L153" s="195"/>
      <c r="M153" s="200"/>
      <c r="N153" s="201"/>
      <c r="O153" s="201"/>
      <c r="P153" s="201"/>
      <c r="Q153" s="201"/>
      <c r="R153" s="201"/>
      <c r="S153" s="201"/>
      <c r="T153" s="202"/>
      <c r="AT153" s="196" t="s">
        <v>167</v>
      </c>
      <c r="AU153" s="196" t="s">
        <v>165</v>
      </c>
      <c r="AV153" s="13" t="s">
        <v>82</v>
      </c>
      <c r="AW153" s="13" t="s">
        <v>32</v>
      </c>
      <c r="AX153" s="13" t="s">
        <v>73</v>
      </c>
      <c r="AY153" s="196" t="s">
        <v>155</v>
      </c>
    </row>
    <row r="154" spans="2:65" s="13" customFormat="1" x14ac:dyDescent="0.3">
      <c r="B154" s="195"/>
      <c r="D154" s="187" t="s">
        <v>167</v>
      </c>
      <c r="E154" s="196" t="s">
        <v>3</v>
      </c>
      <c r="F154" s="197" t="s">
        <v>202</v>
      </c>
      <c r="H154" s="198">
        <v>103.5</v>
      </c>
      <c r="I154" s="199"/>
      <c r="L154" s="195"/>
      <c r="M154" s="200"/>
      <c r="N154" s="201"/>
      <c r="O154" s="201"/>
      <c r="P154" s="201"/>
      <c r="Q154" s="201"/>
      <c r="R154" s="201"/>
      <c r="S154" s="201"/>
      <c r="T154" s="202"/>
      <c r="AT154" s="196" t="s">
        <v>167</v>
      </c>
      <c r="AU154" s="196" t="s">
        <v>165</v>
      </c>
      <c r="AV154" s="13" t="s">
        <v>82</v>
      </c>
      <c r="AW154" s="13" t="s">
        <v>32</v>
      </c>
      <c r="AX154" s="13" t="s">
        <v>73</v>
      </c>
      <c r="AY154" s="196" t="s">
        <v>155</v>
      </c>
    </row>
    <row r="155" spans="2:65" s="15" customFormat="1" x14ac:dyDescent="0.3">
      <c r="B155" s="211"/>
      <c r="D155" s="212" t="s">
        <v>167</v>
      </c>
      <c r="E155" s="213" t="s">
        <v>3</v>
      </c>
      <c r="F155" s="214" t="s">
        <v>180</v>
      </c>
      <c r="H155" s="215">
        <v>9341.0499999999993</v>
      </c>
      <c r="I155" s="216"/>
      <c r="L155" s="211"/>
      <c r="M155" s="217"/>
      <c r="N155" s="218"/>
      <c r="O155" s="218"/>
      <c r="P155" s="218"/>
      <c r="Q155" s="218"/>
      <c r="R155" s="218"/>
      <c r="S155" s="218"/>
      <c r="T155" s="219"/>
      <c r="AT155" s="220" t="s">
        <v>167</v>
      </c>
      <c r="AU155" s="220" t="s">
        <v>165</v>
      </c>
      <c r="AV155" s="15" t="s">
        <v>164</v>
      </c>
      <c r="AW155" s="15" t="s">
        <v>32</v>
      </c>
      <c r="AX155" s="15" t="s">
        <v>80</v>
      </c>
      <c r="AY155" s="220" t="s">
        <v>155</v>
      </c>
    </row>
    <row r="156" spans="2:65" s="1" customFormat="1" ht="22.5" customHeight="1" x14ac:dyDescent="0.3">
      <c r="B156" s="173"/>
      <c r="C156" s="174" t="s">
        <v>203</v>
      </c>
      <c r="D156" s="174" t="s">
        <v>159</v>
      </c>
      <c r="E156" s="175" t="s">
        <v>204</v>
      </c>
      <c r="F156" s="176" t="s">
        <v>205</v>
      </c>
      <c r="G156" s="177" t="s">
        <v>162</v>
      </c>
      <c r="H156" s="178">
        <v>934.10500000000002</v>
      </c>
      <c r="I156" s="179"/>
      <c r="J156" s="180">
        <f>ROUND(I156*H156,2)</f>
        <v>0</v>
      </c>
      <c r="K156" s="176" t="s">
        <v>163</v>
      </c>
      <c r="L156" s="36"/>
      <c r="M156" s="181" t="s">
        <v>3</v>
      </c>
      <c r="N156" s="182" t="s">
        <v>44</v>
      </c>
      <c r="O156" s="37"/>
      <c r="P156" s="183">
        <f>O156*H156</f>
        <v>0</v>
      </c>
      <c r="Q156" s="183">
        <v>0</v>
      </c>
      <c r="R156" s="183">
        <f>Q156*H156</f>
        <v>0</v>
      </c>
      <c r="S156" s="183">
        <v>0</v>
      </c>
      <c r="T156" s="184">
        <f>S156*H156</f>
        <v>0</v>
      </c>
      <c r="AR156" s="19" t="s">
        <v>164</v>
      </c>
      <c r="AT156" s="19" t="s">
        <v>159</v>
      </c>
      <c r="AU156" s="19" t="s">
        <v>165</v>
      </c>
      <c r="AY156" s="19" t="s">
        <v>155</v>
      </c>
      <c r="BE156" s="185">
        <f>IF(N156="základní",J156,0)</f>
        <v>0</v>
      </c>
      <c r="BF156" s="185">
        <f>IF(N156="snížená",J156,0)</f>
        <v>0</v>
      </c>
      <c r="BG156" s="185">
        <f>IF(N156="zákl. přenesená",J156,0)</f>
        <v>0</v>
      </c>
      <c r="BH156" s="185">
        <f>IF(N156="sníž. přenesená",J156,0)</f>
        <v>0</v>
      </c>
      <c r="BI156" s="185">
        <f>IF(N156="nulová",J156,0)</f>
        <v>0</v>
      </c>
      <c r="BJ156" s="19" t="s">
        <v>80</v>
      </c>
      <c r="BK156" s="185">
        <f>ROUND(I156*H156,2)</f>
        <v>0</v>
      </c>
      <c r="BL156" s="19" t="s">
        <v>164</v>
      </c>
      <c r="BM156" s="19" t="s">
        <v>206</v>
      </c>
    </row>
    <row r="157" spans="2:65" s="13" customFormat="1" x14ac:dyDescent="0.3">
      <c r="B157" s="195"/>
      <c r="D157" s="212" t="s">
        <v>167</v>
      </c>
      <c r="E157" s="221" t="s">
        <v>3</v>
      </c>
      <c r="F157" s="222" t="s">
        <v>207</v>
      </c>
      <c r="H157" s="223">
        <v>934.10500000000002</v>
      </c>
      <c r="I157" s="199"/>
      <c r="L157" s="195"/>
      <c r="M157" s="200"/>
      <c r="N157" s="201"/>
      <c r="O157" s="201"/>
      <c r="P157" s="201"/>
      <c r="Q157" s="201"/>
      <c r="R157" s="201"/>
      <c r="S157" s="201"/>
      <c r="T157" s="202"/>
      <c r="AT157" s="196" t="s">
        <v>167</v>
      </c>
      <c r="AU157" s="196" t="s">
        <v>165</v>
      </c>
      <c r="AV157" s="13" t="s">
        <v>82</v>
      </c>
      <c r="AW157" s="13" t="s">
        <v>32</v>
      </c>
      <c r="AX157" s="13" t="s">
        <v>80</v>
      </c>
      <c r="AY157" s="196" t="s">
        <v>155</v>
      </c>
    </row>
    <row r="158" spans="2:65" s="1" customFormat="1" ht="22.5" customHeight="1" x14ac:dyDescent="0.3">
      <c r="B158" s="173"/>
      <c r="C158" s="174" t="s">
        <v>208</v>
      </c>
      <c r="D158" s="174" t="s">
        <v>159</v>
      </c>
      <c r="E158" s="175" t="s">
        <v>209</v>
      </c>
      <c r="F158" s="176" t="s">
        <v>210</v>
      </c>
      <c r="G158" s="177" t="s">
        <v>211</v>
      </c>
      <c r="H158" s="178">
        <v>1634.684</v>
      </c>
      <c r="I158" s="179"/>
      <c r="J158" s="180">
        <f>ROUND(I158*H158,2)</f>
        <v>0</v>
      </c>
      <c r="K158" s="176" t="s">
        <v>163</v>
      </c>
      <c r="L158" s="36"/>
      <c r="M158" s="181" t="s">
        <v>3</v>
      </c>
      <c r="N158" s="182" t="s">
        <v>44</v>
      </c>
      <c r="O158" s="37"/>
      <c r="P158" s="183">
        <f>O158*H158</f>
        <v>0</v>
      </c>
      <c r="Q158" s="183">
        <v>0</v>
      </c>
      <c r="R158" s="183">
        <f>Q158*H158</f>
        <v>0</v>
      </c>
      <c r="S158" s="183">
        <v>0</v>
      </c>
      <c r="T158" s="184">
        <f>S158*H158</f>
        <v>0</v>
      </c>
      <c r="AR158" s="19" t="s">
        <v>164</v>
      </c>
      <c r="AT158" s="19" t="s">
        <v>159</v>
      </c>
      <c r="AU158" s="19" t="s">
        <v>165</v>
      </c>
      <c r="AY158" s="19" t="s">
        <v>155</v>
      </c>
      <c r="BE158" s="185">
        <f>IF(N158="základní",J158,0)</f>
        <v>0</v>
      </c>
      <c r="BF158" s="185">
        <f>IF(N158="snížená",J158,0)</f>
        <v>0</v>
      </c>
      <c r="BG158" s="185">
        <f>IF(N158="zákl. přenesená",J158,0)</f>
        <v>0</v>
      </c>
      <c r="BH158" s="185">
        <f>IF(N158="sníž. přenesená",J158,0)</f>
        <v>0</v>
      </c>
      <c r="BI158" s="185">
        <f>IF(N158="nulová",J158,0)</f>
        <v>0</v>
      </c>
      <c r="BJ158" s="19" t="s">
        <v>80</v>
      </c>
      <c r="BK158" s="185">
        <f>ROUND(I158*H158,2)</f>
        <v>0</v>
      </c>
      <c r="BL158" s="19" t="s">
        <v>164</v>
      </c>
      <c r="BM158" s="19" t="s">
        <v>212</v>
      </c>
    </row>
    <row r="159" spans="2:65" s="13" customFormat="1" x14ac:dyDescent="0.3">
      <c r="B159" s="195"/>
      <c r="D159" s="212" t="s">
        <v>167</v>
      </c>
      <c r="E159" s="221" t="s">
        <v>3</v>
      </c>
      <c r="F159" s="222" t="s">
        <v>213</v>
      </c>
      <c r="H159" s="223">
        <v>1634.684</v>
      </c>
      <c r="I159" s="199"/>
      <c r="L159" s="195"/>
      <c r="M159" s="200"/>
      <c r="N159" s="201"/>
      <c r="O159" s="201"/>
      <c r="P159" s="201"/>
      <c r="Q159" s="201"/>
      <c r="R159" s="201"/>
      <c r="S159" s="201"/>
      <c r="T159" s="202"/>
      <c r="AT159" s="196" t="s">
        <v>167</v>
      </c>
      <c r="AU159" s="196" t="s">
        <v>165</v>
      </c>
      <c r="AV159" s="13" t="s">
        <v>82</v>
      </c>
      <c r="AW159" s="13" t="s">
        <v>32</v>
      </c>
      <c r="AX159" s="13" t="s">
        <v>80</v>
      </c>
      <c r="AY159" s="196" t="s">
        <v>155</v>
      </c>
    </row>
    <row r="160" spans="2:65" s="1" customFormat="1" ht="22.5" customHeight="1" x14ac:dyDescent="0.3">
      <c r="B160" s="173"/>
      <c r="C160" s="174" t="s">
        <v>214</v>
      </c>
      <c r="D160" s="174" t="s">
        <v>159</v>
      </c>
      <c r="E160" s="175" t="s">
        <v>215</v>
      </c>
      <c r="F160" s="176" t="s">
        <v>216</v>
      </c>
      <c r="G160" s="177" t="s">
        <v>217</v>
      </c>
      <c r="H160" s="178">
        <v>646.51</v>
      </c>
      <c r="I160" s="179"/>
      <c r="J160" s="180">
        <f>ROUND(I160*H160,2)</f>
        <v>0</v>
      </c>
      <c r="K160" s="176" t="s">
        <v>163</v>
      </c>
      <c r="L160" s="36"/>
      <c r="M160" s="181" t="s">
        <v>3</v>
      </c>
      <c r="N160" s="182" t="s">
        <v>44</v>
      </c>
      <c r="O160" s="37"/>
      <c r="P160" s="183">
        <f>O160*H160</f>
        <v>0</v>
      </c>
      <c r="Q160" s="183">
        <v>0</v>
      </c>
      <c r="R160" s="183">
        <f>Q160*H160</f>
        <v>0</v>
      </c>
      <c r="S160" s="183">
        <v>0</v>
      </c>
      <c r="T160" s="184">
        <f>S160*H160</f>
        <v>0</v>
      </c>
      <c r="AR160" s="19" t="s">
        <v>164</v>
      </c>
      <c r="AT160" s="19" t="s">
        <v>159</v>
      </c>
      <c r="AU160" s="19" t="s">
        <v>165</v>
      </c>
      <c r="AY160" s="19" t="s">
        <v>155</v>
      </c>
      <c r="BE160" s="185">
        <f>IF(N160="základní",J160,0)</f>
        <v>0</v>
      </c>
      <c r="BF160" s="185">
        <f>IF(N160="snížená",J160,0)</f>
        <v>0</v>
      </c>
      <c r="BG160" s="185">
        <f>IF(N160="zákl. přenesená",J160,0)</f>
        <v>0</v>
      </c>
      <c r="BH160" s="185">
        <f>IF(N160="sníž. přenesená",J160,0)</f>
        <v>0</v>
      </c>
      <c r="BI160" s="185">
        <f>IF(N160="nulová",J160,0)</f>
        <v>0</v>
      </c>
      <c r="BJ160" s="19" t="s">
        <v>80</v>
      </c>
      <c r="BK160" s="185">
        <f>ROUND(I160*H160,2)</f>
        <v>0</v>
      </c>
      <c r="BL160" s="19" t="s">
        <v>164</v>
      </c>
      <c r="BM160" s="19" t="s">
        <v>218</v>
      </c>
    </row>
    <row r="161" spans="2:65" s="12" customFormat="1" x14ac:dyDescent="0.3">
      <c r="B161" s="186"/>
      <c r="D161" s="187" t="s">
        <v>167</v>
      </c>
      <c r="E161" s="188" t="s">
        <v>3</v>
      </c>
      <c r="F161" s="189" t="s">
        <v>219</v>
      </c>
      <c r="H161" s="190" t="s">
        <v>3</v>
      </c>
      <c r="I161" s="191"/>
      <c r="L161" s="186"/>
      <c r="M161" s="192"/>
      <c r="N161" s="193"/>
      <c r="O161" s="193"/>
      <c r="P161" s="193"/>
      <c r="Q161" s="193"/>
      <c r="R161" s="193"/>
      <c r="S161" s="193"/>
      <c r="T161" s="194"/>
      <c r="AT161" s="190" t="s">
        <v>167</v>
      </c>
      <c r="AU161" s="190" t="s">
        <v>165</v>
      </c>
      <c r="AV161" s="12" t="s">
        <v>80</v>
      </c>
      <c r="AW161" s="12" t="s">
        <v>32</v>
      </c>
      <c r="AX161" s="12" t="s">
        <v>73</v>
      </c>
      <c r="AY161" s="190" t="s">
        <v>155</v>
      </c>
    </row>
    <row r="162" spans="2:65" s="13" customFormat="1" x14ac:dyDescent="0.3">
      <c r="B162" s="195"/>
      <c r="D162" s="187" t="s">
        <v>167</v>
      </c>
      <c r="E162" s="196" t="s">
        <v>3</v>
      </c>
      <c r="F162" s="197" t="s">
        <v>220</v>
      </c>
      <c r="H162" s="198">
        <v>583.51</v>
      </c>
      <c r="I162" s="199"/>
      <c r="L162" s="195"/>
      <c r="M162" s="200"/>
      <c r="N162" s="201"/>
      <c r="O162" s="201"/>
      <c r="P162" s="201"/>
      <c r="Q162" s="201"/>
      <c r="R162" s="201"/>
      <c r="S162" s="201"/>
      <c r="T162" s="202"/>
      <c r="AT162" s="196" t="s">
        <v>167</v>
      </c>
      <c r="AU162" s="196" t="s">
        <v>165</v>
      </c>
      <c r="AV162" s="13" t="s">
        <v>82</v>
      </c>
      <c r="AW162" s="13" t="s">
        <v>32</v>
      </c>
      <c r="AX162" s="13" t="s">
        <v>73</v>
      </c>
      <c r="AY162" s="196" t="s">
        <v>155</v>
      </c>
    </row>
    <row r="163" spans="2:65" s="13" customFormat="1" x14ac:dyDescent="0.3">
      <c r="B163" s="195"/>
      <c r="D163" s="187" t="s">
        <v>167</v>
      </c>
      <c r="E163" s="196" t="s">
        <v>3</v>
      </c>
      <c r="F163" s="197" t="s">
        <v>221</v>
      </c>
      <c r="H163" s="198">
        <v>63</v>
      </c>
      <c r="I163" s="199"/>
      <c r="L163" s="195"/>
      <c r="M163" s="200"/>
      <c r="N163" s="201"/>
      <c r="O163" s="201"/>
      <c r="P163" s="201"/>
      <c r="Q163" s="201"/>
      <c r="R163" s="201"/>
      <c r="S163" s="201"/>
      <c r="T163" s="202"/>
      <c r="AT163" s="196" t="s">
        <v>167</v>
      </c>
      <c r="AU163" s="196" t="s">
        <v>165</v>
      </c>
      <c r="AV163" s="13" t="s">
        <v>82</v>
      </c>
      <c r="AW163" s="13" t="s">
        <v>32</v>
      </c>
      <c r="AX163" s="13" t="s">
        <v>73</v>
      </c>
      <c r="AY163" s="196" t="s">
        <v>155</v>
      </c>
    </row>
    <row r="164" spans="2:65" s="15" customFormat="1" x14ac:dyDescent="0.3">
      <c r="B164" s="211"/>
      <c r="D164" s="187" t="s">
        <v>167</v>
      </c>
      <c r="E164" s="224" t="s">
        <v>3</v>
      </c>
      <c r="F164" s="225" t="s">
        <v>180</v>
      </c>
      <c r="H164" s="226">
        <v>646.51</v>
      </c>
      <c r="I164" s="216"/>
      <c r="L164" s="211"/>
      <c r="M164" s="217"/>
      <c r="N164" s="218"/>
      <c r="O164" s="218"/>
      <c r="P164" s="218"/>
      <c r="Q164" s="218"/>
      <c r="R164" s="218"/>
      <c r="S164" s="218"/>
      <c r="T164" s="219"/>
      <c r="AT164" s="220" t="s">
        <v>167</v>
      </c>
      <c r="AU164" s="220" t="s">
        <v>165</v>
      </c>
      <c r="AV164" s="15" t="s">
        <v>164</v>
      </c>
      <c r="AW164" s="15" t="s">
        <v>32</v>
      </c>
      <c r="AX164" s="15" t="s">
        <v>80</v>
      </c>
      <c r="AY164" s="220" t="s">
        <v>155</v>
      </c>
    </row>
    <row r="165" spans="2:65" s="11" customFormat="1" ht="22.35" customHeight="1" x14ac:dyDescent="0.3">
      <c r="B165" s="157"/>
      <c r="D165" s="170" t="s">
        <v>72</v>
      </c>
      <c r="E165" s="171" t="s">
        <v>222</v>
      </c>
      <c r="F165" s="171" t="s">
        <v>223</v>
      </c>
      <c r="I165" s="160"/>
      <c r="J165" s="172">
        <f>BK165</f>
        <v>0</v>
      </c>
      <c r="L165" s="157"/>
      <c r="M165" s="162"/>
      <c r="N165" s="163"/>
      <c r="O165" s="163"/>
      <c r="P165" s="164">
        <f>SUM(P166:P187)</f>
        <v>0</v>
      </c>
      <c r="Q165" s="163"/>
      <c r="R165" s="164">
        <f>SUM(R166:R187)</f>
        <v>0</v>
      </c>
      <c r="S165" s="163"/>
      <c r="T165" s="165">
        <f>SUM(T166:T187)</f>
        <v>0</v>
      </c>
      <c r="AR165" s="158" t="s">
        <v>80</v>
      </c>
      <c r="AT165" s="166" t="s">
        <v>72</v>
      </c>
      <c r="AU165" s="166" t="s">
        <v>82</v>
      </c>
      <c r="AY165" s="158" t="s">
        <v>155</v>
      </c>
      <c r="BK165" s="167">
        <f>SUM(BK166:BK187)</f>
        <v>0</v>
      </c>
    </row>
    <row r="166" spans="2:65" s="1" customFormat="1" ht="22.5" customHeight="1" x14ac:dyDescent="0.3">
      <c r="B166" s="173"/>
      <c r="C166" s="174" t="s">
        <v>224</v>
      </c>
      <c r="D166" s="174" t="s">
        <v>159</v>
      </c>
      <c r="E166" s="175" t="s">
        <v>225</v>
      </c>
      <c r="F166" s="176" t="s">
        <v>226</v>
      </c>
      <c r="G166" s="177" t="s">
        <v>162</v>
      </c>
      <c r="H166" s="178">
        <v>263.68700000000001</v>
      </c>
      <c r="I166" s="179"/>
      <c r="J166" s="180">
        <f>ROUND(I166*H166,2)</f>
        <v>0</v>
      </c>
      <c r="K166" s="176" t="s">
        <v>227</v>
      </c>
      <c r="L166" s="36"/>
      <c r="M166" s="181" t="s">
        <v>3</v>
      </c>
      <c r="N166" s="182" t="s">
        <v>44</v>
      </c>
      <c r="O166" s="37"/>
      <c r="P166" s="183">
        <f>O166*H166</f>
        <v>0</v>
      </c>
      <c r="Q166" s="183">
        <v>0</v>
      </c>
      <c r="R166" s="183">
        <f>Q166*H166</f>
        <v>0</v>
      </c>
      <c r="S166" s="183">
        <v>0</v>
      </c>
      <c r="T166" s="184">
        <f>S166*H166</f>
        <v>0</v>
      </c>
      <c r="AR166" s="19" t="s">
        <v>164</v>
      </c>
      <c r="AT166" s="19" t="s">
        <v>159</v>
      </c>
      <c r="AU166" s="19" t="s">
        <v>165</v>
      </c>
      <c r="AY166" s="19" t="s">
        <v>155</v>
      </c>
      <c r="BE166" s="185">
        <f>IF(N166="základní",J166,0)</f>
        <v>0</v>
      </c>
      <c r="BF166" s="185">
        <f>IF(N166="snížená",J166,0)</f>
        <v>0</v>
      </c>
      <c r="BG166" s="185">
        <f>IF(N166="zákl. přenesená",J166,0)</f>
        <v>0</v>
      </c>
      <c r="BH166" s="185">
        <f>IF(N166="sníž. přenesená",J166,0)</f>
        <v>0</v>
      </c>
      <c r="BI166" s="185">
        <f>IF(N166="nulová",J166,0)</f>
        <v>0</v>
      </c>
      <c r="BJ166" s="19" t="s">
        <v>80</v>
      </c>
      <c r="BK166" s="185">
        <f>ROUND(I166*H166,2)</f>
        <v>0</v>
      </c>
      <c r="BL166" s="19" t="s">
        <v>164</v>
      </c>
      <c r="BM166" s="19" t="s">
        <v>228</v>
      </c>
    </row>
    <row r="167" spans="2:65" s="12" customFormat="1" x14ac:dyDescent="0.3">
      <c r="B167" s="186"/>
      <c r="D167" s="187" t="s">
        <v>167</v>
      </c>
      <c r="E167" s="188" t="s">
        <v>3</v>
      </c>
      <c r="F167" s="189" t="s">
        <v>229</v>
      </c>
      <c r="H167" s="190" t="s">
        <v>3</v>
      </c>
      <c r="I167" s="191"/>
      <c r="L167" s="186"/>
      <c r="M167" s="192"/>
      <c r="N167" s="193"/>
      <c r="O167" s="193"/>
      <c r="P167" s="193"/>
      <c r="Q167" s="193"/>
      <c r="R167" s="193"/>
      <c r="S167" s="193"/>
      <c r="T167" s="194"/>
      <c r="AT167" s="190" t="s">
        <v>167</v>
      </c>
      <c r="AU167" s="190" t="s">
        <v>165</v>
      </c>
      <c r="AV167" s="12" t="s">
        <v>80</v>
      </c>
      <c r="AW167" s="12" t="s">
        <v>32</v>
      </c>
      <c r="AX167" s="12" t="s">
        <v>73</v>
      </c>
      <c r="AY167" s="190" t="s">
        <v>155</v>
      </c>
    </row>
    <row r="168" spans="2:65" s="12" customFormat="1" x14ac:dyDescent="0.3">
      <c r="B168" s="186"/>
      <c r="D168" s="187" t="s">
        <v>167</v>
      </c>
      <c r="E168" s="188" t="s">
        <v>3</v>
      </c>
      <c r="F168" s="189" t="s">
        <v>230</v>
      </c>
      <c r="H168" s="190" t="s">
        <v>3</v>
      </c>
      <c r="I168" s="191"/>
      <c r="L168" s="186"/>
      <c r="M168" s="192"/>
      <c r="N168" s="193"/>
      <c r="O168" s="193"/>
      <c r="P168" s="193"/>
      <c r="Q168" s="193"/>
      <c r="R168" s="193"/>
      <c r="S168" s="193"/>
      <c r="T168" s="194"/>
      <c r="AT168" s="190" t="s">
        <v>167</v>
      </c>
      <c r="AU168" s="190" t="s">
        <v>165</v>
      </c>
      <c r="AV168" s="12" t="s">
        <v>80</v>
      </c>
      <c r="AW168" s="12" t="s">
        <v>32</v>
      </c>
      <c r="AX168" s="12" t="s">
        <v>73</v>
      </c>
      <c r="AY168" s="190" t="s">
        <v>155</v>
      </c>
    </row>
    <row r="169" spans="2:65" s="13" customFormat="1" x14ac:dyDescent="0.3">
      <c r="B169" s="195"/>
      <c r="D169" s="187" t="s">
        <v>167</v>
      </c>
      <c r="E169" s="196" t="s">
        <v>3</v>
      </c>
      <c r="F169" s="197" t="s">
        <v>231</v>
      </c>
      <c r="H169" s="198">
        <v>82.334000000000003</v>
      </c>
      <c r="I169" s="199"/>
      <c r="L169" s="195"/>
      <c r="M169" s="200"/>
      <c r="N169" s="201"/>
      <c r="O169" s="201"/>
      <c r="P169" s="201"/>
      <c r="Q169" s="201"/>
      <c r="R169" s="201"/>
      <c r="S169" s="201"/>
      <c r="T169" s="202"/>
      <c r="AT169" s="196" t="s">
        <v>167</v>
      </c>
      <c r="AU169" s="196" t="s">
        <v>165</v>
      </c>
      <c r="AV169" s="13" t="s">
        <v>82</v>
      </c>
      <c r="AW169" s="13" t="s">
        <v>32</v>
      </c>
      <c r="AX169" s="13" t="s">
        <v>73</v>
      </c>
      <c r="AY169" s="196" t="s">
        <v>155</v>
      </c>
    </row>
    <row r="170" spans="2:65" s="13" customFormat="1" x14ac:dyDescent="0.3">
      <c r="B170" s="195"/>
      <c r="D170" s="187" t="s">
        <v>167</v>
      </c>
      <c r="E170" s="196" t="s">
        <v>3</v>
      </c>
      <c r="F170" s="197" t="s">
        <v>232</v>
      </c>
      <c r="H170" s="198">
        <v>6.3</v>
      </c>
      <c r="I170" s="199"/>
      <c r="L170" s="195"/>
      <c r="M170" s="200"/>
      <c r="N170" s="201"/>
      <c r="O170" s="201"/>
      <c r="P170" s="201"/>
      <c r="Q170" s="201"/>
      <c r="R170" s="201"/>
      <c r="S170" s="201"/>
      <c r="T170" s="202"/>
      <c r="AT170" s="196" t="s">
        <v>167</v>
      </c>
      <c r="AU170" s="196" t="s">
        <v>165</v>
      </c>
      <c r="AV170" s="13" t="s">
        <v>82</v>
      </c>
      <c r="AW170" s="13" t="s">
        <v>32</v>
      </c>
      <c r="AX170" s="13" t="s">
        <v>73</v>
      </c>
      <c r="AY170" s="196" t="s">
        <v>155</v>
      </c>
    </row>
    <row r="171" spans="2:65" s="14" customFormat="1" x14ac:dyDescent="0.3">
      <c r="B171" s="203"/>
      <c r="D171" s="187" t="s">
        <v>167</v>
      </c>
      <c r="E171" s="204" t="s">
        <v>3</v>
      </c>
      <c r="F171" s="205" t="s">
        <v>189</v>
      </c>
      <c r="H171" s="206">
        <v>88.634</v>
      </c>
      <c r="I171" s="207"/>
      <c r="L171" s="203"/>
      <c r="M171" s="208"/>
      <c r="N171" s="209"/>
      <c r="O171" s="209"/>
      <c r="P171" s="209"/>
      <c r="Q171" s="209"/>
      <c r="R171" s="209"/>
      <c r="S171" s="209"/>
      <c r="T171" s="210"/>
      <c r="AT171" s="204" t="s">
        <v>167</v>
      </c>
      <c r="AU171" s="204" t="s">
        <v>165</v>
      </c>
      <c r="AV171" s="14" t="s">
        <v>165</v>
      </c>
      <c r="AW171" s="14" t="s">
        <v>32</v>
      </c>
      <c r="AX171" s="14" t="s">
        <v>73</v>
      </c>
      <c r="AY171" s="204" t="s">
        <v>155</v>
      </c>
    </row>
    <row r="172" spans="2:65" s="12" customFormat="1" x14ac:dyDescent="0.3">
      <c r="B172" s="186"/>
      <c r="D172" s="187" t="s">
        <v>167</v>
      </c>
      <c r="E172" s="188" t="s">
        <v>3</v>
      </c>
      <c r="F172" s="189" t="s">
        <v>233</v>
      </c>
      <c r="H172" s="190" t="s">
        <v>3</v>
      </c>
      <c r="I172" s="191"/>
      <c r="L172" s="186"/>
      <c r="M172" s="192"/>
      <c r="N172" s="193"/>
      <c r="O172" s="193"/>
      <c r="P172" s="193"/>
      <c r="Q172" s="193"/>
      <c r="R172" s="193"/>
      <c r="S172" s="193"/>
      <c r="T172" s="194"/>
      <c r="AT172" s="190" t="s">
        <v>167</v>
      </c>
      <c r="AU172" s="190" t="s">
        <v>165</v>
      </c>
      <c r="AV172" s="12" t="s">
        <v>80</v>
      </c>
      <c r="AW172" s="12" t="s">
        <v>32</v>
      </c>
      <c r="AX172" s="12" t="s">
        <v>73</v>
      </c>
      <c r="AY172" s="190" t="s">
        <v>155</v>
      </c>
    </row>
    <row r="173" spans="2:65" s="12" customFormat="1" x14ac:dyDescent="0.3">
      <c r="B173" s="186"/>
      <c r="D173" s="187" t="s">
        <v>167</v>
      </c>
      <c r="E173" s="188" t="s">
        <v>3</v>
      </c>
      <c r="F173" s="189" t="s">
        <v>230</v>
      </c>
      <c r="H173" s="190" t="s">
        <v>3</v>
      </c>
      <c r="I173" s="191"/>
      <c r="L173" s="186"/>
      <c r="M173" s="192"/>
      <c r="N173" s="193"/>
      <c r="O173" s="193"/>
      <c r="P173" s="193"/>
      <c r="Q173" s="193"/>
      <c r="R173" s="193"/>
      <c r="S173" s="193"/>
      <c r="T173" s="194"/>
      <c r="AT173" s="190" t="s">
        <v>167</v>
      </c>
      <c r="AU173" s="190" t="s">
        <v>165</v>
      </c>
      <c r="AV173" s="12" t="s">
        <v>80</v>
      </c>
      <c r="AW173" s="12" t="s">
        <v>32</v>
      </c>
      <c r="AX173" s="12" t="s">
        <v>73</v>
      </c>
      <c r="AY173" s="190" t="s">
        <v>155</v>
      </c>
    </row>
    <row r="174" spans="2:65" s="13" customFormat="1" x14ac:dyDescent="0.3">
      <c r="B174" s="195"/>
      <c r="D174" s="187" t="s">
        <v>167</v>
      </c>
      <c r="E174" s="196" t="s">
        <v>3</v>
      </c>
      <c r="F174" s="197" t="s">
        <v>234</v>
      </c>
      <c r="H174" s="198">
        <v>175.053</v>
      </c>
      <c r="I174" s="199"/>
      <c r="L174" s="195"/>
      <c r="M174" s="200"/>
      <c r="N174" s="201"/>
      <c r="O174" s="201"/>
      <c r="P174" s="201"/>
      <c r="Q174" s="201"/>
      <c r="R174" s="201"/>
      <c r="S174" s="201"/>
      <c r="T174" s="202"/>
      <c r="AT174" s="196" t="s">
        <v>167</v>
      </c>
      <c r="AU174" s="196" t="s">
        <v>165</v>
      </c>
      <c r="AV174" s="13" t="s">
        <v>82</v>
      </c>
      <c r="AW174" s="13" t="s">
        <v>32</v>
      </c>
      <c r="AX174" s="13" t="s">
        <v>73</v>
      </c>
      <c r="AY174" s="196" t="s">
        <v>155</v>
      </c>
    </row>
    <row r="175" spans="2:65" s="14" customFormat="1" x14ac:dyDescent="0.3">
      <c r="B175" s="203"/>
      <c r="D175" s="187" t="s">
        <v>167</v>
      </c>
      <c r="E175" s="204" t="s">
        <v>3</v>
      </c>
      <c r="F175" s="205" t="s">
        <v>189</v>
      </c>
      <c r="H175" s="206">
        <v>175.053</v>
      </c>
      <c r="I175" s="207"/>
      <c r="L175" s="203"/>
      <c r="M175" s="208"/>
      <c r="N175" s="209"/>
      <c r="O175" s="209"/>
      <c r="P175" s="209"/>
      <c r="Q175" s="209"/>
      <c r="R175" s="209"/>
      <c r="S175" s="209"/>
      <c r="T175" s="210"/>
      <c r="AT175" s="204" t="s">
        <v>167</v>
      </c>
      <c r="AU175" s="204" t="s">
        <v>165</v>
      </c>
      <c r="AV175" s="14" t="s">
        <v>165</v>
      </c>
      <c r="AW175" s="14" t="s">
        <v>32</v>
      </c>
      <c r="AX175" s="14" t="s">
        <v>73</v>
      </c>
      <c r="AY175" s="204" t="s">
        <v>155</v>
      </c>
    </row>
    <row r="176" spans="2:65" s="15" customFormat="1" x14ac:dyDescent="0.3">
      <c r="B176" s="211"/>
      <c r="D176" s="212" t="s">
        <v>167</v>
      </c>
      <c r="E176" s="213" t="s">
        <v>3</v>
      </c>
      <c r="F176" s="214" t="s">
        <v>180</v>
      </c>
      <c r="H176" s="215">
        <v>263.68700000000001</v>
      </c>
      <c r="I176" s="216"/>
      <c r="L176" s="211"/>
      <c r="M176" s="217"/>
      <c r="N176" s="218"/>
      <c r="O176" s="218"/>
      <c r="P176" s="218"/>
      <c r="Q176" s="218"/>
      <c r="R176" s="218"/>
      <c r="S176" s="218"/>
      <c r="T176" s="219"/>
      <c r="AT176" s="220" t="s">
        <v>167</v>
      </c>
      <c r="AU176" s="220" t="s">
        <v>165</v>
      </c>
      <c r="AV176" s="15" t="s">
        <v>164</v>
      </c>
      <c r="AW176" s="15" t="s">
        <v>32</v>
      </c>
      <c r="AX176" s="15" t="s">
        <v>80</v>
      </c>
      <c r="AY176" s="220" t="s">
        <v>155</v>
      </c>
    </row>
    <row r="177" spans="2:65" s="1" customFormat="1" ht="22.5" customHeight="1" x14ac:dyDescent="0.3">
      <c r="B177" s="173"/>
      <c r="C177" s="174" t="s">
        <v>235</v>
      </c>
      <c r="D177" s="174" t="s">
        <v>159</v>
      </c>
      <c r="E177" s="175" t="s">
        <v>236</v>
      </c>
      <c r="F177" s="176" t="s">
        <v>237</v>
      </c>
      <c r="G177" s="177" t="s">
        <v>162</v>
      </c>
      <c r="H177" s="178">
        <v>263.68700000000001</v>
      </c>
      <c r="I177" s="179"/>
      <c r="J177" s="180">
        <f>ROUND(I177*H177,2)</f>
        <v>0</v>
      </c>
      <c r="K177" s="176" t="s">
        <v>163</v>
      </c>
      <c r="L177" s="36"/>
      <c r="M177" s="181" t="s">
        <v>3</v>
      </c>
      <c r="N177" s="182" t="s">
        <v>44</v>
      </c>
      <c r="O177" s="37"/>
      <c r="P177" s="183">
        <f>O177*H177</f>
        <v>0</v>
      </c>
      <c r="Q177" s="183">
        <v>0</v>
      </c>
      <c r="R177" s="183">
        <f>Q177*H177</f>
        <v>0</v>
      </c>
      <c r="S177" s="183">
        <v>0</v>
      </c>
      <c r="T177" s="184">
        <f>S177*H177</f>
        <v>0</v>
      </c>
      <c r="AR177" s="19" t="s">
        <v>164</v>
      </c>
      <c r="AT177" s="19" t="s">
        <v>159</v>
      </c>
      <c r="AU177" s="19" t="s">
        <v>165</v>
      </c>
      <c r="AY177" s="19" t="s">
        <v>155</v>
      </c>
      <c r="BE177" s="185">
        <f>IF(N177="základní",J177,0)</f>
        <v>0</v>
      </c>
      <c r="BF177" s="185">
        <f>IF(N177="snížená",J177,0)</f>
        <v>0</v>
      </c>
      <c r="BG177" s="185">
        <f>IF(N177="zákl. přenesená",J177,0)</f>
        <v>0</v>
      </c>
      <c r="BH177" s="185">
        <f>IF(N177="sníž. přenesená",J177,0)</f>
        <v>0</v>
      </c>
      <c r="BI177" s="185">
        <f>IF(N177="nulová",J177,0)</f>
        <v>0</v>
      </c>
      <c r="BJ177" s="19" t="s">
        <v>80</v>
      </c>
      <c r="BK177" s="185">
        <f>ROUND(I177*H177,2)</f>
        <v>0</v>
      </c>
      <c r="BL177" s="19" t="s">
        <v>164</v>
      </c>
      <c r="BM177" s="19" t="s">
        <v>238</v>
      </c>
    </row>
    <row r="178" spans="2:65" s="13" customFormat="1" x14ac:dyDescent="0.3">
      <c r="B178" s="195"/>
      <c r="D178" s="212" t="s">
        <v>167</v>
      </c>
      <c r="E178" s="221" t="s">
        <v>3</v>
      </c>
      <c r="F178" s="222" t="s">
        <v>239</v>
      </c>
      <c r="H178" s="223">
        <v>263.68700000000001</v>
      </c>
      <c r="I178" s="199"/>
      <c r="L178" s="195"/>
      <c r="M178" s="200"/>
      <c r="N178" s="201"/>
      <c r="O178" s="201"/>
      <c r="P178" s="201"/>
      <c r="Q178" s="201"/>
      <c r="R178" s="201"/>
      <c r="S178" s="201"/>
      <c r="T178" s="202"/>
      <c r="AT178" s="196" t="s">
        <v>167</v>
      </c>
      <c r="AU178" s="196" t="s">
        <v>165</v>
      </c>
      <c r="AV178" s="13" t="s">
        <v>82</v>
      </c>
      <c r="AW178" s="13" t="s">
        <v>32</v>
      </c>
      <c r="AX178" s="13" t="s">
        <v>80</v>
      </c>
      <c r="AY178" s="196" t="s">
        <v>155</v>
      </c>
    </row>
    <row r="179" spans="2:65" s="1" customFormat="1" ht="22.5" customHeight="1" x14ac:dyDescent="0.3">
      <c r="B179" s="173"/>
      <c r="C179" s="174" t="s">
        <v>240</v>
      </c>
      <c r="D179" s="174" t="s">
        <v>159</v>
      </c>
      <c r="E179" s="175" t="s">
        <v>241</v>
      </c>
      <c r="F179" s="176" t="s">
        <v>242</v>
      </c>
      <c r="G179" s="177" t="s">
        <v>162</v>
      </c>
      <c r="H179" s="178">
        <v>5.274</v>
      </c>
      <c r="I179" s="179"/>
      <c r="J179" s="180">
        <f>ROUND(I179*H179,2)</f>
        <v>0</v>
      </c>
      <c r="K179" s="176" t="s">
        <v>163</v>
      </c>
      <c r="L179" s="36"/>
      <c r="M179" s="181" t="s">
        <v>3</v>
      </c>
      <c r="N179" s="182" t="s">
        <v>44</v>
      </c>
      <c r="O179" s="37"/>
      <c r="P179" s="183">
        <f>O179*H179</f>
        <v>0</v>
      </c>
      <c r="Q179" s="183">
        <v>0</v>
      </c>
      <c r="R179" s="183">
        <f>Q179*H179</f>
        <v>0</v>
      </c>
      <c r="S179" s="183">
        <v>0</v>
      </c>
      <c r="T179" s="184">
        <f>S179*H179</f>
        <v>0</v>
      </c>
      <c r="AR179" s="19" t="s">
        <v>164</v>
      </c>
      <c r="AT179" s="19" t="s">
        <v>159</v>
      </c>
      <c r="AU179" s="19" t="s">
        <v>165</v>
      </c>
      <c r="AY179" s="19" t="s">
        <v>155</v>
      </c>
      <c r="BE179" s="185">
        <f>IF(N179="základní",J179,0)</f>
        <v>0</v>
      </c>
      <c r="BF179" s="185">
        <f>IF(N179="snížená",J179,0)</f>
        <v>0</v>
      </c>
      <c r="BG179" s="185">
        <f>IF(N179="zákl. přenesená",J179,0)</f>
        <v>0</v>
      </c>
      <c r="BH179" s="185">
        <f>IF(N179="sníž. přenesená",J179,0)</f>
        <v>0</v>
      </c>
      <c r="BI179" s="185">
        <f>IF(N179="nulová",J179,0)</f>
        <v>0</v>
      </c>
      <c r="BJ179" s="19" t="s">
        <v>80</v>
      </c>
      <c r="BK179" s="185">
        <f>ROUND(I179*H179,2)</f>
        <v>0</v>
      </c>
      <c r="BL179" s="19" t="s">
        <v>164</v>
      </c>
      <c r="BM179" s="19" t="s">
        <v>243</v>
      </c>
    </row>
    <row r="180" spans="2:65" s="12" customFormat="1" x14ac:dyDescent="0.3">
      <c r="B180" s="186"/>
      <c r="D180" s="187" t="s">
        <v>167</v>
      </c>
      <c r="E180" s="188" t="s">
        <v>3</v>
      </c>
      <c r="F180" s="189" t="s">
        <v>244</v>
      </c>
      <c r="H180" s="190" t="s">
        <v>3</v>
      </c>
      <c r="I180" s="191"/>
      <c r="L180" s="186"/>
      <c r="M180" s="192"/>
      <c r="N180" s="193"/>
      <c r="O180" s="193"/>
      <c r="P180" s="193"/>
      <c r="Q180" s="193"/>
      <c r="R180" s="193"/>
      <c r="S180" s="193"/>
      <c r="T180" s="194"/>
      <c r="AT180" s="190" t="s">
        <v>167</v>
      </c>
      <c r="AU180" s="190" t="s">
        <v>165</v>
      </c>
      <c r="AV180" s="12" t="s">
        <v>80</v>
      </c>
      <c r="AW180" s="12" t="s">
        <v>32</v>
      </c>
      <c r="AX180" s="12" t="s">
        <v>73</v>
      </c>
      <c r="AY180" s="190" t="s">
        <v>155</v>
      </c>
    </row>
    <row r="181" spans="2:65" s="13" customFormat="1" x14ac:dyDescent="0.3">
      <c r="B181" s="195"/>
      <c r="D181" s="212" t="s">
        <v>167</v>
      </c>
      <c r="E181" s="221" t="s">
        <v>3</v>
      </c>
      <c r="F181" s="222" t="s">
        <v>245</v>
      </c>
      <c r="H181" s="223">
        <v>5.274</v>
      </c>
      <c r="I181" s="199"/>
      <c r="L181" s="195"/>
      <c r="M181" s="200"/>
      <c r="N181" s="201"/>
      <c r="O181" s="201"/>
      <c r="P181" s="201"/>
      <c r="Q181" s="201"/>
      <c r="R181" s="201"/>
      <c r="S181" s="201"/>
      <c r="T181" s="202"/>
      <c r="AT181" s="196" t="s">
        <v>167</v>
      </c>
      <c r="AU181" s="196" t="s">
        <v>165</v>
      </c>
      <c r="AV181" s="13" t="s">
        <v>82</v>
      </c>
      <c r="AW181" s="13" t="s">
        <v>32</v>
      </c>
      <c r="AX181" s="13" t="s">
        <v>80</v>
      </c>
      <c r="AY181" s="196" t="s">
        <v>155</v>
      </c>
    </row>
    <row r="182" spans="2:65" s="1" customFormat="1" ht="22.5" customHeight="1" x14ac:dyDescent="0.3">
      <c r="B182" s="173"/>
      <c r="C182" s="174" t="s">
        <v>246</v>
      </c>
      <c r="D182" s="174" t="s">
        <v>159</v>
      </c>
      <c r="E182" s="175" t="s">
        <v>247</v>
      </c>
      <c r="F182" s="176" t="s">
        <v>248</v>
      </c>
      <c r="G182" s="177" t="s">
        <v>162</v>
      </c>
      <c r="H182" s="178">
        <v>753.3</v>
      </c>
      <c r="I182" s="179"/>
      <c r="J182" s="180">
        <f>ROUND(I182*H182,2)</f>
        <v>0</v>
      </c>
      <c r="K182" s="176" t="s">
        <v>227</v>
      </c>
      <c r="L182" s="36"/>
      <c r="M182" s="181" t="s">
        <v>3</v>
      </c>
      <c r="N182" s="182" t="s">
        <v>44</v>
      </c>
      <c r="O182" s="37"/>
      <c r="P182" s="183">
        <f>O182*H182</f>
        <v>0</v>
      </c>
      <c r="Q182" s="183">
        <v>0</v>
      </c>
      <c r="R182" s="183">
        <f>Q182*H182</f>
        <v>0</v>
      </c>
      <c r="S182" s="183">
        <v>0</v>
      </c>
      <c r="T182" s="184">
        <f>S182*H182</f>
        <v>0</v>
      </c>
      <c r="AR182" s="19" t="s">
        <v>164</v>
      </c>
      <c r="AT182" s="19" t="s">
        <v>159</v>
      </c>
      <c r="AU182" s="19" t="s">
        <v>165</v>
      </c>
      <c r="AY182" s="19" t="s">
        <v>155</v>
      </c>
      <c r="BE182" s="185">
        <f>IF(N182="základní",J182,0)</f>
        <v>0</v>
      </c>
      <c r="BF182" s="185">
        <f>IF(N182="snížená",J182,0)</f>
        <v>0</v>
      </c>
      <c r="BG182" s="185">
        <f>IF(N182="zákl. přenesená",J182,0)</f>
        <v>0</v>
      </c>
      <c r="BH182" s="185">
        <f>IF(N182="sníž. přenesená",J182,0)</f>
        <v>0</v>
      </c>
      <c r="BI182" s="185">
        <f>IF(N182="nulová",J182,0)</f>
        <v>0</v>
      </c>
      <c r="BJ182" s="19" t="s">
        <v>80</v>
      </c>
      <c r="BK182" s="185">
        <f>ROUND(I182*H182,2)</f>
        <v>0</v>
      </c>
      <c r="BL182" s="19" t="s">
        <v>164</v>
      </c>
      <c r="BM182" s="19" t="s">
        <v>249</v>
      </c>
    </row>
    <row r="183" spans="2:65" s="13" customFormat="1" x14ac:dyDescent="0.3">
      <c r="B183" s="195"/>
      <c r="D183" s="212" t="s">
        <v>167</v>
      </c>
      <c r="E183" s="221" t="s">
        <v>3</v>
      </c>
      <c r="F183" s="222" t="s">
        <v>250</v>
      </c>
      <c r="H183" s="223">
        <v>753.3</v>
      </c>
      <c r="I183" s="199"/>
      <c r="L183" s="195"/>
      <c r="M183" s="200"/>
      <c r="N183" s="201"/>
      <c r="O183" s="201"/>
      <c r="P183" s="201"/>
      <c r="Q183" s="201"/>
      <c r="R183" s="201"/>
      <c r="S183" s="201"/>
      <c r="T183" s="202"/>
      <c r="AT183" s="196" t="s">
        <v>167</v>
      </c>
      <c r="AU183" s="196" t="s">
        <v>165</v>
      </c>
      <c r="AV183" s="13" t="s">
        <v>82</v>
      </c>
      <c r="AW183" s="13" t="s">
        <v>32</v>
      </c>
      <c r="AX183" s="13" t="s">
        <v>80</v>
      </c>
      <c r="AY183" s="196" t="s">
        <v>155</v>
      </c>
    </row>
    <row r="184" spans="2:65" s="1" customFormat="1" ht="22.5" customHeight="1" x14ac:dyDescent="0.3">
      <c r="B184" s="173"/>
      <c r="C184" s="174" t="s">
        <v>251</v>
      </c>
      <c r="D184" s="174" t="s">
        <v>159</v>
      </c>
      <c r="E184" s="175" t="s">
        <v>252</v>
      </c>
      <c r="F184" s="176" t="s">
        <v>253</v>
      </c>
      <c r="G184" s="177" t="s">
        <v>162</v>
      </c>
      <c r="H184" s="178">
        <v>55</v>
      </c>
      <c r="I184" s="179"/>
      <c r="J184" s="180">
        <f>ROUND(I184*H184,2)</f>
        <v>0</v>
      </c>
      <c r="K184" s="176" t="s">
        <v>163</v>
      </c>
      <c r="L184" s="36"/>
      <c r="M184" s="181" t="s">
        <v>3</v>
      </c>
      <c r="N184" s="182" t="s">
        <v>44</v>
      </c>
      <c r="O184" s="37"/>
      <c r="P184" s="183">
        <f>O184*H184</f>
        <v>0</v>
      </c>
      <c r="Q184" s="183">
        <v>0</v>
      </c>
      <c r="R184" s="183">
        <f>Q184*H184</f>
        <v>0</v>
      </c>
      <c r="S184" s="183">
        <v>0</v>
      </c>
      <c r="T184" s="184">
        <f>S184*H184</f>
        <v>0</v>
      </c>
      <c r="AR184" s="19" t="s">
        <v>164</v>
      </c>
      <c r="AT184" s="19" t="s">
        <v>159</v>
      </c>
      <c r="AU184" s="19" t="s">
        <v>165</v>
      </c>
      <c r="AY184" s="19" t="s">
        <v>155</v>
      </c>
      <c r="BE184" s="185">
        <f>IF(N184="základní",J184,0)</f>
        <v>0</v>
      </c>
      <c r="BF184" s="185">
        <f>IF(N184="snížená",J184,0)</f>
        <v>0</v>
      </c>
      <c r="BG184" s="185">
        <f>IF(N184="zákl. přenesená",J184,0)</f>
        <v>0</v>
      </c>
      <c r="BH184" s="185">
        <f>IF(N184="sníž. přenesená",J184,0)</f>
        <v>0</v>
      </c>
      <c r="BI184" s="185">
        <f>IF(N184="nulová",J184,0)</f>
        <v>0</v>
      </c>
      <c r="BJ184" s="19" t="s">
        <v>80</v>
      </c>
      <c r="BK184" s="185">
        <f>ROUND(I184*H184,2)</f>
        <v>0</v>
      </c>
      <c r="BL184" s="19" t="s">
        <v>164</v>
      </c>
      <c r="BM184" s="19" t="s">
        <v>254</v>
      </c>
    </row>
    <row r="185" spans="2:65" s="13" customFormat="1" x14ac:dyDescent="0.3">
      <c r="B185" s="195"/>
      <c r="D185" s="212" t="s">
        <v>167</v>
      </c>
      <c r="E185" s="221" t="s">
        <v>3</v>
      </c>
      <c r="F185" s="222" t="s">
        <v>255</v>
      </c>
      <c r="H185" s="223">
        <v>55</v>
      </c>
      <c r="I185" s="199"/>
      <c r="L185" s="195"/>
      <c r="M185" s="200"/>
      <c r="N185" s="201"/>
      <c r="O185" s="201"/>
      <c r="P185" s="201"/>
      <c r="Q185" s="201"/>
      <c r="R185" s="201"/>
      <c r="S185" s="201"/>
      <c r="T185" s="202"/>
      <c r="AT185" s="196" t="s">
        <v>167</v>
      </c>
      <c r="AU185" s="196" t="s">
        <v>165</v>
      </c>
      <c r="AV185" s="13" t="s">
        <v>82</v>
      </c>
      <c r="AW185" s="13" t="s">
        <v>32</v>
      </c>
      <c r="AX185" s="13" t="s">
        <v>80</v>
      </c>
      <c r="AY185" s="196" t="s">
        <v>155</v>
      </c>
    </row>
    <row r="186" spans="2:65" s="1" customFormat="1" ht="31.5" customHeight="1" x14ac:dyDescent="0.3">
      <c r="B186" s="173"/>
      <c r="C186" s="174" t="s">
        <v>256</v>
      </c>
      <c r="D186" s="174" t="s">
        <v>159</v>
      </c>
      <c r="E186" s="175" t="s">
        <v>257</v>
      </c>
      <c r="F186" s="176" t="s">
        <v>258</v>
      </c>
      <c r="G186" s="177" t="s">
        <v>162</v>
      </c>
      <c r="H186" s="178">
        <v>83.7</v>
      </c>
      <c r="I186" s="179"/>
      <c r="J186" s="180">
        <f>ROUND(I186*H186,2)</f>
        <v>0</v>
      </c>
      <c r="K186" s="176" t="s">
        <v>227</v>
      </c>
      <c r="L186" s="36"/>
      <c r="M186" s="181" t="s">
        <v>3</v>
      </c>
      <c r="N186" s="182" t="s">
        <v>44</v>
      </c>
      <c r="O186" s="37"/>
      <c r="P186" s="183">
        <f>O186*H186</f>
        <v>0</v>
      </c>
      <c r="Q186" s="183">
        <v>0</v>
      </c>
      <c r="R186" s="183">
        <f>Q186*H186</f>
        <v>0</v>
      </c>
      <c r="S186" s="183">
        <v>0</v>
      </c>
      <c r="T186" s="184">
        <f>S186*H186</f>
        <v>0</v>
      </c>
      <c r="AR186" s="19" t="s">
        <v>164</v>
      </c>
      <c r="AT186" s="19" t="s">
        <v>159</v>
      </c>
      <c r="AU186" s="19" t="s">
        <v>165</v>
      </c>
      <c r="AY186" s="19" t="s">
        <v>155</v>
      </c>
      <c r="BE186" s="185">
        <f>IF(N186="základní",J186,0)</f>
        <v>0</v>
      </c>
      <c r="BF186" s="185">
        <f>IF(N186="snížená",J186,0)</f>
        <v>0</v>
      </c>
      <c r="BG186" s="185">
        <f>IF(N186="zákl. přenesená",J186,0)</f>
        <v>0</v>
      </c>
      <c r="BH186" s="185">
        <f>IF(N186="sníž. přenesená",J186,0)</f>
        <v>0</v>
      </c>
      <c r="BI186" s="185">
        <f>IF(N186="nulová",J186,0)</f>
        <v>0</v>
      </c>
      <c r="BJ186" s="19" t="s">
        <v>80</v>
      </c>
      <c r="BK186" s="185">
        <f>ROUND(I186*H186,2)</f>
        <v>0</v>
      </c>
      <c r="BL186" s="19" t="s">
        <v>164</v>
      </c>
      <c r="BM186" s="19" t="s">
        <v>259</v>
      </c>
    </row>
    <row r="187" spans="2:65" s="13" customFormat="1" x14ac:dyDescent="0.3">
      <c r="B187" s="195"/>
      <c r="D187" s="187" t="s">
        <v>167</v>
      </c>
      <c r="E187" s="196" t="s">
        <v>3</v>
      </c>
      <c r="F187" s="197" t="s">
        <v>260</v>
      </c>
      <c r="H187" s="198">
        <v>83.7</v>
      </c>
      <c r="I187" s="199"/>
      <c r="L187" s="195"/>
      <c r="M187" s="200"/>
      <c r="N187" s="201"/>
      <c r="O187" s="201"/>
      <c r="P187" s="201"/>
      <c r="Q187" s="201"/>
      <c r="R187" s="201"/>
      <c r="S187" s="201"/>
      <c r="T187" s="202"/>
      <c r="AT187" s="196" t="s">
        <v>167</v>
      </c>
      <c r="AU187" s="196" t="s">
        <v>165</v>
      </c>
      <c r="AV187" s="13" t="s">
        <v>82</v>
      </c>
      <c r="AW187" s="13" t="s">
        <v>32</v>
      </c>
      <c r="AX187" s="13" t="s">
        <v>80</v>
      </c>
      <c r="AY187" s="196" t="s">
        <v>155</v>
      </c>
    </row>
    <row r="188" spans="2:65" s="11" customFormat="1" ht="22.35" customHeight="1" x14ac:dyDescent="0.3">
      <c r="B188" s="157"/>
      <c r="D188" s="170" t="s">
        <v>72</v>
      </c>
      <c r="E188" s="171" t="s">
        <v>261</v>
      </c>
      <c r="F188" s="171" t="s">
        <v>262</v>
      </c>
      <c r="I188" s="160"/>
      <c r="J188" s="172">
        <f>BK188</f>
        <v>0</v>
      </c>
      <c r="L188" s="157"/>
      <c r="M188" s="162"/>
      <c r="N188" s="163"/>
      <c r="O188" s="163"/>
      <c r="P188" s="164">
        <f>SUM(P189:P226)</f>
        <v>0</v>
      </c>
      <c r="Q188" s="163"/>
      <c r="R188" s="164">
        <f>SUM(R189:R226)</f>
        <v>0.388654</v>
      </c>
      <c r="S188" s="163"/>
      <c r="T188" s="165">
        <f>SUM(T189:T226)</f>
        <v>0</v>
      </c>
      <c r="AR188" s="158" t="s">
        <v>80</v>
      </c>
      <c r="AT188" s="166" t="s">
        <v>72</v>
      </c>
      <c r="AU188" s="166" t="s">
        <v>82</v>
      </c>
      <c r="AY188" s="158" t="s">
        <v>155</v>
      </c>
      <c r="BK188" s="167">
        <f>SUM(BK189:BK226)</f>
        <v>0</v>
      </c>
    </row>
    <row r="189" spans="2:65" s="1" customFormat="1" ht="22.5" customHeight="1" x14ac:dyDescent="0.3">
      <c r="B189" s="173"/>
      <c r="C189" s="174" t="s">
        <v>263</v>
      </c>
      <c r="D189" s="174" t="s">
        <v>159</v>
      </c>
      <c r="E189" s="175" t="s">
        <v>264</v>
      </c>
      <c r="F189" s="176" t="s">
        <v>265</v>
      </c>
      <c r="G189" s="177" t="s">
        <v>162</v>
      </c>
      <c r="H189" s="178">
        <v>134.26499999999999</v>
      </c>
      <c r="I189" s="179"/>
      <c r="J189" s="180">
        <f>ROUND(I189*H189,2)</f>
        <v>0</v>
      </c>
      <c r="K189" s="176" t="s">
        <v>227</v>
      </c>
      <c r="L189" s="36"/>
      <c r="M189" s="181" t="s">
        <v>3</v>
      </c>
      <c r="N189" s="182" t="s">
        <v>44</v>
      </c>
      <c r="O189" s="37"/>
      <c r="P189" s="183">
        <f>O189*H189</f>
        <v>0</v>
      </c>
      <c r="Q189" s="183">
        <v>0</v>
      </c>
      <c r="R189" s="183">
        <f>Q189*H189</f>
        <v>0</v>
      </c>
      <c r="S189" s="183">
        <v>0</v>
      </c>
      <c r="T189" s="184">
        <f>S189*H189</f>
        <v>0</v>
      </c>
      <c r="AR189" s="19" t="s">
        <v>164</v>
      </c>
      <c r="AT189" s="19" t="s">
        <v>159</v>
      </c>
      <c r="AU189" s="19" t="s">
        <v>165</v>
      </c>
      <c r="AY189" s="19" t="s">
        <v>155</v>
      </c>
      <c r="BE189" s="185">
        <f>IF(N189="základní",J189,0)</f>
        <v>0</v>
      </c>
      <c r="BF189" s="185">
        <f>IF(N189="snížená",J189,0)</f>
        <v>0</v>
      </c>
      <c r="BG189" s="185">
        <f>IF(N189="zákl. přenesená",J189,0)</f>
        <v>0</v>
      </c>
      <c r="BH189" s="185">
        <f>IF(N189="sníž. přenesená",J189,0)</f>
        <v>0</v>
      </c>
      <c r="BI189" s="185">
        <f>IF(N189="nulová",J189,0)</f>
        <v>0</v>
      </c>
      <c r="BJ189" s="19" t="s">
        <v>80</v>
      </c>
      <c r="BK189" s="185">
        <f>ROUND(I189*H189,2)</f>
        <v>0</v>
      </c>
      <c r="BL189" s="19" t="s">
        <v>164</v>
      </c>
      <c r="BM189" s="19" t="s">
        <v>266</v>
      </c>
    </row>
    <row r="190" spans="2:65" s="13" customFormat="1" x14ac:dyDescent="0.3">
      <c r="B190" s="195"/>
      <c r="D190" s="187" t="s">
        <v>167</v>
      </c>
      <c r="E190" s="196" t="s">
        <v>3</v>
      </c>
      <c r="F190" s="197" t="s">
        <v>267</v>
      </c>
      <c r="H190" s="198">
        <v>9.4499999999999993</v>
      </c>
      <c r="I190" s="199"/>
      <c r="L190" s="195"/>
      <c r="M190" s="200"/>
      <c r="N190" s="201"/>
      <c r="O190" s="201"/>
      <c r="P190" s="201"/>
      <c r="Q190" s="201"/>
      <c r="R190" s="201"/>
      <c r="S190" s="201"/>
      <c r="T190" s="202"/>
      <c r="AT190" s="196" t="s">
        <v>167</v>
      </c>
      <c r="AU190" s="196" t="s">
        <v>165</v>
      </c>
      <c r="AV190" s="13" t="s">
        <v>82</v>
      </c>
      <c r="AW190" s="13" t="s">
        <v>32</v>
      </c>
      <c r="AX190" s="13" t="s">
        <v>73</v>
      </c>
      <c r="AY190" s="196" t="s">
        <v>155</v>
      </c>
    </row>
    <row r="191" spans="2:65" s="13" customFormat="1" x14ac:dyDescent="0.3">
      <c r="B191" s="195"/>
      <c r="D191" s="187" t="s">
        <v>167</v>
      </c>
      <c r="E191" s="196" t="s">
        <v>3</v>
      </c>
      <c r="F191" s="197" t="s">
        <v>268</v>
      </c>
      <c r="H191" s="198">
        <v>6.24</v>
      </c>
      <c r="I191" s="199"/>
      <c r="L191" s="195"/>
      <c r="M191" s="200"/>
      <c r="N191" s="201"/>
      <c r="O191" s="201"/>
      <c r="P191" s="201"/>
      <c r="Q191" s="201"/>
      <c r="R191" s="201"/>
      <c r="S191" s="201"/>
      <c r="T191" s="202"/>
      <c r="AT191" s="196" t="s">
        <v>167</v>
      </c>
      <c r="AU191" s="196" t="s">
        <v>165</v>
      </c>
      <c r="AV191" s="13" t="s">
        <v>82</v>
      </c>
      <c r="AW191" s="13" t="s">
        <v>32</v>
      </c>
      <c r="AX191" s="13" t="s">
        <v>73</v>
      </c>
      <c r="AY191" s="196" t="s">
        <v>155</v>
      </c>
    </row>
    <row r="192" spans="2:65" s="13" customFormat="1" x14ac:dyDescent="0.3">
      <c r="B192" s="195"/>
      <c r="D192" s="187" t="s">
        <v>167</v>
      </c>
      <c r="E192" s="196" t="s">
        <v>3</v>
      </c>
      <c r="F192" s="197" t="s">
        <v>269</v>
      </c>
      <c r="H192" s="198">
        <v>39.375</v>
      </c>
      <c r="I192" s="199"/>
      <c r="L192" s="195"/>
      <c r="M192" s="200"/>
      <c r="N192" s="201"/>
      <c r="O192" s="201"/>
      <c r="P192" s="201"/>
      <c r="Q192" s="201"/>
      <c r="R192" s="201"/>
      <c r="S192" s="201"/>
      <c r="T192" s="202"/>
      <c r="AT192" s="196" t="s">
        <v>167</v>
      </c>
      <c r="AU192" s="196" t="s">
        <v>165</v>
      </c>
      <c r="AV192" s="13" t="s">
        <v>82</v>
      </c>
      <c r="AW192" s="13" t="s">
        <v>32</v>
      </c>
      <c r="AX192" s="13" t="s">
        <v>73</v>
      </c>
      <c r="AY192" s="196" t="s">
        <v>155</v>
      </c>
    </row>
    <row r="193" spans="2:65" s="13" customFormat="1" x14ac:dyDescent="0.3">
      <c r="B193" s="195"/>
      <c r="D193" s="187" t="s">
        <v>167</v>
      </c>
      <c r="E193" s="196" t="s">
        <v>3</v>
      </c>
      <c r="F193" s="197" t="s">
        <v>270</v>
      </c>
      <c r="H193" s="198">
        <v>79.2</v>
      </c>
      <c r="I193" s="199"/>
      <c r="L193" s="195"/>
      <c r="M193" s="200"/>
      <c r="N193" s="201"/>
      <c r="O193" s="201"/>
      <c r="P193" s="201"/>
      <c r="Q193" s="201"/>
      <c r="R193" s="201"/>
      <c r="S193" s="201"/>
      <c r="T193" s="202"/>
      <c r="AT193" s="196" t="s">
        <v>167</v>
      </c>
      <c r="AU193" s="196" t="s">
        <v>165</v>
      </c>
      <c r="AV193" s="13" t="s">
        <v>82</v>
      </c>
      <c r="AW193" s="13" t="s">
        <v>32</v>
      </c>
      <c r="AX193" s="13" t="s">
        <v>73</v>
      </c>
      <c r="AY193" s="196" t="s">
        <v>155</v>
      </c>
    </row>
    <row r="194" spans="2:65" s="15" customFormat="1" x14ac:dyDescent="0.3">
      <c r="B194" s="211"/>
      <c r="D194" s="212" t="s">
        <v>167</v>
      </c>
      <c r="E194" s="213" t="s">
        <v>3</v>
      </c>
      <c r="F194" s="214" t="s">
        <v>180</v>
      </c>
      <c r="H194" s="215">
        <v>134.26499999999999</v>
      </c>
      <c r="I194" s="216"/>
      <c r="L194" s="211"/>
      <c r="M194" s="217"/>
      <c r="N194" s="218"/>
      <c r="O194" s="218"/>
      <c r="P194" s="218"/>
      <c r="Q194" s="218"/>
      <c r="R194" s="218"/>
      <c r="S194" s="218"/>
      <c r="T194" s="219"/>
      <c r="AT194" s="220" t="s">
        <v>167</v>
      </c>
      <c r="AU194" s="220" t="s">
        <v>165</v>
      </c>
      <c r="AV194" s="15" t="s">
        <v>164</v>
      </c>
      <c r="AW194" s="15" t="s">
        <v>32</v>
      </c>
      <c r="AX194" s="15" t="s">
        <v>80</v>
      </c>
      <c r="AY194" s="220" t="s">
        <v>155</v>
      </c>
    </row>
    <row r="195" spans="2:65" s="1" customFormat="1" ht="22.5" customHeight="1" x14ac:dyDescent="0.3">
      <c r="B195" s="173"/>
      <c r="C195" s="174" t="s">
        <v>9</v>
      </c>
      <c r="D195" s="174" t="s">
        <v>159</v>
      </c>
      <c r="E195" s="175" t="s">
        <v>271</v>
      </c>
      <c r="F195" s="176" t="s">
        <v>272</v>
      </c>
      <c r="G195" s="177" t="s">
        <v>162</v>
      </c>
      <c r="H195" s="178">
        <v>134.26499999999999</v>
      </c>
      <c r="I195" s="179"/>
      <c r="J195" s="180">
        <f>ROUND(I195*H195,2)</f>
        <v>0</v>
      </c>
      <c r="K195" s="176" t="s">
        <v>163</v>
      </c>
      <c r="L195" s="36"/>
      <c r="M195" s="181" t="s">
        <v>3</v>
      </c>
      <c r="N195" s="182" t="s">
        <v>44</v>
      </c>
      <c r="O195" s="37"/>
      <c r="P195" s="183">
        <f>O195*H195</f>
        <v>0</v>
      </c>
      <c r="Q195" s="183">
        <v>0</v>
      </c>
      <c r="R195" s="183">
        <f>Q195*H195</f>
        <v>0</v>
      </c>
      <c r="S195" s="183">
        <v>0</v>
      </c>
      <c r="T195" s="184">
        <f>S195*H195</f>
        <v>0</v>
      </c>
      <c r="AR195" s="19" t="s">
        <v>164</v>
      </c>
      <c r="AT195" s="19" t="s">
        <v>159</v>
      </c>
      <c r="AU195" s="19" t="s">
        <v>165</v>
      </c>
      <c r="AY195" s="19" t="s">
        <v>155</v>
      </c>
      <c r="BE195" s="185">
        <f>IF(N195="základní",J195,0)</f>
        <v>0</v>
      </c>
      <c r="BF195" s="185">
        <f>IF(N195="snížená",J195,0)</f>
        <v>0</v>
      </c>
      <c r="BG195" s="185">
        <f>IF(N195="zákl. přenesená",J195,0)</f>
        <v>0</v>
      </c>
      <c r="BH195" s="185">
        <f>IF(N195="sníž. přenesená",J195,0)</f>
        <v>0</v>
      </c>
      <c r="BI195" s="185">
        <f>IF(N195="nulová",J195,0)</f>
        <v>0</v>
      </c>
      <c r="BJ195" s="19" t="s">
        <v>80</v>
      </c>
      <c r="BK195" s="185">
        <f>ROUND(I195*H195,2)</f>
        <v>0</v>
      </c>
      <c r="BL195" s="19" t="s">
        <v>164</v>
      </c>
      <c r="BM195" s="19" t="s">
        <v>273</v>
      </c>
    </row>
    <row r="196" spans="2:65" s="13" customFormat="1" x14ac:dyDescent="0.3">
      <c r="B196" s="195"/>
      <c r="D196" s="212" t="s">
        <v>167</v>
      </c>
      <c r="E196" s="221" t="s">
        <v>3</v>
      </c>
      <c r="F196" s="222" t="s">
        <v>274</v>
      </c>
      <c r="H196" s="223">
        <v>134.26499999999999</v>
      </c>
      <c r="I196" s="199"/>
      <c r="L196" s="195"/>
      <c r="M196" s="200"/>
      <c r="N196" s="201"/>
      <c r="O196" s="201"/>
      <c r="P196" s="201"/>
      <c r="Q196" s="201"/>
      <c r="R196" s="201"/>
      <c r="S196" s="201"/>
      <c r="T196" s="202"/>
      <c r="AT196" s="196" t="s">
        <v>167</v>
      </c>
      <c r="AU196" s="196" t="s">
        <v>165</v>
      </c>
      <c r="AV196" s="13" t="s">
        <v>82</v>
      </c>
      <c r="AW196" s="13" t="s">
        <v>32</v>
      </c>
      <c r="AX196" s="13" t="s">
        <v>80</v>
      </c>
      <c r="AY196" s="196" t="s">
        <v>155</v>
      </c>
    </row>
    <row r="197" spans="2:65" s="1" customFormat="1" ht="22.5" customHeight="1" x14ac:dyDescent="0.3">
      <c r="B197" s="173"/>
      <c r="C197" s="174" t="s">
        <v>275</v>
      </c>
      <c r="D197" s="174" t="s">
        <v>159</v>
      </c>
      <c r="E197" s="175" t="s">
        <v>276</v>
      </c>
      <c r="F197" s="176" t="s">
        <v>277</v>
      </c>
      <c r="G197" s="177" t="s">
        <v>162</v>
      </c>
      <c r="H197" s="178">
        <v>143</v>
      </c>
      <c r="I197" s="179"/>
      <c r="J197" s="180">
        <f>ROUND(I197*H197,2)</f>
        <v>0</v>
      </c>
      <c r="K197" s="176" t="s">
        <v>163</v>
      </c>
      <c r="L197" s="36"/>
      <c r="M197" s="181" t="s">
        <v>3</v>
      </c>
      <c r="N197" s="182" t="s">
        <v>44</v>
      </c>
      <c r="O197" s="37"/>
      <c r="P197" s="183">
        <f>O197*H197</f>
        <v>0</v>
      </c>
      <c r="Q197" s="183">
        <v>0</v>
      </c>
      <c r="R197" s="183">
        <f>Q197*H197</f>
        <v>0</v>
      </c>
      <c r="S197" s="183">
        <v>0</v>
      </c>
      <c r="T197" s="184">
        <f>S197*H197</f>
        <v>0</v>
      </c>
      <c r="AR197" s="19" t="s">
        <v>164</v>
      </c>
      <c r="AT197" s="19" t="s">
        <v>159</v>
      </c>
      <c r="AU197" s="19" t="s">
        <v>165</v>
      </c>
      <c r="AY197" s="19" t="s">
        <v>155</v>
      </c>
      <c r="BE197" s="185">
        <f>IF(N197="základní",J197,0)</f>
        <v>0</v>
      </c>
      <c r="BF197" s="185">
        <f>IF(N197="snížená",J197,0)</f>
        <v>0</v>
      </c>
      <c r="BG197" s="185">
        <f>IF(N197="zákl. přenesená",J197,0)</f>
        <v>0</v>
      </c>
      <c r="BH197" s="185">
        <f>IF(N197="sníž. přenesená",J197,0)</f>
        <v>0</v>
      </c>
      <c r="BI197" s="185">
        <f>IF(N197="nulová",J197,0)</f>
        <v>0</v>
      </c>
      <c r="BJ197" s="19" t="s">
        <v>80</v>
      </c>
      <c r="BK197" s="185">
        <f>ROUND(I197*H197,2)</f>
        <v>0</v>
      </c>
      <c r="BL197" s="19" t="s">
        <v>164</v>
      </c>
      <c r="BM197" s="19" t="s">
        <v>278</v>
      </c>
    </row>
    <row r="198" spans="2:65" s="13" customFormat="1" x14ac:dyDescent="0.3">
      <c r="B198" s="195"/>
      <c r="D198" s="187" t="s">
        <v>167</v>
      </c>
      <c r="E198" s="196" t="s">
        <v>3</v>
      </c>
      <c r="F198" s="197" t="s">
        <v>279</v>
      </c>
      <c r="H198" s="198">
        <v>11.4</v>
      </c>
      <c r="I198" s="199"/>
      <c r="L198" s="195"/>
      <c r="M198" s="200"/>
      <c r="N198" s="201"/>
      <c r="O198" s="201"/>
      <c r="P198" s="201"/>
      <c r="Q198" s="201"/>
      <c r="R198" s="201"/>
      <c r="S198" s="201"/>
      <c r="T198" s="202"/>
      <c r="AT198" s="196" t="s">
        <v>167</v>
      </c>
      <c r="AU198" s="196" t="s">
        <v>165</v>
      </c>
      <c r="AV198" s="13" t="s">
        <v>82</v>
      </c>
      <c r="AW198" s="13" t="s">
        <v>32</v>
      </c>
      <c r="AX198" s="13" t="s">
        <v>73</v>
      </c>
      <c r="AY198" s="196" t="s">
        <v>155</v>
      </c>
    </row>
    <row r="199" spans="2:65" s="13" customFormat="1" x14ac:dyDescent="0.3">
      <c r="B199" s="195"/>
      <c r="D199" s="187" t="s">
        <v>167</v>
      </c>
      <c r="E199" s="196" t="s">
        <v>3</v>
      </c>
      <c r="F199" s="197" t="s">
        <v>280</v>
      </c>
      <c r="H199" s="198">
        <v>131.6</v>
      </c>
      <c r="I199" s="199"/>
      <c r="L199" s="195"/>
      <c r="M199" s="200"/>
      <c r="N199" s="201"/>
      <c r="O199" s="201"/>
      <c r="P199" s="201"/>
      <c r="Q199" s="201"/>
      <c r="R199" s="201"/>
      <c r="S199" s="201"/>
      <c r="T199" s="202"/>
      <c r="AT199" s="196" t="s">
        <v>167</v>
      </c>
      <c r="AU199" s="196" t="s">
        <v>165</v>
      </c>
      <c r="AV199" s="13" t="s">
        <v>82</v>
      </c>
      <c r="AW199" s="13" t="s">
        <v>32</v>
      </c>
      <c r="AX199" s="13" t="s">
        <v>73</v>
      </c>
      <c r="AY199" s="196" t="s">
        <v>155</v>
      </c>
    </row>
    <row r="200" spans="2:65" s="15" customFormat="1" x14ac:dyDescent="0.3">
      <c r="B200" s="211"/>
      <c r="D200" s="212" t="s">
        <v>167</v>
      </c>
      <c r="E200" s="213" t="s">
        <v>3</v>
      </c>
      <c r="F200" s="214" t="s">
        <v>180</v>
      </c>
      <c r="H200" s="215">
        <v>143</v>
      </c>
      <c r="I200" s="216"/>
      <c r="L200" s="211"/>
      <c r="M200" s="217"/>
      <c r="N200" s="218"/>
      <c r="O200" s="218"/>
      <c r="P200" s="218"/>
      <c r="Q200" s="218"/>
      <c r="R200" s="218"/>
      <c r="S200" s="218"/>
      <c r="T200" s="219"/>
      <c r="AT200" s="220" t="s">
        <v>167</v>
      </c>
      <c r="AU200" s="220" t="s">
        <v>165</v>
      </c>
      <c r="AV200" s="15" t="s">
        <v>164</v>
      </c>
      <c r="AW200" s="15" t="s">
        <v>32</v>
      </c>
      <c r="AX200" s="15" t="s">
        <v>80</v>
      </c>
      <c r="AY200" s="220" t="s">
        <v>155</v>
      </c>
    </row>
    <row r="201" spans="2:65" s="1" customFormat="1" ht="22.5" customHeight="1" x14ac:dyDescent="0.3">
      <c r="B201" s="173"/>
      <c r="C201" s="174" t="s">
        <v>281</v>
      </c>
      <c r="D201" s="174" t="s">
        <v>159</v>
      </c>
      <c r="E201" s="175" t="s">
        <v>282</v>
      </c>
      <c r="F201" s="176" t="s">
        <v>283</v>
      </c>
      <c r="G201" s="177" t="s">
        <v>162</v>
      </c>
      <c r="H201" s="178">
        <v>143</v>
      </c>
      <c r="I201" s="179"/>
      <c r="J201" s="180">
        <f>ROUND(I201*H201,2)</f>
        <v>0</v>
      </c>
      <c r="K201" s="176" t="s">
        <v>163</v>
      </c>
      <c r="L201" s="36"/>
      <c r="M201" s="181" t="s">
        <v>3</v>
      </c>
      <c r="N201" s="182" t="s">
        <v>44</v>
      </c>
      <c r="O201" s="37"/>
      <c r="P201" s="183">
        <f>O201*H201</f>
        <v>0</v>
      </c>
      <c r="Q201" s="183">
        <v>0</v>
      </c>
      <c r="R201" s="183">
        <f>Q201*H201</f>
        <v>0</v>
      </c>
      <c r="S201" s="183">
        <v>0</v>
      </c>
      <c r="T201" s="184">
        <f>S201*H201</f>
        <v>0</v>
      </c>
      <c r="AR201" s="19" t="s">
        <v>164</v>
      </c>
      <c r="AT201" s="19" t="s">
        <v>159</v>
      </c>
      <c r="AU201" s="19" t="s">
        <v>165</v>
      </c>
      <c r="AY201" s="19" t="s">
        <v>155</v>
      </c>
      <c r="BE201" s="185">
        <f>IF(N201="základní",J201,0)</f>
        <v>0</v>
      </c>
      <c r="BF201" s="185">
        <f>IF(N201="snížená",J201,0)</f>
        <v>0</v>
      </c>
      <c r="BG201" s="185">
        <f>IF(N201="zákl. přenesená",J201,0)</f>
        <v>0</v>
      </c>
      <c r="BH201" s="185">
        <f>IF(N201="sníž. přenesená",J201,0)</f>
        <v>0</v>
      </c>
      <c r="BI201" s="185">
        <f>IF(N201="nulová",J201,0)</f>
        <v>0</v>
      </c>
      <c r="BJ201" s="19" t="s">
        <v>80</v>
      </c>
      <c r="BK201" s="185">
        <f>ROUND(I201*H201,2)</f>
        <v>0</v>
      </c>
      <c r="BL201" s="19" t="s">
        <v>164</v>
      </c>
      <c r="BM201" s="19" t="s">
        <v>284</v>
      </c>
    </row>
    <row r="202" spans="2:65" s="13" customFormat="1" x14ac:dyDescent="0.3">
      <c r="B202" s="195"/>
      <c r="D202" s="212" t="s">
        <v>167</v>
      </c>
      <c r="E202" s="221" t="s">
        <v>3</v>
      </c>
      <c r="F202" s="222" t="s">
        <v>285</v>
      </c>
      <c r="H202" s="223">
        <v>143</v>
      </c>
      <c r="I202" s="199"/>
      <c r="L202" s="195"/>
      <c r="M202" s="200"/>
      <c r="N202" s="201"/>
      <c r="O202" s="201"/>
      <c r="P202" s="201"/>
      <c r="Q202" s="201"/>
      <c r="R202" s="201"/>
      <c r="S202" s="201"/>
      <c r="T202" s="202"/>
      <c r="AT202" s="196" t="s">
        <v>167</v>
      </c>
      <c r="AU202" s="196" t="s">
        <v>165</v>
      </c>
      <c r="AV202" s="13" t="s">
        <v>82</v>
      </c>
      <c r="AW202" s="13" t="s">
        <v>32</v>
      </c>
      <c r="AX202" s="13" t="s">
        <v>80</v>
      </c>
      <c r="AY202" s="196" t="s">
        <v>155</v>
      </c>
    </row>
    <row r="203" spans="2:65" s="1" customFormat="1" ht="22.5" customHeight="1" x14ac:dyDescent="0.3">
      <c r="B203" s="173"/>
      <c r="C203" s="174" t="s">
        <v>286</v>
      </c>
      <c r="D203" s="174" t="s">
        <v>159</v>
      </c>
      <c r="E203" s="175" t="s">
        <v>287</v>
      </c>
      <c r="F203" s="176" t="s">
        <v>288</v>
      </c>
      <c r="G203" s="177" t="s">
        <v>217</v>
      </c>
      <c r="H203" s="178">
        <v>457.24</v>
      </c>
      <c r="I203" s="179"/>
      <c r="J203" s="180">
        <f>ROUND(I203*H203,2)</f>
        <v>0</v>
      </c>
      <c r="K203" s="176" t="s">
        <v>163</v>
      </c>
      <c r="L203" s="36"/>
      <c r="M203" s="181" t="s">
        <v>3</v>
      </c>
      <c r="N203" s="182" t="s">
        <v>44</v>
      </c>
      <c r="O203" s="37"/>
      <c r="P203" s="183">
        <f>O203*H203</f>
        <v>0</v>
      </c>
      <c r="Q203" s="183">
        <v>8.4999999999999995E-4</v>
      </c>
      <c r="R203" s="183">
        <f>Q203*H203</f>
        <v>0.388654</v>
      </c>
      <c r="S203" s="183">
        <v>0</v>
      </c>
      <c r="T203" s="184">
        <f>S203*H203</f>
        <v>0</v>
      </c>
      <c r="AR203" s="19" t="s">
        <v>164</v>
      </c>
      <c r="AT203" s="19" t="s">
        <v>159</v>
      </c>
      <c r="AU203" s="19" t="s">
        <v>165</v>
      </c>
      <c r="AY203" s="19" t="s">
        <v>155</v>
      </c>
      <c r="BE203" s="185">
        <f>IF(N203="základní",J203,0)</f>
        <v>0</v>
      </c>
      <c r="BF203" s="185">
        <f>IF(N203="snížená",J203,0)</f>
        <v>0</v>
      </c>
      <c r="BG203" s="185">
        <f>IF(N203="zákl. přenesená",J203,0)</f>
        <v>0</v>
      </c>
      <c r="BH203" s="185">
        <f>IF(N203="sníž. přenesená",J203,0)</f>
        <v>0</v>
      </c>
      <c r="BI203" s="185">
        <f>IF(N203="nulová",J203,0)</f>
        <v>0</v>
      </c>
      <c r="BJ203" s="19" t="s">
        <v>80</v>
      </c>
      <c r="BK203" s="185">
        <f>ROUND(I203*H203,2)</f>
        <v>0</v>
      </c>
      <c r="BL203" s="19" t="s">
        <v>164</v>
      </c>
      <c r="BM203" s="19" t="s">
        <v>289</v>
      </c>
    </row>
    <row r="204" spans="2:65" s="13" customFormat="1" x14ac:dyDescent="0.3">
      <c r="B204" s="195"/>
      <c r="D204" s="187" t="s">
        <v>167</v>
      </c>
      <c r="E204" s="196" t="s">
        <v>3</v>
      </c>
      <c r="F204" s="197" t="s">
        <v>290</v>
      </c>
      <c r="H204" s="198">
        <v>25.2</v>
      </c>
      <c r="I204" s="199"/>
      <c r="L204" s="195"/>
      <c r="M204" s="200"/>
      <c r="N204" s="201"/>
      <c r="O204" s="201"/>
      <c r="P204" s="201"/>
      <c r="Q204" s="201"/>
      <c r="R204" s="201"/>
      <c r="S204" s="201"/>
      <c r="T204" s="202"/>
      <c r="AT204" s="196" t="s">
        <v>167</v>
      </c>
      <c r="AU204" s="196" t="s">
        <v>165</v>
      </c>
      <c r="AV204" s="13" t="s">
        <v>82</v>
      </c>
      <c r="AW204" s="13" t="s">
        <v>32</v>
      </c>
      <c r="AX204" s="13" t="s">
        <v>73</v>
      </c>
      <c r="AY204" s="196" t="s">
        <v>155</v>
      </c>
    </row>
    <row r="205" spans="2:65" s="13" customFormat="1" x14ac:dyDescent="0.3">
      <c r="B205" s="195"/>
      <c r="D205" s="187" t="s">
        <v>167</v>
      </c>
      <c r="E205" s="196" t="s">
        <v>3</v>
      </c>
      <c r="F205" s="197" t="s">
        <v>291</v>
      </c>
      <c r="H205" s="198">
        <v>11.04</v>
      </c>
      <c r="I205" s="199"/>
      <c r="L205" s="195"/>
      <c r="M205" s="200"/>
      <c r="N205" s="201"/>
      <c r="O205" s="201"/>
      <c r="P205" s="201"/>
      <c r="Q205" s="201"/>
      <c r="R205" s="201"/>
      <c r="S205" s="201"/>
      <c r="T205" s="202"/>
      <c r="AT205" s="196" t="s">
        <v>167</v>
      </c>
      <c r="AU205" s="196" t="s">
        <v>165</v>
      </c>
      <c r="AV205" s="13" t="s">
        <v>82</v>
      </c>
      <c r="AW205" s="13" t="s">
        <v>32</v>
      </c>
      <c r="AX205" s="13" t="s">
        <v>73</v>
      </c>
      <c r="AY205" s="196" t="s">
        <v>155</v>
      </c>
    </row>
    <row r="206" spans="2:65" s="13" customFormat="1" x14ac:dyDescent="0.3">
      <c r="B206" s="195"/>
      <c r="D206" s="187" t="s">
        <v>167</v>
      </c>
      <c r="E206" s="196" t="s">
        <v>3</v>
      </c>
      <c r="F206" s="197" t="s">
        <v>292</v>
      </c>
      <c r="H206" s="198">
        <v>63</v>
      </c>
      <c r="I206" s="199"/>
      <c r="L206" s="195"/>
      <c r="M206" s="200"/>
      <c r="N206" s="201"/>
      <c r="O206" s="201"/>
      <c r="P206" s="201"/>
      <c r="Q206" s="201"/>
      <c r="R206" s="201"/>
      <c r="S206" s="201"/>
      <c r="T206" s="202"/>
      <c r="AT206" s="196" t="s">
        <v>167</v>
      </c>
      <c r="AU206" s="196" t="s">
        <v>165</v>
      </c>
      <c r="AV206" s="13" t="s">
        <v>82</v>
      </c>
      <c r="AW206" s="13" t="s">
        <v>32</v>
      </c>
      <c r="AX206" s="13" t="s">
        <v>73</v>
      </c>
      <c r="AY206" s="196" t="s">
        <v>155</v>
      </c>
    </row>
    <row r="207" spans="2:65" s="13" customFormat="1" x14ac:dyDescent="0.3">
      <c r="B207" s="195"/>
      <c r="D207" s="187" t="s">
        <v>167</v>
      </c>
      <c r="E207" s="196" t="s">
        <v>3</v>
      </c>
      <c r="F207" s="197" t="s">
        <v>293</v>
      </c>
      <c r="H207" s="198">
        <v>72</v>
      </c>
      <c r="I207" s="199"/>
      <c r="L207" s="195"/>
      <c r="M207" s="200"/>
      <c r="N207" s="201"/>
      <c r="O207" s="201"/>
      <c r="P207" s="201"/>
      <c r="Q207" s="201"/>
      <c r="R207" s="201"/>
      <c r="S207" s="201"/>
      <c r="T207" s="202"/>
      <c r="AT207" s="196" t="s">
        <v>167</v>
      </c>
      <c r="AU207" s="196" t="s">
        <v>165</v>
      </c>
      <c r="AV207" s="13" t="s">
        <v>82</v>
      </c>
      <c r="AW207" s="13" t="s">
        <v>32</v>
      </c>
      <c r="AX207" s="13" t="s">
        <v>73</v>
      </c>
      <c r="AY207" s="196" t="s">
        <v>155</v>
      </c>
    </row>
    <row r="208" spans="2:65" s="13" customFormat="1" x14ac:dyDescent="0.3">
      <c r="B208" s="195"/>
      <c r="D208" s="187" t="s">
        <v>167</v>
      </c>
      <c r="E208" s="196" t="s">
        <v>3</v>
      </c>
      <c r="F208" s="197" t="s">
        <v>294</v>
      </c>
      <c r="H208" s="198">
        <v>22.8</v>
      </c>
      <c r="I208" s="199"/>
      <c r="L208" s="195"/>
      <c r="M208" s="200"/>
      <c r="N208" s="201"/>
      <c r="O208" s="201"/>
      <c r="P208" s="201"/>
      <c r="Q208" s="201"/>
      <c r="R208" s="201"/>
      <c r="S208" s="201"/>
      <c r="T208" s="202"/>
      <c r="AT208" s="196" t="s">
        <v>167</v>
      </c>
      <c r="AU208" s="196" t="s">
        <v>165</v>
      </c>
      <c r="AV208" s="13" t="s">
        <v>82</v>
      </c>
      <c r="AW208" s="13" t="s">
        <v>32</v>
      </c>
      <c r="AX208" s="13" t="s">
        <v>73</v>
      </c>
      <c r="AY208" s="196" t="s">
        <v>155</v>
      </c>
    </row>
    <row r="209" spans="2:65" s="13" customFormat="1" x14ac:dyDescent="0.3">
      <c r="B209" s="195"/>
      <c r="D209" s="187" t="s">
        <v>167</v>
      </c>
      <c r="E209" s="196" t="s">
        <v>3</v>
      </c>
      <c r="F209" s="197" t="s">
        <v>295</v>
      </c>
      <c r="H209" s="198">
        <v>263.2</v>
      </c>
      <c r="I209" s="199"/>
      <c r="L209" s="195"/>
      <c r="M209" s="200"/>
      <c r="N209" s="201"/>
      <c r="O209" s="201"/>
      <c r="P209" s="201"/>
      <c r="Q209" s="201"/>
      <c r="R209" s="201"/>
      <c r="S209" s="201"/>
      <c r="T209" s="202"/>
      <c r="AT209" s="196" t="s">
        <v>167</v>
      </c>
      <c r="AU209" s="196" t="s">
        <v>165</v>
      </c>
      <c r="AV209" s="13" t="s">
        <v>82</v>
      </c>
      <c r="AW209" s="13" t="s">
        <v>32</v>
      </c>
      <c r="AX209" s="13" t="s">
        <v>73</v>
      </c>
      <c r="AY209" s="196" t="s">
        <v>155</v>
      </c>
    </row>
    <row r="210" spans="2:65" s="15" customFormat="1" x14ac:dyDescent="0.3">
      <c r="B210" s="211"/>
      <c r="D210" s="212" t="s">
        <v>167</v>
      </c>
      <c r="E210" s="213" t="s">
        <v>3</v>
      </c>
      <c r="F210" s="214" t="s">
        <v>180</v>
      </c>
      <c r="H210" s="215">
        <v>457.24</v>
      </c>
      <c r="I210" s="216"/>
      <c r="L210" s="211"/>
      <c r="M210" s="217"/>
      <c r="N210" s="218"/>
      <c r="O210" s="218"/>
      <c r="P210" s="218"/>
      <c r="Q210" s="218"/>
      <c r="R210" s="218"/>
      <c r="S210" s="218"/>
      <c r="T210" s="219"/>
      <c r="AT210" s="220" t="s">
        <v>167</v>
      </c>
      <c r="AU210" s="220" t="s">
        <v>165</v>
      </c>
      <c r="AV210" s="15" t="s">
        <v>164</v>
      </c>
      <c r="AW210" s="15" t="s">
        <v>32</v>
      </c>
      <c r="AX210" s="15" t="s">
        <v>80</v>
      </c>
      <c r="AY210" s="220" t="s">
        <v>155</v>
      </c>
    </row>
    <row r="211" spans="2:65" s="1" customFormat="1" ht="22.5" customHeight="1" x14ac:dyDescent="0.3">
      <c r="B211" s="173"/>
      <c r="C211" s="174" t="s">
        <v>296</v>
      </c>
      <c r="D211" s="174" t="s">
        <v>159</v>
      </c>
      <c r="E211" s="175" t="s">
        <v>297</v>
      </c>
      <c r="F211" s="176" t="s">
        <v>298</v>
      </c>
      <c r="G211" s="177" t="s">
        <v>217</v>
      </c>
      <c r="H211" s="178">
        <v>457.24</v>
      </c>
      <c r="I211" s="179"/>
      <c r="J211" s="180">
        <f>ROUND(I211*H211,2)</f>
        <v>0</v>
      </c>
      <c r="K211" s="176" t="s">
        <v>163</v>
      </c>
      <c r="L211" s="36"/>
      <c r="M211" s="181" t="s">
        <v>3</v>
      </c>
      <c r="N211" s="182" t="s">
        <v>44</v>
      </c>
      <c r="O211" s="37"/>
      <c r="P211" s="183">
        <f>O211*H211</f>
        <v>0</v>
      </c>
      <c r="Q211" s="183">
        <v>0</v>
      </c>
      <c r="R211" s="183">
        <f>Q211*H211</f>
        <v>0</v>
      </c>
      <c r="S211" s="183">
        <v>0</v>
      </c>
      <c r="T211" s="184">
        <f>S211*H211</f>
        <v>0</v>
      </c>
      <c r="AR211" s="19" t="s">
        <v>164</v>
      </c>
      <c r="AT211" s="19" t="s">
        <v>159</v>
      </c>
      <c r="AU211" s="19" t="s">
        <v>165</v>
      </c>
      <c r="AY211" s="19" t="s">
        <v>155</v>
      </c>
      <c r="BE211" s="185">
        <f>IF(N211="základní",J211,0)</f>
        <v>0</v>
      </c>
      <c r="BF211" s="185">
        <f>IF(N211="snížená",J211,0)</f>
        <v>0</v>
      </c>
      <c r="BG211" s="185">
        <f>IF(N211="zákl. přenesená",J211,0)</f>
        <v>0</v>
      </c>
      <c r="BH211" s="185">
        <f>IF(N211="sníž. přenesená",J211,0)</f>
        <v>0</v>
      </c>
      <c r="BI211" s="185">
        <f>IF(N211="nulová",J211,0)</f>
        <v>0</v>
      </c>
      <c r="BJ211" s="19" t="s">
        <v>80</v>
      </c>
      <c r="BK211" s="185">
        <f>ROUND(I211*H211,2)</f>
        <v>0</v>
      </c>
      <c r="BL211" s="19" t="s">
        <v>164</v>
      </c>
      <c r="BM211" s="19" t="s">
        <v>299</v>
      </c>
    </row>
    <row r="212" spans="2:65" s="13" customFormat="1" x14ac:dyDescent="0.3">
      <c r="B212" s="195"/>
      <c r="D212" s="212" t="s">
        <v>167</v>
      </c>
      <c r="E212" s="221" t="s">
        <v>3</v>
      </c>
      <c r="F212" s="222" t="s">
        <v>300</v>
      </c>
      <c r="H212" s="223">
        <v>457.24</v>
      </c>
      <c r="I212" s="199"/>
      <c r="L212" s="195"/>
      <c r="M212" s="200"/>
      <c r="N212" s="201"/>
      <c r="O212" s="201"/>
      <c r="P212" s="201"/>
      <c r="Q212" s="201"/>
      <c r="R212" s="201"/>
      <c r="S212" s="201"/>
      <c r="T212" s="202"/>
      <c r="AT212" s="196" t="s">
        <v>167</v>
      </c>
      <c r="AU212" s="196" t="s">
        <v>165</v>
      </c>
      <c r="AV212" s="13" t="s">
        <v>82</v>
      </c>
      <c r="AW212" s="13" t="s">
        <v>32</v>
      </c>
      <c r="AX212" s="13" t="s">
        <v>80</v>
      </c>
      <c r="AY212" s="196" t="s">
        <v>155</v>
      </c>
    </row>
    <row r="213" spans="2:65" s="1" customFormat="1" ht="22.5" customHeight="1" x14ac:dyDescent="0.3">
      <c r="B213" s="173"/>
      <c r="C213" s="174" t="s">
        <v>301</v>
      </c>
      <c r="D213" s="174" t="s">
        <v>159</v>
      </c>
      <c r="E213" s="175" t="s">
        <v>302</v>
      </c>
      <c r="F213" s="176" t="s">
        <v>303</v>
      </c>
      <c r="G213" s="177" t="s">
        <v>162</v>
      </c>
      <c r="H213" s="178">
        <v>277.26499999999999</v>
      </c>
      <c r="I213" s="179"/>
      <c r="J213" s="180">
        <f>ROUND(I213*H213,2)</f>
        <v>0</v>
      </c>
      <c r="K213" s="176" t="s">
        <v>163</v>
      </c>
      <c r="L213" s="36"/>
      <c r="M213" s="181" t="s">
        <v>3</v>
      </c>
      <c r="N213" s="182" t="s">
        <v>44</v>
      </c>
      <c r="O213" s="37"/>
      <c r="P213" s="183">
        <f>O213*H213</f>
        <v>0</v>
      </c>
      <c r="Q213" s="183">
        <v>0</v>
      </c>
      <c r="R213" s="183">
        <f>Q213*H213</f>
        <v>0</v>
      </c>
      <c r="S213" s="183">
        <v>0</v>
      </c>
      <c r="T213" s="184">
        <f>S213*H213</f>
        <v>0</v>
      </c>
      <c r="AR213" s="19" t="s">
        <v>164</v>
      </c>
      <c r="AT213" s="19" t="s">
        <v>159</v>
      </c>
      <c r="AU213" s="19" t="s">
        <v>165</v>
      </c>
      <c r="AY213" s="19" t="s">
        <v>155</v>
      </c>
      <c r="BE213" s="185">
        <f>IF(N213="základní",J213,0)</f>
        <v>0</v>
      </c>
      <c r="BF213" s="185">
        <f>IF(N213="snížená",J213,0)</f>
        <v>0</v>
      </c>
      <c r="BG213" s="185">
        <f>IF(N213="zákl. přenesená",J213,0)</f>
        <v>0</v>
      </c>
      <c r="BH213" s="185">
        <f>IF(N213="sníž. přenesená",J213,0)</f>
        <v>0</v>
      </c>
      <c r="BI213" s="185">
        <f>IF(N213="nulová",J213,0)</f>
        <v>0</v>
      </c>
      <c r="BJ213" s="19" t="s">
        <v>80</v>
      </c>
      <c r="BK213" s="185">
        <f>ROUND(I213*H213,2)</f>
        <v>0</v>
      </c>
      <c r="BL213" s="19" t="s">
        <v>164</v>
      </c>
      <c r="BM213" s="19" t="s">
        <v>304</v>
      </c>
    </row>
    <row r="214" spans="2:65" s="13" customFormat="1" x14ac:dyDescent="0.3">
      <c r="B214" s="195"/>
      <c r="D214" s="187" t="s">
        <v>167</v>
      </c>
      <c r="E214" s="196" t="s">
        <v>3</v>
      </c>
      <c r="F214" s="197" t="s">
        <v>305</v>
      </c>
      <c r="H214" s="198">
        <v>134.26499999999999</v>
      </c>
      <c r="I214" s="199"/>
      <c r="L214" s="195"/>
      <c r="M214" s="200"/>
      <c r="N214" s="201"/>
      <c r="O214" s="201"/>
      <c r="P214" s="201"/>
      <c r="Q214" s="201"/>
      <c r="R214" s="201"/>
      <c r="S214" s="201"/>
      <c r="T214" s="202"/>
      <c r="AT214" s="196" t="s">
        <v>167</v>
      </c>
      <c r="AU214" s="196" t="s">
        <v>165</v>
      </c>
      <c r="AV214" s="13" t="s">
        <v>82</v>
      </c>
      <c r="AW214" s="13" t="s">
        <v>32</v>
      </c>
      <c r="AX214" s="13" t="s">
        <v>73</v>
      </c>
      <c r="AY214" s="196" t="s">
        <v>155</v>
      </c>
    </row>
    <row r="215" spans="2:65" s="13" customFormat="1" x14ac:dyDescent="0.3">
      <c r="B215" s="195"/>
      <c r="D215" s="187" t="s">
        <v>167</v>
      </c>
      <c r="E215" s="196" t="s">
        <v>3</v>
      </c>
      <c r="F215" s="197" t="s">
        <v>306</v>
      </c>
      <c r="H215" s="198">
        <v>143</v>
      </c>
      <c r="I215" s="199"/>
      <c r="L215" s="195"/>
      <c r="M215" s="200"/>
      <c r="N215" s="201"/>
      <c r="O215" s="201"/>
      <c r="P215" s="201"/>
      <c r="Q215" s="201"/>
      <c r="R215" s="201"/>
      <c r="S215" s="201"/>
      <c r="T215" s="202"/>
      <c r="AT215" s="196" t="s">
        <v>167</v>
      </c>
      <c r="AU215" s="196" t="s">
        <v>165</v>
      </c>
      <c r="AV215" s="13" t="s">
        <v>82</v>
      </c>
      <c r="AW215" s="13" t="s">
        <v>32</v>
      </c>
      <c r="AX215" s="13" t="s">
        <v>73</v>
      </c>
      <c r="AY215" s="196" t="s">
        <v>155</v>
      </c>
    </row>
    <row r="216" spans="2:65" s="15" customFormat="1" x14ac:dyDescent="0.3">
      <c r="B216" s="211"/>
      <c r="D216" s="212" t="s">
        <v>167</v>
      </c>
      <c r="E216" s="213" t="s">
        <v>3</v>
      </c>
      <c r="F216" s="214" t="s">
        <v>180</v>
      </c>
      <c r="H216" s="215">
        <v>277.26499999999999</v>
      </c>
      <c r="I216" s="216"/>
      <c r="L216" s="211"/>
      <c r="M216" s="217"/>
      <c r="N216" s="218"/>
      <c r="O216" s="218"/>
      <c r="P216" s="218"/>
      <c r="Q216" s="218"/>
      <c r="R216" s="218"/>
      <c r="S216" s="218"/>
      <c r="T216" s="219"/>
      <c r="AT216" s="220" t="s">
        <v>167</v>
      </c>
      <c r="AU216" s="220" t="s">
        <v>165</v>
      </c>
      <c r="AV216" s="15" t="s">
        <v>164</v>
      </c>
      <c r="AW216" s="15" t="s">
        <v>32</v>
      </c>
      <c r="AX216" s="15" t="s">
        <v>80</v>
      </c>
      <c r="AY216" s="220" t="s">
        <v>155</v>
      </c>
    </row>
    <row r="217" spans="2:65" s="1" customFormat="1" ht="22.5" customHeight="1" x14ac:dyDescent="0.3">
      <c r="B217" s="173"/>
      <c r="C217" s="174" t="s">
        <v>8</v>
      </c>
      <c r="D217" s="174" t="s">
        <v>159</v>
      </c>
      <c r="E217" s="175" t="s">
        <v>307</v>
      </c>
      <c r="F217" s="176" t="s">
        <v>308</v>
      </c>
      <c r="G217" s="177" t="s">
        <v>162</v>
      </c>
      <c r="H217" s="178">
        <v>221.447</v>
      </c>
      <c r="I217" s="179"/>
      <c r="J217" s="180">
        <f>ROUND(I217*H217,2)</f>
        <v>0</v>
      </c>
      <c r="K217" s="176" t="s">
        <v>163</v>
      </c>
      <c r="L217" s="36"/>
      <c r="M217" s="181" t="s">
        <v>3</v>
      </c>
      <c r="N217" s="182" t="s">
        <v>44</v>
      </c>
      <c r="O217" s="37"/>
      <c r="P217" s="183">
        <f>O217*H217</f>
        <v>0</v>
      </c>
      <c r="Q217" s="183">
        <v>0</v>
      </c>
      <c r="R217" s="183">
        <f>Q217*H217</f>
        <v>0</v>
      </c>
      <c r="S217" s="183">
        <v>0</v>
      </c>
      <c r="T217" s="184">
        <f>S217*H217</f>
        <v>0</v>
      </c>
      <c r="AR217" s="19" t="s">
        <v>164</v>
      </c>
      <c r="AT217" s="19" t="s">
        <v>159</v>
      </c>
      <c r="AU217" s="19" t="s">
        <v>165</v>
      </c>
      <c r="AY217" s="19" t="s">
        <v>155</v>
      </c>
      <c r="BE217" s="185">
        <f>IF(N217="základní",J217,0)</f>
        <v>0</v>
      </c>
      <c r="BF217" s="185">
        <f>IF(N217="snížená",J217,0)</f>
        <v>0</v>
      </c>
      <c r="BG217" s="185">
        <f>IF(N217="zákl. přenesená",J217,0)</f>
        <v>0</v>
      </c>
      <c r="BH217" s="185">
        <f>IF(N217="sníž. přenesená",J217,0)</f>
        <v>0</v>
      </c>
      <c r="BI217" s="185">
        <f>IF(N217="nulová",J217,0)</f>
        <v>0</v>
      </c>
      <c r="BJ217" s="19" t="s">
        <v>80</v>
      </c>
      <c r="BK217" s="185">
        <f>ROUND(I217*H217,2)</f>
        <v>0</v>
      </c>
      <c r="BL217" s="19" t="s">
        <v>164</v>
      </c>
      <c r="BM217" s="19" t="s">
        <v>309</v>
      </c>
    </row>
    <row r="218" spans="2:65" s="13" customFormat="1" x14ac:dyDescent="0.3">
      <c r="B218" s="195"/>
      <c r="D218" s="187" t="s">
        <v>167</v>
      </c>
      <c r="E218" s="196" t="s">
        <v>3</v>
      </c>
      <c r="F218" s="197" t="s">
        <v>310</v>
      </c>
      <c r="H218" s="198">
        <v>4.7249999999999996</v>
      </c>
      <c r="I218" s="199"/>
      <c r="L218" s="195"/>
      <c r="M218" s="200"/>
      <c r="N218" s="201"/>
      <c r="O218" s="201"/>
      <c r="P218" s="201"/>
      <c r="Q218" s="201"/>
      <c r="R218" s="201"/>
      <c r="S218" s="201"/>
      <c r="T218" s="202"/>
      <c r="AT218" s="196" t="s">
        <v>167</v>
      </c>
      <c r="AU218" s="196" t="s">
        <v>165</v>
      </c>
      <c r="AV218" s="13" t="s">
        <v>82</v>
      </c>
      <c r="AW218" s="13" t="s">
        <v>32</v>
      </c>
      <c r="AX218" s="13" t="s">
        <v>73</v>
      </c>
      <c r="AY218" s="196" t="s">
        <v>155</v>
      </c>
    </row>
    <row r="219" spans="2:65" s="13" customFormat="1" x14ac:dyDescent="0.3">
      <c r="B219" s="195"/>
      <c r="D219" s="187" t="s">
        <v>167</v>
      </c>
      <c r="E219" s="196" t="s">
        <v>3</v>
      </c>
      <c r="F219" s="197" t="s">
        <v>311</v>
      </c>
      <c r="H219" s="198">
        <v>4.32</v>
      </c>
      <c r="I219" s="199"/>
      <c r="L219" s="195"/>
      <c r="M219" s="200"/>
      <c r="N219" s="201"/>
      <c r="O219" s="201"/>
      <c r="P219" s="201"/>
      <c r="Q219" s="201"/>
      <c r="R219" s="201"/>
      <c r="S219" s="201"/>
      <c r="T219" s="202"/>
      <c r="AT219" s="196" t="s">
        <v>167</v>
      </c>
      <c r="AU219" s="196" t="s">
        <v>165</v>
      </c>
      <c r="AV219" s="13" t="s">
        <v>82</v>
      </c>
      <c r="AW219" s="13" t="s">
        <v>32</v>
      </c>
      <c r="AX219" s="13" t="s">
        <v>73</v>
      </c>
      <c r="AY219" s="196" t="s">
        <v>155</v>
      </c>
    </row>
    <row r="220" spans="2:65" s="13" customFormat="1" x14ac:dyDescent="0.3">
      <c r="B220" s="195"/>
      <c r="D220" s="187" t="s">
        <v>167</v>
      </c>
      <c r="E220" s="196" t="s">
        <v>3</v>
      </c>
      <c r="F220" s="197" t="s">
        <v>312</v>
      </c>
      <c r="H220" s="198">
        <v>31.751999999999999</v>
      </c>
      <c r="I220" s="199"/>
      <c r="L220" s="195"/>
      <c r="M220" s="200"/>
      <c r="N220" s="201"/>
      <c r="O220" s="201"/>
      <c r="P220" s="201"/>
      <c r="Q220" s="201"/>
      <c r="R220" s="201"/>
      <c r="S220" s="201"/>
      <c r="T220" s="202"/>
      <c r="AT220" s="196" t="s">
        <v>167</v>
      </c>
      <c r="AU220" s="196" t="s">
        <v>165</v>
      </c>
      <c r="AV220" s="13" t="s">
        <v>82</v>
      </c>
      <c r="AW220" s="13" t="s">
        <v>32</v>
      </c>
      <c r="AX220" s="13" t="s">
        <v>73</v>
      </c>
      <c r="AY220" s="196" t="s">
        <v>155</v>
      </c>
    </row>
    <row r="221" spans="2:65" s="13" customFormat="1" x14ac:dyDescent="0.3">
      <c r="B221" s="195"/>
      <c r="D221" s="187" t="s">
        <v>167</v>
      </c>
      <c r="E221" s="196" t="s">
        <v>3</v>
      </c>
      <c r="F221" s="197" t="s">
        <v>313</v>
      </c>
      <c r="H221" s="198">
        <v>48</v>
      </c>
      <c r="I221" s="199"/>
      <c r="L221" s="195"/>
      <c r="M221" s="200"/>
      <c r="N221" s="201"/>
      <c r="O221" s="201"/>
      <c r="P221" s="201"/>
      <c r="Q221" s="201"/>
      <c r="R221" s="201"/>
      <c r="S221" s="201"/>
      <c r="T221" s="202"/>
      <c r="AT221" s="196" t="s">
        <v>167</v>
      </c>
      <c r="AU221" s="196" t="s">
        <v>165</v>
      </c>
      <c r="AV221" s="13" t="s">
        <v>82</v>
      </c>
      <c r="AW221" s="13" t="s">
        <v>32</v>
      </c>
      <c r="AX221" s="13" t="s">
        <v>73</v>
      </c>
      <c r="AY221" s="196" t="s">
        <v>155</v>
      </c>
    </row>
    <row r="222" spans="2:65" s="14" customFormat="1" x14ac:dyDescent="0.3">
      <c r="B222" s="203"/>
      <c r="D222" s="187" t="s">
        <v>167</v>
      </c>
      <c r="E222" s="204" t="s">
        <v>3</v>
      </c>
      <c r="F222" s="205" t="s">
        <v>189</v>
      </c>
      <c r="H222" s="206">
        <v>88.796999999999997</v>
      </c>
      <c r="I222" s="207"/>
      <c r="L222" s="203"/>
      <c r="M222" s="208"/>
      <c r="N222" s="209"/>
      <c r="O222" s="209"/>
      <c r="P222" s="209"/>
      <c r="Q222" s="209"/>
      <c r="R222" s="209"/>
      <c r="S222" s="209"/>
      <c r="T222" s="210"/>
      <c r="AT222" s="204" t="s">
        <v>167</v>
      </c>
      <c r="AU222" s="204" t="s">
        <v>165</v>
      </c>
      <c r="AV222" s="14" t="s">
        <v>165</v>
      </c>
      <c r="AW222" s="14" t="s">
        <v>32</v>
      </c>
      <c r="AX222" s="14" t="s">
        <v>73</v>
      </c>
      <c r="AY222" s="204" t="s">
        <v>155</v>
      </c>
    </row>
    <row r="223" spans="2:65" s="13" customFormat="1" x14ac:dyDescent="0.3">
      <c r="B223" s="195"/>
      <c r="D223" s="187" t="s">
        <v>167</v>
      </c>
      <c r="E223" s="196" t="s">
        <v>3</v>
      </c>
      <c r="F223" s="197" t="s">
        <v>314</v>
      </c>
      <c r="H223" s="198">
        <v>10.45</v>
      </c>
      <c r="I223" s="199"/>
      <c r="L223" s="195"/>
      <c r="M223" s="200"/>
      <c r="N223" s="201"/>
      <c r="O223" s="201"/>
      <c r="P223" s="201"/>
      <c r="Q223" s="201"/>
      <c r="R223" s="201"/>
      <c r="S223" s="201"/>
      <c r="T223" s="202"/>
      <c r="AT223" s="196" t="s">
        <v>167</v>
      </c>
      <c r="AU223" s="196" t="s">
        <v>165</v>
      </c>
      <c r="AV223" s="13" t="s">
        <v>82</v>
      </c>
      <c r="AW223" s="13" t="s">
        <v>32</v>
      </c>
      <c r="AX223" s="13" t="s">
        <v>73</v>
      </c>
      <c r="AY223" s="196" t="s">
        <v>155</v>
      </c>
    </row>
    <row r="224" spans="2:65" s="13" customFormat="1" x14ac:dyDescent="0.3">
      <c r="B224" s="195"/>
      <c r="D224" s="187" t="s">
        <v>167</v>
      </c>
      <c r="E224" s="196" t="s">
        <v>3</v>
      </c>
      <c r="F224" s="197" t="s">
        <v>315</v>
      </c>
      <c r="H224" s="198">
        <v>122.2</v>
      </c>
      <c r="I224" s="199"/>
      <c r="L224" s="195"/>
      <c r="M224" s="200"/>
      <c r="N224" s="201"/>
      <c r="O224" s="201"/>
      <c r="P224" s="201"/>
      <c r="Q224" s="201"/>
      <c r="R224" s="201"/>
      <c r="S224" s="201"/>
      <c r="T224" s="202"/>
      <c r="AT224" s="196" t="s">
        <v>167</v>
      </c>
      <c r="AU224" s="196" t="s">
        <v>165</v>
      </c>
      <c r="AV224" s="13" t="s">
        <v>82</v>
      </c>
      <c r="AW224" s="13" t="s">
        <v>32</v>
      </c>
      <c r="AX224" s="13" t="s">
        <v>73</v>
      </c>
      <c r="AY224" s="196" t="s">
        <v>155</v>
      </c>
    </row>
    <row r="225" spans="2:65" s="14" customFormat="1" x14ac:dyDescent="0.3">
      <c r="B225" s="203"/>
      <c r="D225" s="187" t="s">
        <v>167</v>
      </c>
      <c r="E225" s="204" t="s">
        <v>3</v>
      </c>
      <c r="F225" s="205" t="s">
        <v>189</v>
      </c>
      <c r="H225" s="206">
        <v>132.65</v>
      </c>
      <c r="I225" s="207"/>
      <c r="L225" s="203"/>
      <c r="M225" s="208"/>
      <c r="N225" s="209"/>
      <c r="O225" s="209"/>
      <c r="P225" s="209"/>
      <c r="Q225" s="209"/>
      <c r="R225" s="209"/>
      <c r="S225" s="209"/>
      <c r="T225" s="210"/>
      <c r="AT225" s="204" t="s">
        <v>167</v>
      </c>
      <c r="AU225" s="204" t="s">
        <v>165</v>
      </c>
      <c r="AV225" s="14" t="s">
        <v>165</v>
      </c>
      <c r="AW225" s="14" t="s">
        <v>32</v>
      </c>
      <c r="AX225" s="14" t="s">
        <v>73</v>
      </c>
      <c r="AY225" s="204" t="s">
        <v>155</v>
      </c>
    </row>
    <row r="226" spans="2:65" s="15" customFormat="1" x14ac:dyDescent="0.3">
      <c r="B226" s="211"/>
      <c r="D226" s="187" t="s">
        <v>167</v>
      </c>
      <c r="E226" s="224" t="s">
        <v>3</v>
      </c>
      <c r="F226" s="225" t="s">
        <v>180</v>
      </c>
      <c r="H226" s="226">
        <v>221.447</v>
      </c>
      <c r="I226" s="216"/>
      <c r="L226" s="211"/>
      <c r="M226" s="217"/>
      <c r="N226" s="218"/>
      <c r="O226" s="218"/>
      <c r="P226" s="218"/>
      <c r="Q226" s="218"/>
      <c r="R226" s="218"/>
      <c r="S226" s="218"/>
      <c r="T226" s="219"/>
      <c r="AT226" s="220" t="s">
        <v>167</v>
      </c>
      <c r="AU226" s="220" t="s">
        <v>165</v>
      </c>
      <c r="AV226" s="15" t="s">
        <v>164</v>
      </c>
      <c r="AW226" s="15" t="s">
        <v>32</v>
      </c>
      <c r="AX226" s="15" t="s">
        <v>80</v>
      </c>
      <c r="AY226" s="220" t="s">
        <v>155</v>
      </c>
    </row>
    <row r="227" spans="2:65" s="11" customFormat="1" ht="29.85" customHeight="1" x14ac:dyDescent="0.3">
      <c r="B227" s="157"/>
      <c r="D227" s="158" t="s">
        <v>72</v>
      </c>
      <c r="E227" s="168" t="s">
        <v>165</v>
      </c>
      <c r="F227" s="168" t="s">
        <v>316</v>
      </c>
      <c r="I227" s="160"/>
      <c r="J227" s="169">
        <f>BK227</f>
        <v>0</v>
      </c>
      <c r="L227" s="157"/>
      <c r="M227" s="162"/>
      <c r="N227" s="163"/>
      <c r="O227" s="163"/>
      <c r="P227" s="164">
        <f>P228</f>
        <v>0</v>
      </c>
      <c r="Q227" s="163"/>
      <c r="R227" s="164">
        <f>R228</f>
        <v>224.18716789999999</v>
      </c>
      <c r="S227" s="163"/>
      <c r="T227" s="165">
        <f>T228</f>
        <v>0</v>
      </c>
      <c r="AR227" s="158" t="s">
        <v>80</v>
      </c>
      <c r="AT227" s="166" t="s">
        <v>72</v>
      </c>
      <c r="AU227" s="166" t="s">
        <v>80</v>
      </c>
      <c r="AY227" s="158" t="s">
        <v>155</v>
      </c>
      <c r="BK227" s="167">
        <f>BK228</f>
        <v>0</v>
      </c>
    </row>
    <row r="228" spans="2:65" s="11" customFormat="1" ht="14.85" customHeight="1" x14ac:dyDescent="0.3">
      <c r="B228" s="157"/>
      <c r="D228" s="170" t="s">
        <v>72</v>
      </c>
      <c r="E228" s="171" t="s">
        <v>317</v>
      </c>
      <c r="F228" s="171" t="s">
        <v>318</v>
      </c>
      <c r="I228" s="160"/>
      <c r="J228" s="172">
        <f>BK228</f>
        <v>0</v>
      </c>
      <c r="L228" s="157"/>
      <c r="M228" s="162"/>
      <c r="N228" s="163"/>
      <c r="O228" s="163"/>
      <c r="P228" s="164">
        <f>SUM(P229:P245)</f>
        <v>0</v>
      </c>
      <c r="Q228" s="163"/>
      <c r="R228" s="164">
        <f>SUM(R229:R245)</f>
        <v>224.18716789999999</v>
      </c>
      <c r="S228" s="163"/>
      <c r="T228" s="165">
        <f>SUM(T229:T245)</f>
        <v>0</v>
      </c>
      <c r="AR228" s="158" t="s">
        <v>80</v>
      </c>
      <c r="AT228" s="166" t="s">
        <v>72</v>
      </c>
      <c r="AU228" s="166" t="s">
        <v>82</v>
      </c>
      <c r="AY228" s="158" t="s">
        <v>155</v>
      </c>
      <c r="BK228" s="167">
        <f>SUM(BK229:BK245)</f>
        <v>0</v>
      </c>
    </row>
    <row r="229" spans="2:65" s="1" customFormat="1" ht="22.5" customHeight="1" x14ac:dyDescent="0.3">
      <c r="B229" s="173"/>
      <c r="C229" s="174" t="s">
        <v>319</v>
      </c>
      <c r="D229" s="174" t="s">
        <v>159</v>
      </c>
      <c r="E229" s="175" t="s">
        <v>320</v>
      </c>
      <c r="F229" s="176" t="s">
        <v>321</v>
      </c>
      <c r="G229" s="177" t="s">
        <v>217</v>
      </c>
      <c r="H229" s="178">
        <v>553</v>
      </c>
      <c r="I229" s="179"/>
      <c r="J229" s="180">
        <f>ROUND(I229*H229,2)</f>
        <v>0</v>
      </c>
      <c r="K229" s="176" t="s">
        <v>227</v>
      </c>
      <c r="L229" s="36"/>
      <c r="M229" s="181" t="s">
        <v>3</v>
      </c>
      <c r="N229" s="182" t="s">
        <v>44</v>
      </c>
      <c r="O229" s="37"/>
      <c r="P229" s="183">
        <f>O229*H229</f>
        <v>0</v>
      </c>
      <c r="Q229" s="183">
        <v>7.6000000000000004E-4</v>
      </c>
      <c r="R229" s="183">
        <f>Q229*H229</f>
        <v>0.42028000000000004</v>
      </c>
      <c r="S229" s="183">
        <v>0</v>
      </c>
      <c r="T229" s="184">
        <f>S229*H229</f>
        <v>0</v>
      </c>
      <c r="AR229" s="19" t="s">
        <v>164</v>
      </c>
      <c r="AT229" s="19" t="s">
        <v>159</v>
      </c>
      <c r="AU229" s="19" t="s">
        <v>165</v>
      </c>
      <c r="AY229" s="19" t="s">
        <v>155</v>
      </c>
      <c r="BE229" s="185">
        <f>IF(N229="základní",J229,0)</f>
        <v>0</v>
      </c>
      <c r="BF229" s="185">
        <f>IF(N229="snížená",J229,0)</f>
        <v>0</v>
      </c>
      <c r="BG229" s="185">
        <f>IF(N229="zákl. přenesená",J229,0)</f>
        <v>0</v>
      </c>
      <c r="BH229" s="185">
        <f>IF(N229="sníž. přenesená",J229,0)</f>
        <v>0</v>
      </c>
      <c r="BI229" s="185">
        <f>IF(N229="nulová",J229,0)</f>
        <v>0</v>
      </c>
      <c r="BJ229" s="19" t="s">
        <v>80</v>
      </c>
      <c r="BK229" s="185">
        <f>ROUND(I229*H229,2)</f>
        <v>0</v>
      </c>
      <c r="BL229" s="19" t="s">
        <v>164</v>
      </c>
      <c r="BM229" s="19" t="s">
        <v>322</v>
      </c>
    </row>
    <row r="230" spans="2:65" s="13" customFormat="1" x14ac:dyDescent="0.3">
      <c r="B230" s="195"/>
      <c r="D230" s="212" t="s">
        <v>167</v>
      </c>
      <c r="E230" s="221" t="s">
        <v>3</v>
      </c>
      <c r="F230" s="222" t="s">
        <v>323</v>
      </c>
      <c r="H230" s="223">
        <v>553</v>
      </c>
      <c r="I230" s="199"/>
      <c r="L230" s="195"/>
      <c r="M230" s="200"/>
      <c r="N230" s="201"/>
      <c r="O230" s="201"/>
      <c r="P230" s="201"/>
      <c r="Q230" s="201"/>
      <c r="R230" s="201"/>
      <c r="S230" s="201"/>
      <c r="T230" s="202"/>
      <c r="AT230" s="196" t="s">
        <v>167</v>
      </c>
      <c r="AU230" s="196" t="s">
        <v>165</v>
      </c>
      <c r="AV230" s="13" t="s">
        <v>82</v>
      </c>
      <c r="AW230" s="13" t="s">
        <v>32</v>
      </c>
      <c r="AX230" s="13" t="s">
        <v>80</v>
      </c>
      <c r="AY230" s="196" t="s">
        <v>155</v>
      </c>
    </row>
    <row r="231" spans="2:65" s="1" customFormat="1" ht="22.5" customHeight="1" x14ac:dyDescent="0.3">
      <c r="B231" s="173"/>
      <c r="C231" s="227" t="s">
        <v>324</v>
      </c>
      <c r="D231" s="227" t="s">
        <v>325</v>
      </c>
      <c r="E231" s="228" t="s">
        <v>326</v>
      </c>
      <c r="F231" s="229" t="s">
        <v>327</v>
      </c>
      <c r="G231" s="230" t="s">
        <v>217</v>
      </c>
      <c r="H231" s="231">
        <v>608.29999999999995</v>
      </c>
      <c r="I231" s="232"/>
      <c r="J231" s="233">
        <f>ROUND(I231*H231,2)</f>
        <v>0</v>
      </c>
      <c r="K231" s="229" t="s">
        <v>227</v>
      </c>
      <c r="L231" s="234"/>
      <c r="M231" s="235" t="s">
        <v>3</v>
      </c>
      <c r="N231" s="236" t="s">
        <v>44</v>
      </c>
      <c r="O231" s="37"/>
      <c r="P231" s="183">
        <f>O231*H231</f>
        <v>0</v>
      </c>
      <c r="Q231" s="183">
        <v>1.9499999999999999E-3</v>
      </c>
      <c r="R231" s="183">
        <f>Q231*H231</f>
        <v>1.1861849999999998</v>
      </c>
      <c r="S231" s="183">
        <v>0</v>
      </c>
      <c r="T231" s="184">
        <f>S231*H231</f>
        <v>0</v>
      </c>
      <c r="AR231" s="19" t="s">
        <v>224</v>
      </c>
      <c r="AT231" s="19" t="s">
        <v>325</v>
      </c>
      <c r="AU231" s="19" t="s">
        <v>165</v>
      </c>
      <c r="AY231" s="19" t="s">
        <v>155</v>
      </c>
      <c r="BE231" s="185">
        <f>IF(N231="základní",J231,0)</f>
        <v>0</v>
      </c>
      <c r="BF231" s="185">
        <f>IF(N231="snížená",J231,0)</f>
        <v>0</v>
      </c>
      <c r="BG231" s="185">
        <f>IF(N231="zákl. přenesená",J231,0)</f>
        <v>0</v>
      </c>
      <c r="BH231" s="185">
        <f>IF(N231="sníž. přenesená",J231,0)</f>
        <v>0</v>
      </c>
      <c r="BI231" s="185">
        <f>IF(N231="nulová",J231,0)</f>
        <v>0</v>
      </c>
      <c r="BJ231" s="19" t="s">
        <v>80</v>
      </c>
      <c r="BK231" s="185">
        <f>ROUND(I231*H231,2)</f>
        <v>0</v>
      </c>
      <c r="BL231" s="19" t="s">
        <v>164</v>
      </c>
      <c r="BM231" s="19" t="s">
        <v>328</v>
      </c>
    </row>
    <row r="232" spans="2:65" s="13" customFormat="1" x14ac:dyDescent="0.3">
      <c r="B232" s="195"/>
      <c r="D232" s="187" t="s">
        <v>167</v>
      </c>
      <c r="E232" s="196" t="s">
        <v>3</v>
      </c>
      <c r="F232" s="197" t="s">
        <v>323</v>
      </c>
      <c r="H232" s="198">
        <v>553</v>
      </c>
      <c r="I232" s="199"/>
      <c r="L232" s="195"/>
      <c r="M232" s="200"/>
      <c r="N232" s="201"/>
      <c r="O232" s="201"/>
      <c r="P232" s="201"/>
      <c r="Q232" s="201"/>
      <c r="R232" s="201"/>
      <c r="S232" s="201"/>
      <c r="T232" s="202"/>
      <c r="AT232" s="196" t="s">
        <v>167</v>
      </c>
      <c r="AU232" s="196" t="s">
        <v>165</v>
      </c>
      <c r="AV232" s="13" t="s">
        <v>82</v>
      </c>
      <c r="AW232" s="13" t="s">
        <v>32</v>
      </c>
      <c r="AX232" s="13" t="s">
        <v>73</v>
      </c>
      <c r="AY232" s="196" t="s">
        <v>155</v>
      </c>
    </row>
    <row r="233" spans="2:65" s="13" customFormat="1" x14ac:dyDescent="0.3">
      <c r="B233" s="195"/>
      <c r="D233" s="187" t="s">
        <v>167</v>
      </c>
      <c r="E233" s="196" t="s">
        <v>3</v>
      </c>
      <c r="F233" s="197" t="s">
        <v>329</v>
      </c>
      <c r="H233" s="198">
        <v>55.3</v>
      </c>
      <c r="I233" s="199"/>
      <c r="L233" s="195"/>
      <c r="M233" s="200"/>
      <c r="N233" s="201"/>
      <c r="O233" s="201"/>
      <c r="P233" s="201"/>
      <c r="Q233" s="201"/>
      <c r="R233" s="201"/>
      <c r="S233" s="201"/>
      <c r="T233" s="202"/>
      <c r="AT233" s="196" t="s">
        <v>167</v>
      </c>
      <c r="AU233" s="196" t="s">
        <v>165</v>
      </c>
      <c r="AV233" s="13" t="s">
        <v>82</v>
      </c>
      <c r="AW233" s="13" t="s">
        <v>32</v>
      </c>
      <c r="AX233" s="13" t="s">
        <v>73</v>
      </c>
      <c r="AY233" s="196" t="s">
        <v>155</v>
      </c>
    </row>
    <row r="234" spans="2:65" s="15" customFormat="1" x14ac:dyDescent="0.3">
      <c r="B234" s="211"/>
      <c r="D234" s="212" t="s">
        <v>167</v>
      </c>
      <c r="E234" s="213" t="s">
        <v>3</v>
      </c>
      <c r="F234" s="214" t="s">
        <v>180</v>
      </c>
      <c r="H234" s="215">
        <v>608.29999999999995</v>
      </c>
      <c r="I234" s="216"/>
      <c r="L234" s="211"/>
      <c r="M234" s="217"/>
      <c r="N234" s="218"/>
      <c r="O234" s="218"/>
      <c r="P234" s="218"/>
      <c r="Q234" s="218"/>
      <c r="R234" s="218"/>
      <c r="S234" s="218"/>
      <c r="T234" s="219"/>
      <c r="AT234" s="220" t="s">
        <v>167</v>
      </c>
      <c r="AU234" s="220" t="s">
        <v>165</v>
      </c>
      <c r="AV234" s="15" t="s">
        <v>164</v>
      </c>
      <c r="AW234" s="15" t="s">
        <v>32</v>
      </c>
      <c r="AX234" s="15" t="s">
        <v>80</v>
      </c>
      <c r="AY234" s="220" t="s">
        <v>155</v>
      </c>
    </row>
    <row r="235" spans="2:65" s="1" customFormat="1" ht="22.5" customHeight="1" x14ac:dyDescent="0.3">
      <c r="B235" s="173"/>
      <c r="C235" s="174" t="s">
        <v>330</v>
      </c>
      <c r="D235" s="174" t="s">
        <v>159</v>
      </c>
      <c r="E235" s="175" t="s">
        <v>331</v>
      </c>
      <c r="F235" s="176" t="s">
        <v>332</v>
      </c>
      <c r="G235" s="177" t="s">
        <v>217</v>
      </c>
      <c r="H235" s="178">
        <v>553</v>
      </c>
      <c r="I235" s="179"/>
      <c r="J235" s="180">
        <f>ROUND(I235*H235,2)</f>
        <v>0</v>
      </c>
      <c r="K235" s="176" t="s">
        <v>227</v>
      </c>
      <c r="L235" s="36"/>
      <c r="M235" s="181" t="s">
        <v>3</v>
      </c>
      <c r="N235" s="182" t="s">
        <v>44</v>
      </c>
      <c r="O235" s="37"/>
      <c r="P235" s="183">
        <f>O235*H235</f>
        <v>0</v>
      </c>
      <c r="Q235" s="183">
        <v>0</v>
      </c>
      <c r="R235" s="183">
        <f>Q235*H235</f>
        <v>0</v>
      </c>
      <c r="S235" s="183">
        <v>0</v>
      </c>
      <c r="T235" s="184">
        <f>S235*H235</f>
        <v>0</v>
      </c>
      <c r="AR235" s="19" t="s">
        <v>164</v>
      </c>
      <c r="AT235" s="19" t="s">
        <v>159</v>
      </c>
      <c r="AU235" s="19" t="s">
        <v>165</v>
      </c>
      <c r="AY235" s="19" t="s">
        <v>155</v>
      </c>
      <c r="BE235" s="185">
        <f>IF(N235="základní",J235,0)</f>
        <v>0</v>
      </c>
      <c r="BF235" s="185">
        <f>IF(N235="snížená",J235,0)</f>
        <v>0</v>
      </c>
      <c r="BG235" s="185">
        <f>IF(N235="zákl. přenesená",J235,0)</f>
        <v>0</v>
      </c>
      <c r="BH235" s="185">
        <f>IF(N235="sníž. přenesená",J235,0)</f>
        <v>0</v>
      </c>
      <c r="BI235" s="185">
        <f>IF(N235="nulová",J235,0)</f>
        <v>0</v>
      </c>
      <c r="BJ235" s="19" t="s">
        <v>80</v>
      </c>
      <c r="BK235" s="185">
        <f>ROUND(I235*H235,2)</f>
        <v>0</v>
      </c>
      <c r="BL235" s="19" t="s">
        <v>164</v>
      </c>
      <c r="BM235" s="19" t="s">
        <v>333</v>
      </c>
    </row>
    <row r="236" spans="2:65" s="13" customFormat="1" x14ac:dyDescent="0.3">
      <c r="B236" s="195"/>
      <c r="D236" s="212" t="s">
        <v>167</v>
      </c>
      <c r="E236" s="221" t="s">
        <v>3</v>
      </c>
      <c r="F236" s="222" t="s">
        <v>323</v>
      </c>
      <c r="H236" s="223">
        <v>553</v>
      </c>
      <c r="I236" s="199"/>
      <c r="L236" s="195"/>
      <c r="M236" s="200"/>
      <c r="N236" s="201"/>
      <c r="O236" s="201"/>
      <c r="P236" s="201"/>
      <c r="Q236" s="201"/>
      <c r="R236" s="201"/>
      <c r="S236" s="201"/>
      <c r="T236" s="202"/>
      <c r="AT236" s="196" t="s">
        <v>167</v>
      </c>
      <c r="AU236" s="196" t="s">
        <v>165</v>
      </c>
      <c r="AV236" s="13" t="s">
        <v>82</v>
      </c>
      <c r="AW236" s="13" t="s">
        <v>32</v>
      </c>
      <c r="AX236" s="13" t="s">
        <v>80</v>
      </c>
      <c r="AY236" s="196" t="s">
        <v>155</v>
      </c>
    </row>
    <row r="237" spans="2:65" s="1" customFormat="1" ht="22.5" customHeight="1" x14ac:dyDescent="0.3">
      <c r="B237" s="173"/>
      <c r="C237" s="227" t="s">
        <v>334</v>
      </c>
      <c r="D237" s="227" t="s">
        <v>325</v>
      </c>
      <c r="E237" s="228" t="s">
        <v>335</v>
      </c>
      <c r="F237" s="229" t="s">
        <v>336</v>
      </c>
      <c r="G237" s="230" t="s">
        <v>211</v>
      </c>
      <c r="H237" s="231">
        <v>222.30600000000001</v>
      </c>
      <c r="I237" s="232"/>
      <c r="J237" s="233">
        <f>ROUND(I237*H237,2)</f>
        <v>0</v>
      </c>
      <c r="K237" s="229" t="s">
        <v>3</v>
      </c>
      <c r="L237" s="234"/>
      <c r="M237" s="235" t="s">
        <v>3</v>
      </c>
      <c r="N237" s="236" t="s">
        <v>44</v>
      </c>
      <c r="O237" s="37"/>
      <c r="P237" s="183">
        <f>O237*H237</f>
        <v>0</v>
      </c>
      <c r="Q237" s="183">
        <v>1</v>
      </c>
      <c r="R237" s="183">
        <f>Q237*H237</f>
        <v>222.30600000000001</v>
      </c>
      <c r="S237" s="183">
        <v>0</v>
      </c>
      <c r="T237" s="184">
        <f>S237*H237</f>
        <v>0</v>
      </c>
      <c r="AR237" s="19" t="s">
        <v>224</v>
      </c>
      <c r="AT237" s="19" t="s">
        <v>325</v>
      </c>
      <c r="AU237" s="19" t="s">
        <v>165</v>
      </c>
      <c r="AY237" s="19" t="s">
        <v>155</v>
      </c>
      <c r="BE237" s="185">
        <f>IF(N237="základní",J237,0)</f>
        <v>0</v>
      </c>
      <c r="BF237" s="185">
        <f>IF(N237="snížená",J237,0)</f>
        <v>0</v>
      </c>
      <c r="BG237" s="185">
        <f>IF(N237="zákl. přenesená",J237,0)</f>
        <v>0</v>
      </c>
      <c r="BH237" s="185">
        <f>IF(N237="sníž. přenesená",J237,0)</f>
        <v>0</v>
      </c>
      <c r="BI237" s="185">
        <f>IF(N237="nulová",J237,0)</f>
        <v>0</v>
      </c>
      <c r="BJ237" s="19" t="s">
        <v>80</v>
      </c>
      <c r="BK237" s="185">
        <f>ROUND(I237*H237,2)</f>
        <v>0</v>
      </c>
      <c r="BL237" s="19" t="s">
        <v>164</v>
      </c>
      <c r="BM237" s="19" t="s">
        <v>337</v>
      </c>
    </row>
    <row r="238" spans="2:65" s="13" customFormat="1" x14ac:dyDescent="0.3">
      <c r="B238" s="195"/>
      <c r="D238" s="212" t="s">
        <v>167</v>
      </c>
      <c r="E238" s="221" t="s">
        <v>3</v>
      </c>
      <c r="F238" s="222" t="s">
        <v>338</v>
      </c>
      <c r="H238" s="223">
        <v>222.30600000000001</v>
      </c>
      <c r="I238" s="199"/>
      <c r="L238" s="195"/>
      <c r="M238" s="200"/>
      <c r="N238" s="201"/>
      <c r="O238" s="201"/>
      <c r="P238" s="201"/>
      <c r="Q238" s="201"/>
      <c r="R238" s="201"/>
      <c r="S238" s="201"/>
      <c r="T238" s="202"/>
      <c r="AT238" s="196" t="s">
        <v>167</v>
      </c>
      <c r="AU238" s="196" t="s">
        <v>165</v>
      </c>
      <c r="AV238" s="13" t="s">
        <v>82</v>
      </c>
      <c r="AW238" s="13" t="s">
        <v>32</v>
      </c>
      <c r="AX238" s="13" t="s">
        <v>80</v>
      </c>
      <c r="AY238" s="196" t="s">
        <v>155</v>
      </c>
    </row>
    <row r="239" spans="2:65" s="1" customFormat="1" ht="22.5" customHeight="1" x14ac:dyDescent="0.3">
      <c r="B239" s="173"/>
      <c r="C239" s="174" t="s">
        <v>339</v>
      </c>
      <c r="D239" s="174" t="s">
        <v>159</v>
      </c>
      <c r="E239" s="175" t="s">
        <v>340</v>
      </c>
      <c r="F239" s="176" t="s">
        <v>341</v>
      </c>
      <c r="G239" s="177" t="s">
        <v>217</v>
      </c>
      <c r="H239" s="178">
        <v>553</v>
      </c>
      <c r="I239" s="179"/>
      <c r="J239" s="180">
        <f>ROUND(I239*H239,2)</f>
        <v>0</v>
      </c>
      <c r="K239" s="176" t="s">
        <v>227</v>
      </c>
      <c r="L239" s="36"/>
      <c r="M239" s="181" t="s">
        <v>3</v>
      </c>
      <c r="N239" s="182" t="s">
        <v>44</v>
      </c>
      <c r="O239" s="37"/>
      <c r="P239" s="183">
        <f>O239*H239</f>
        <v>0</v>
      </c>
      <c r="Q239" s="183">
        <v>1E-4</v>
      </c>
      <c r="R239" s="183">
        <f>Q239*H239</f>
        <v>5.5300000000000002E-2</v>
      </c>
      <c r="S239" s="183">
        <v>0</v>
      </c>
      <c r="T239" s="184">
        <f>S239*H239</f>
        <v>0</v>
      </c>
      <c r="AR239" s="19" t="s">
        <v>164</v>
      </c>
      <c r="AT239" s="19" t="s">
        <v>159</v>
      </c>
      <c r="AU239" s="19" t="s">
        <v>165</v>
      </c>
      <c r="AY239" s="19" t="s">
        <v>155</v>
      </c>
      <c r="BE239" s="185">
        <f>IF(N239="základní",J239,0)</f>
        <v>0</v>
      </c>
      <c r="BF239" s="185">
        <f>IF(N239="snížená",J239,0)</f>
        <v>0</v>
      </c>
      <c r="BG239" s="185">
        <f>IF(N239="zákl. přenesená",J239,0)</f>
        <v>0</v>
      </c>
      <c r="BH239" s="185">
        <f>IF(N239="sníž. přenesená",J239,0)</f>
        <v>0</v>
      </c>
      <c r="BI239" s="185">
        <f>IF(N239="nulová",J239,0)</f>
        <v>0</v>
      </c>
      <c r="BJ239" s="19" t="s">
        <v>80</v>
      </c>
      <c r="BK239" s="185">
        <f>ROUND(I239*H239,2)</f>
        <v>0</v>
      </c>
      <c r="BL239" s="19" t="s">
        <v>164</v>
      </c>
      <c r="BM239" s="19" t="s">
        <v>342</v>
      </c>
    </row>
    <row r="240" spans="2:65" s="13" customFormat="1" x14ac:dyDescent="0.3">
      <c r="B240" s="195"/>
      <c r="D240" s="212" t="s">
        <v>167</v>
      </c>
      <c r="E240" s="221" t="s">
        <v>3</v>
      </c>
      <c r="F240" s="222" t="s">
        <v>323</v>
      </c>
      <c r="H240" s="223">
        <v>553</v>
      </c>
      <c r="I240" s="199"/>
      <c r="L240" s="195"/>
      <c r="M240" s="200"/>
      <c r="N240" s="201"/>
      <c r="O240" s="201"/>
      <c r="P240" s="201"/>
      <c r="Q240" s="201"/>
      <c r="R240" s="201"/>
      <c r="S240" s="201"/>
      <c r="T240" s="202"/>
      <c r="AT240" s="196" t="s">
        <v>167</v>
      </c>
      <c r="AU240" s="196" t="s">
        <v>165</v>
      </c>
      <c r="AV240" s="13" t="s">
        <v>82</v>
      </c>
      <c r="AW240" s="13" t="s">
        <v>32</v>
      </c>
      <c r="AX240" s="13" t="s">
        <v>80</v>
      </c>
      <c r="AY240" s="196" t="s">
        <v>155</v>
      </c>
    </row>
    <row r="241" spans="2:65" s="1" customFormat="1" ht="22.5" customHeight="1" x14ac:dyDescent="0.3">
      <c r="B241" s="173"/>
      <c r="C241" s="227" t="s">
        <v>343</v>
      </c>
      <c r="D241" s="227" t="s">
        <v>325</v>
      </c>
      <c r="E241" s="228" t="s">
        <v>344</v>
      </c>
      <c r="F241" s="229" t="s">
        <v>345</v>
      </c>
      <c r="G241" s="230" t="s">
        <v>217</v>
      </c>
      <c r="H241" s="231">
        <v>731.34299999999996</v>
      </c>
      <c r="I241" s="232"/>
      <c r="J241" s="233">
        <f>ROUND(I241*H241,2)</f>
        <v>0</v>
      </c>
      <c r="K241" s="229" t="s">
        <v>3</v>
      </c>
      <c r="L241" s="234"/>
      <c r="M241" s="235" t="s">
        <v>3</v>
      </c>
      <c r="N241" s="236" t="s">
        <v>44</v>
      </c>
      <c r="O241" s="37"/>
      <c r="P241" s="183">
        <f>O241*H241</f>
        <v>0</v>
      </c>
      <c r="Q241" s="183">
        <v>2.9999999999999997E-4</v>
      </c>
      <c r="R241" s="183">
        <f>Q241*H241</f>
        <v>0.21940289999999996</v>
      </c>
      <c r="S241" s="183">
        <v>0</v>
      </c>
      <c r="T241" s="184">
        <f>S241*H241</f>
        <v>0</v>
      </c>
      <c r="AR241" s="19" t="s">
        <v>224</v>
      </c>
      <c r="AT241" s="19" t="s">
        <v>325</v>
      </c>
      <c r="AU241" s="19" t="s">
        <v>165</v>
      </c>
      <c r="AY241" s="19" t="s">
        <v>155</v>
      </c>
      <c r="BE241" s="185">
        <f>IF(N241="základní",J241,0)</f>
        <v>0</v>
      </c>
      <c r="BF241" s="185">
        <f>IF(N241="snížená",J241,0)</f>
        <v>0</v>
      </c>
      <c r="BG241" s="185">
        <f>IF(N241="zákl. přenesená",J241,0)</f>
        <v>0</v>
      </c>
      <c r="BH241" s="185">
        <f>IF(N241="sníž. přenesená",J241,0)</f>
        <v>0</v>
      </c>
      <c r="BI241" s="185">
        <f>IF(N241="nulová",J241,0)</f>
        <v>0</v>
      </c>
      <c r="BJ241" s="19" t="s">
        <v>80</v>
      </c>
      <c r="BK241" s="185">
        <f>ROUND(I241*H241,2)</f>
        <v>0</v>
      </c>
      <c r="BL241" s="19" t="s">
        <v>164</v>
      </c>
      <c r="BM241" s="19" t="s">
        <v>346</v>
      </c>
    </row>
    <row r="242" spans="2:65" s="13" customFormat="1" x14ac:dyDescent="0.3">
      <c r="B242" s="195"/>
      <c r="D242" s="187" t="s">
        <v>167</v>
      </c>
      <c r="E242" s="196" t="s">
        <v>3</v>
      </c>
      <c r="F242" s="197" t="s">
        <v>323</v>
      </c>
      <c r="H242" s="198">
        <v>553</v>
      </c>
      <c r="I242" s="199"/>
      <c r="L242" s="195"/>
      <c r="M242" s="200"/>
      <c r="N242" s="201"/>
      <c r="O242" s="201"/>
      <c r="P242" s="201"/>
      <c r="Q242" s="201"/>
      <c r="R242" s="201"/>
      <c r="S242" s="201"/>
      <c r="T242" s="202"/>
      <c r="AT242" s="196" t="s">
        <v>167</v>
      </c>
      <c r="AU242" s="196" t="s">
        <v>165</v>
      </c>
      <c r="AV242" s="13" t="s">
        <v>82</v>
      </c>
      <c r="AW242" s="13" t="s">
        <v>32</v>
      </c>
      <c r="AX242" s="13" t="s">
        <v>73</v>
      </c>
      <c r="AY242" s="196" t="s">
        <v>155</v>
      </c>
    </row>
    <row r="243" spans="2:65" s="13" customFormat="1" x14ac:dyDescent="0.3">
      <c r="B243" s="195"/>
      <c r="D243" s="187" t="s">
        <v>167</v>
      </c>
      <c r="E243" s="196" t="s">
        <v>3</v>
      </c>
      <c r="F243" s="197" t="s">
        <v>347</v>
      </c>
      <c r="H243" s="198">
        <v>82.95</v>
      </c>
      <c r="I243" s="199"/>
      <c r="L243" s="195"/>
      <c r="M243" s="200"/>
      <c r="N243" s="201"/>
      <c r="O243" s="201"/>
      <c r="P243" s="201"/>
      <c r="Q243" s="201"/>
      <c r="R243" s="201"/>
      <c r="S243" s="201"/>
      <c r="T243" s="202"/>
      <c r="AT243" s="196" t="s">
        <v>167</v>
      </c>
      <c r="AU243" s="196" t="s">
        <v>165</v>
      </c>
      <c r="AV243" s="13" t="s">
        <v>82</v>
      </c>
      <c r="AW243" s="13" t="s">
        <v>32</v>
      </c>
      <c r="AX243" s="13" t="s">
        <v>73</v>
      </c>
      <c r="AY243" s="196" t="s">
        <v>155</v>
      </c>
    </row>
    <row r="244" spans="2:65" s="15" customFormat="1" x14ac:dyDescent="0.3">
      <c r="B244" s="211"/>
      <c r="D244" s="187" t="s">
        <v>167</v>
      </c>
      <c r="E244" s="224" t="s">
        <v>3</v>
      </c>
      <c r="F244" s="225" t="s">
        <v>180</v>
      </c>
      <c r="H244" s="226">
        <v>635.95000000000005</v>
      </c>
      <c r="I244" s="216"/>
      <c r="L244" s="211"/>
      <c r="M244" s="217"/>
      <c r="N244" s="218"/>
      <c r="O244" s="218"/>
      <c r="P244" s="218"/>
      <c r="Q244" s="218"/>
      <c r="R244" s="218"/>
      <c r="S244" s="218"/>
      <c r="T244" s="219"/>
      <c r="AT244" s="220" t="s">
        <v>167</v>
      </c>
      <c r="AU244" s="220" t="s">
        <v>165</v>
      </c>
      <c r="AV244" s="15" t="s">
        <v>164</v>
      </c>
      <c r="AW244" s="15" t="s">
        <v>32</v>
      </c>
      <c r="AX244" s="15" t="s">
        <v>80</v>
      </c>
      <c r="AY244" s="220" t="s">
        <v>155</v>
      </c>
    </row>
    <row r="245" spans="2:65" s="13" customFormat="1" x14ac:dyDescent="0.3">
      <c r="B245" s="195"/>
      <c r="D245" s="187" t="s">
        <v>167</v>
      </c>
      <c r="F245" s="197" t="s">
        <v>348</v>
      </c>
      <c r="H245" s="198">
        <v>731.34299999999996</v>
      </c>
      <c r="I245" s="199"/>
      <c r="L245" s="195"/>
      <c r="M245" s="200"/>
      <c r="N245" s="201"/>
      <c r="O245" s="201"/>
      <c r="P245" s="201"/>
      <c r="Q245" s="201"/>
      <c r="R245" s="201"/>
      <c r="S245" s="201"/>
      <c r="T245" s="202"/>
      <c r="AT245" s="196" t="s">
        <v>167</v>
      </c>
      <c r="AU245" s="196" t="s">
        <v>165</v>
      </c>
      <c r="AV245" s="13" t="s">
        <v>82</v>
      </c>
      <c r="AW245" s="13" t="s">
        <v>4</v>
      </c>
      <c r="AX245" s="13" t="s">
        <v>80</v>
      </c>
      <c r="AY245" s="196" t="s">
        <v>155</v>
      </c>
    </row>
    <row r="246" spans="2:65" s="11" customFormat="1" ht="29.85" customHeight="1" x14ac:dyDescent="0.3">
      <c r="B246" s="157"/>
      <c r="D246" s="158" t="s">
        <v>72</v>
      </c>
      <c r="E246" s="168" t="s">
        <v>203</v>
      </c>
      <c r="F246" s="168" t="s">
        <v>349</v>
      </c>
      <c r="I246" s="160"/>
      <c r="J246" s="169">
        <f>BK246</f>
        <v>0</v>
      </c>
      <c r="L246" s="157"/>
      <c r="M246" s="162"/>
      <c r="N246" s="163"/>
      <c r="O246" s="163"/>
      <c r="P246" s="164">
        <f>P247+P260+P277+P284</f>
        <v>0</v>
      </c>
      <c r="Q246" s="163"/>
      <c r="R246" s="164">
        <f>R247+R260+R277+R284</f>
        <v>24.495014999999999</v>
      </c>
      <c r="S246" s="163"/>
      <c r="T246" s="165">
        <f>T247+T260+T277+T284</f>
        <v>0</v>
      </c>
      <c r="AR246" s="158" t="s">
        <v>80</v>
      </c>
      <c r="AT246" s="166" t="s">
        <v>72</v>
      </c>
      <c r="AU246" s="166" t="s">
        <v>80</v>
      </c>
      <c r="AY246" s="158" t="s">
        <v>155</v>
      </c>
      <c r="BK246" s="167">
        <f>BK247+BK260+BK277+BK284</f>
        <v>0</v>
      </c>
    </row>
    <row r="247" spans="2:65" s="11" customFormat="1" ht="14.85" customHeight="1" x14ac:dyDescent="0.3">
      <c r="B247" s="157"/>
      <c r="D247" s="170" t="s">
        <v>72</v>
      </c>
      <c r="E247" s="171" t="s">
        <v>350</v>
      </c>
      <c r="F247" s="171" t="s">
        <v>351</v>
      </c>
      <c r="I247" s="160"/>
      <c r="J247" s="172">
        <f>BK247</f>
        <v>0</v>
      </c>
      <c r="L247" s="157"/>
      <c r="M247" s="162"/>
      <c r="N247" s="163"/>
      <c r="O247" s="163"/>
      <c r="P247" s="164">
        <f>SUM(P248:P259)</f>
        <v>0</v>
      </c>
      <c r="Q247" s="163"/>
      <c r="R247" s="164">
        <f>SUM(R248:R259)</f>
        <v>0</v>
      </c>
      <c r="S247" s="163"/>
      <c r="T247" s="165">
        <f>SUM(T248:T259)</f>
        <v>0</v>
      </c>
      <c r="AR247" s="158" t="s">
        <v>80</v>
      </c>
      <c r="AT247" s="166" t="s">
        <v>72</v>
      </c>
      <c r="AU247" s="166" t="s">
        <v>82</v>
      </c>
      <c r="AY247" s="158" t="s">
        <v>155</v>
      </c>
      <c r="BK247" s="167">
        <f>SUM(BK248:BK259)</f>
        <v>0</v>
      </c>
    </row>
    <row r="248" spans="2:65" s="1" customFormat="1" ht="22.5" customHeight="1" x14ac:dyDescent="0.3">
      <c r="B248" s="173"/>
      <c r="C248" s="174" t="s">
        <v>352</v>
      </c>
      <c r="D248" s="174" t="s">
        <v>159</v>
      </c>
      <c r="E248" s="175" t="s">
        <v>353</v>
      </c>
      <c r="F248" s="176" t="s">
        <v>354</v>
      </c>
      <c r="G248" s="177" t="s">
        <v>217</v>
      </c>
      <c r="H248" s="178">
        <v>548.89499999999998</v>
      </c>
      <c r="I248" s="179"/>
      <c r="J248" s="180">
        <f>ROUND(I248*H248,2)</f>
        <v>0</v>
      </c>
      <c r="K248" s="176" t="s">
        <v>163</v>
      </c>
      <c r="L248" s="36"/>
      <c r="M248" s="181" t="s">
        <v>3</v>
      </c>
      <c r="N248" s="182" t="s">
        <v>44</v>
      </c>
      <c r="O248" s="37"/>
      <c r="P248" s="183">
        <f>O248*H248</f>
        <v>0</v>
      </c>
      <c r="Q248" s="183">
        <v>0</v>
      </c>
      <c r="R248" s="183">
        <f>Q248*H248</f>
        <v>0</v>
      </c>
      <c r="S248" s="183">
        <v>0</v>
      </c>
      <c r="T248" s="184">
        <f>S248*H248</f>
        <v>0</v>
      </c>
      <c r="AR248" s="19" t="s">
        <v>164</v>
      </c>
      <c r="AT248" s="19" t="s">
        <v>159</v>
      </c>
      <c r="AU248" s="19" t="s">
        <v>165</v>
      </c>
      <c r="AY248" s="19" t="s">
        <v>155</v>
      </c>
      <c r="BE248" s="185">
        <f>IF(N248="základní",J248,0)</f>
        <v>0</v>
      </c>
      <c r="BF248" s="185">
        <f>IF(N248="snížená",J248,0)</f>
        <v>0</v>
      </c>
      <c r="BG248" s="185">
        <f>IF(N248="zákl. přenesená",J248,0)</f>
        <v>0</v>
      </c>
      <c r="BH248" s="185">
        <f>IF(N248="sníž. přenesená",J248,0)</f>
        <v>0</v>
      </c>
      <c r="BI248" s="185">
        <f>IF(N248="nulová",J248,0)</f>
        <v>0</v>
      </c>
      <c r="BJ248" s="19" t="s">
        <v>80</v>
      </c>
      <c r="BK248" s="185">
        <f>ROUND(I248*H248,2)</f>
        <v>0</v>
      </c>
      <c r="BL248" s="19" t="s">
        <v>164</v>
      </c>
      <c r="BM248" s="19" t="s">
        <v>355</v>
      </c>
    </row>
    <row r="249" spans="2:65" s="12" customFormat="1" x14ac:dyDescent="0.3">
      <c r="B249" s="186"/>
      <c r="D249" s="187" t="s">
        <v>167</v>
      </c>
      <c r="E249" s="188" t="s">
        <v>3</v>
      </c>
      <c r="F249" s="189" t="s">
        <v>230</v>
      </c>
      <c r="H249" s="190" t="s">
        <v>3</v>
      </c>
      <c r="I249" s="191"/>
      <c r="L249" s="186"/>
      <c r="M249" s="192"/>
      <c r="N249" s="193"/>
      <c r="O249" s="193"/>
      <c r="P249" s="193"/>
      <c r="Q249" s="193"/>
      <c r="R249" s="193"/>
      <c r="S249" s="193"/>
      <c r="T249" s="194"/>
      <c r="AT249" s="190" t="s">
        <v>167</v>
      </c>
      <c r="AU249" s="190" t="s">
        <v>165</v>
      </c>
      <c r="AV249" s="12" t="s">
        <v>80</v>
      </c>
      <c r="AW249" s="12" t="s">
        <v>32</v>
      </c>
      <c r="AX249" s="12" t="s">
        <v>73</v>
      </c>
      <c r="AY249" s="190" t="s">
        <v>155</v>
      </c>
    </row>
    <row r="250" spans="2:65" s="13" customFormat="1" x14ac:dyDescent="0.3">
      <c r="B250" s="195"/>
      <c r="D250" s="212" t="s">
        <v>167</v>
      </c>
      <c r="E250" s="221" t="s">
        <v>3</v>
      </c>
      <c r="F250" s="222" t="s">
        <v>356</v>
      </c>
      <c r="H250" s="223">
        <v>548.89499999999998</v>
      </c>
      <c r="I250" s="199"/>
      <c r="L250" s="195"/>
      <c r="M250" s="200"/>
      <c r="N250" s="201"/>
      <c r="O250" s="201"/>
      <c r="P250" s="201"/>
      <c r="Q250" s="201"/>
      <c r="R250" s="201"/>
      <c r="S250" s="201"/>
      <c r="T250" s="202"/>
      <c r="AT250" s="196" t="s">
        <v>167</v>
      </c>
      <c r="AU250" s="196" t="s">
        <v>165</v>
      </c>
      <c r="AV250" s="13" t="s">
        <v>82</v>
      </c>
      <c r="AW250" s="13" t="s">
        <v>32</v>
      </c>
      <c r="AX250" s="13" t="s">
        <v>80</v>
      </c>
      <c r="AY250" s="196" t="s">
        <v>155</v>
      </c>
    </row>
    <row r="251" spans="2:65" s="1" customFormat="1" ht="22.5" customHeight="1" x14ac:dyDescent="0.3">
      <c r="B251" s="173"/>
      <c r="C251" s="174" t="s">
        <v>357</v>
      </c>
      <c r="D251" s="174" t="s">
        <v>159</v>
      </c>
      <c r="E251" s="175" t="s">
        <v>358</v>
      </c>
      <c r="F251" s="176" t="s">
        <v>359</v>
      </c>
      <c r="G251" s="177" t="s">
        <v>217</v>
      </c>
      <c r="H251" s="178">
        <v>519.22500000000002</v>
      </c>
      <c r="I251" s="179"/>
      <c r="J251" s="180">
        <f>ROUND(I251*H251,2)</f>
        <v>0</v>
      </c>
      <c r="K251" s="176" t="s">
        <v>163</v>
      </c>
      <c r="L251" s="36"/>
      <c r="M251" s="181" t="s">
        <v>3</v>
      </c>
      <c r="N251" s="182" t="s">
        <v>44</v>
      </c>
      <c r="O251" s="37"/>
      <c r="P251" s="183">
        <f>O251*H251</f>
        <v>0</v>
      </c>
      <c r="Q251" s="183">
        <v>0</v>
      </c>
      <c r="R251" s="183">
        <f>Q251*H251</f>
        <v>0</v>
      </c>
      <c r="S251" s="183">
        <v>0</v>
      </c>
      <c r="T251" s="184">
        <f>S251*H251</f>
        <v>0</v>
      </c>
      <c r="AR251" s="19" t="s">
        <v>164</v>
      </c>
      <c r="AT251" s="19" t="s">
        <v>159</v>
      </c>
      <c r="AU251" s="19" t="s">
        <v>165</v>
      </c>
      <c r="AY251" s="19" t="s">
        <v>155</v>
      </c>
      <c r="BE251" s="185">
        <f>IF(N251="základní",J251,0)</f>
        <v>0</v>
      </c>
      <c r="BF251" s="185">
        <f>IF(N251="snížená",J251,0)</f>
        <v>0</v>
      </c>
      <c r="BG251" s="185">
        <f>IF(N251="zákl. přenesená",J251,0)</f>
        <v>0</v>
      </c>
      <c r="BH251" s="185">
        <f>IF(N251="sníž. přenesená",J251,0)</f>
        <v>0</v>
      </c>
      <c r="BI251" s="185">
        <f>IF(N251="nulová",J251,0)</f>
        <v>0</v>
      </c>
      <c r="BJ251" s="19" t="s">
        <v>80</v>
      </c>
      <c r="BK251" s="185">
        <f>ROUND(I251*H251,2)</f>
        <v>0</v>
      </c>
      <c r="BL251" s="19" t="s">
        <v>164</v>
      </c>
      <c r="BM251" s="19" t="s">
        <v>360</v>
      </c>
    </row>
    <row r="252" spans="2:65" s="12" customFormat="1" x14ac:dyDescent="0.3">
      <c r="B252" s="186"/>
      <c r="D252" s="187" t="s">
        <v>167</v>
      </c>
      <c r="E252" s="188" t="s">
        <v>3</v>
      </c>
      <c r="F252" s="189" t="s">
        <v>230</v>
      </c>
      <c r="H252" s="190" t="s">
        <v>3</v>
      </c>
      <c r="I252" s="191"/>
      <c r="L252" s="186"/>
      <c r="M252" s="192"/>
      <c r="N252" s="193"/>
      <c r="O252" s="193"/>
      <c r="P252" s="193"/>
      <c r="Q252" s="193"/>
      <c r="R252" s="193"/>
      <c r="S252" s="193"/>
      <c r="T252" s="194"/>
      <c r="AT252" s="190" t="s">
        <v>167</v>
      </c>
      <c r="AU252" s="190" t="s">
        <v>165</v>
      </c>
      <c r="AV252" s="12" t="s">
        <v>80</v>
      </c>
      <c r="AW252" s="12" t="s">
        <v>32</v>
      </c>
      <c r="AX252" s="12" t="s">
        <v>73</v>
      </c>
      <c r="AY252" s="190" t="s">
        <v>155</v>
      </c>
    </row>
    <row r="253" spans="2:65" s="13" customFormat="1" x14ac:dyDescent="0.3">
      <c r="B253" s="195"/>
      <c r="D253" s="212" t="s">
        <v>167</v>
      </c>
      <c r="E253" s="221" t="s">
        <v>3</v>
      </c>
      <c r="F253" s="222" t="s">
        <v>361</v>
      </c>
      <c r="H253" s="223">
        <v>519.22500000000002</v>
      </c>
      <c r="I253" s="199"/>
      <c r="L253" s="195"/>
      <c r="M253" s="200"/>
      <c r="N253" s="201"/>
      <c r="O253" s="201"/>
      <c r="P253" s="201"/>
      <c r="Q253" s="201"/>
      <c r="R253" s="201"/>
      <c r="S253" s="201"/>
      <c r="T253" s="202"/>
      <c r="AT253" s="196" t="s">
        <v>167</v>
      </c>
      <c r="AU253" s="196" t="s">
        <v>165</v>
      </c>
      <c r="AV253" s="13" t="s">
        <v>82</v>
      </c>
      <c r="AW253" s="13" t="s">
        <v>32</v>
      </c>
      <c r="AX253" s="13" t="s">
        <v>80</v>
      </c>
      <c r="AY253" s="196" t="s">
        <v>155</v>
      </c>
    </row>
    <row r="254" spans="2:65" s="1" customFormat="1" ht="22.5" customHeight="1" x14ac:dyDescent="0.3">
      <c r="B254" s="173"/>
      <c r="C254" s="174" t="s">
        <v>362</v>
      </c>
      <c r="D254" s="174" t="s">
        <v>159</v>
      </c>
      <c r="E254" s="175" t="s">
        <v>363</v>
      </c>
      <c r="F254" s="176" t="s">
        <v>364</v>
      </c>
      <c r="G254" s="177" t="s">
        <v>217</v>
      </c>
      <c r="H254" s="178">
        <v>63</v>
      </c>
      <c r="I254" s="179"/>
      <c r="J254" s="180">
        <f>ROUND(I254*H254,2)</f>
        <v>0</v>
      </c>
      <c r="K254" s="176" t="s">
        <v>163</v>
      </c>
      <c r="L254" s="36"/>
      <c r="M254" s="181" t="s">
        <v>3</v>
      </c>
      <c r="N254" s="182" t="s">
        <v>44</v>
      </c>
      <c r="O254" s="37"/>
      <c r="P254" s="183">
        <f>O254*H254</f>
        <v>0</v>
      </c>
      <c r="Q254" s="183">
        <v>0</v>
      </c>
      <c r="R254" s="183">
        <f>Q254*H254</f>
        <v>0</v>
      </c>
      <c r="S254" s="183">
        <v>0</v>
      </c>
      <c r="T254" s="184">
        <f>S254*H254</f>
        <v>0</v>
      </c>
      <c r="AR254" s="19" t="s">
        <v>164</v>
      </c>
      <c r="AT254" s="19" t="s">
        <v>159</v>
      </c>
      <c r="AU254" s="19" t="s">
        <v>165</v>
      </c>
      <c r="AY254" s="19" t="s">
        <v>155</v>
      </c>
      <c r="BE254" s="185">
        <f>IF(N254="základní",J254,0)</f>
        <v>0</v>
      </c>
      <c r="BF254" s="185">
        <f>IF(N254="snížená",J254,0)</f>
        <v>0</v>
      </c>
      <c r="BG254" s="185">
        <f>IF(N254="zákl. přenesená",J254,0)</f>
        <v>0</v>
      </c>
      <c r="BH254" s="185">
        <f>IF(N254="sníž. přenesená",J254,0)</f>
        <v>0</v>
      </c>
      <c r="BI254" s="185">
        <f>IF(N254="nulová",J254,0)</f>
        <v>0</v>
      </c>
      <c r="BJ254" s="19" t="s">
        <v>80</v>
      </c>
      <c r="BK254" s="185">
        <f>ROUND(I254*H254,2)</f>
        <v>0</v>
      </c>
      <c r="BL254" s="19" t="s">
        <v>164</v>
      </c>
      <c r="BM254" s="19" t="s">
        <v>365</v>
      </c>
    </row>
    <row r="255" spans="2:65" s="13" customFormat="1" x14ac:dyDescent="0.3">
      <c r="B255" s="195"/>
      <c r="D255" s="212" t="s">
        <v>167</v>
      </c>
      <c r="E255" s="221" t="s">
        <v>3</v>
      </c>
      <c r="F255" s="222" t="s">
        <v>221</v>
      </c>
      <c r="H255" s="223">
        <v>63</v>
      </c>
      <c r="I255" s="199"/>
      <c r="L255" s="195"/>
      <c r="M255" s="200"/>
      <c r="N255" s="201"/>
      <c r="O255" s="201"/>
      <c r="P255" s="201"/>
      <c r="Q255" s="201"/>
      <c r="R255" s="201"/>
      <c r="S255" s="201"/>
      <c r="T255" s="202"/>
      <c r="AT255" s="196" t="s">
        <v>167</v>
      </c>
      <c r="AU255" s="196" t="s">
        <v>165</v>
      </c>
      <c r="AV255" s="13" t="s">
        <v>82</v>
      </c>
      <c r="AW255" s="13" t="s">
        <v>32</v>
      </c>
      <c r="AX255" s="13" t="s">
        <v>80</v>
      </c>
      <c r="AY255" s="196" t="s">
        <v>155</v>
      </c>
    </row>
    <row r="256" spans="2:65" s="1" customFormat="1" ht="22.5" customHeight="1" x14ac:dyDescent="0.3">
      <c r="B256" s="173"/>
      <c r="C256" s="174" t="s">
        <v>366</v>
      </c>
      <c r="D256" s="174" t="s">
        <v>159</v>
      </c>
      <c r="E256" s="175" t="s">
        <v>367</v>
      </c>
      <c r="F256" s="176" t="s">
        <v>368</v>
      </c>
      <c r="G256" s="177" t="s">
        <v>217</v>
      </c>
      <c r="H256" s="178">
        <v>583.51</v>
      </c>
      <c r="I256" s="179"/>
      <c r="J256" s="180">
        <f>ROUND(I256*H256,2)</f>
        <v>0</v>
      </c>
      <c r="K256" s="176" t="s">
        <v>163</v>
      </c>
      <c r="L256" s="36"/>
      <c r="M256" s="181" t="s">
        <v>3</v>
      </c>
      <c r="N256" s="182" t="s">
        <v>44</v>
      </c>
      <c r="O256" s="37"/>
      <c r="P256" s="183">
        <f>O256*H256</f>
        <v>0</v>
      </c>
      <c r="Q256" s="183">
        <v>0</v>
      </c>
      <c r="R256" s="183">
        <f>Q256*H256</f>
        <v>0</v>
      </c>
      <c r="S256" s="183">
        <v>0</v>
      </c>
      <c r="T256" s="184">
        <f>S256*H256</f>
        <v>0</v>
      </c>
      <c r="AR256" s="19" t="s">
        <v>164</v>
      </c>
      <c r="AT256" s="19" t="s">
        <v>159</v>
      </c>
      <c r="AU256" s="19" t="s">
        <v>165</v>
      </c>
      <c r="AY256" s="19" t="s">
        <v>155</v>
      </c>
      <c r="BE256" s="185">
        <f>IF(N256="základní",J256,0)</f>
        <v>0</v>
      </c>
      <c r="BF256" s="185">
        <f>IF(N256="snížená",J256,0)</f>
        <v>0</v>
      </c>
      <c r="BG256" s="185">
        <f>IF(N256="zákl. přenesená",J256,0)</f>
        <v>0</v>
      </c>
      <c r="BH256" s="185">
        <f>IF(N256="sníž. přenesená",J256,0)</f>
        <v>0</v>
      </c>
      <c r="BI256" s="185">
        <f>IF(N256="nulová",J256,0)</f>
        <v>0</v>
      </c>
      <c r="BJ256" s="19" t="s">
        <v>80</v>
      </c>
      <c r="BK256" s="185">
        <f>ROUND(I256*H256,2)</f>
        <v>0</v>
      </c>
      <c r="BL256" s="19" t="s">
        <v>164</v>
      </c>
      <c r="BM256" s="19" t="s">
        <v>369</v>
      </c>
    </row>
    <row r="257" spans="2:65" s="12" customFormat="1" x14ac:dyDescent="0.3">
      <c r="B257" s="186"/>
      <c r="D257" s="187" t="s">
        <v>167</v>
      </c>
      <c r="E257" s="188" t="s">
        <v>3</v>
      </c>
      <c r="F257" s="189" t="s">
        <v>370</v>
      </c>
      <c r="H257" s="190" t="s">
        <v>3</v>
      </c>
      <c r="I257" s="191"/>
      <c r="L257" s="186"/>
      <c r="M257" s="192"/>
      <c r="N257" s="193"/>
      <c r="O257" s="193"/>
      <c r="P257" s="193"/>
      <c r="Q257" s="193"/>
      <c r="R257" s="193"/>
      <c r="S257" s="193"/>
      <c r="T257" s="194"/>
      <c r="AT257" s="190" t="s">
        <v>167</v>
      </c>
      <c r="AU257" s="190" t="s">
        <v>165</v>
      </c>
      <c r="AV257" s="12" t="s">
        <v>80</v>
      </c>
      <c r="AW257" s="12" t="s">
        <v>32</v>
      </c>
      <c r="AX257" s="12" t="s">
        <v>73</v>
      </c>
      <c r="AY257" s="190" t="s">
        <v>155</v>
      </c>
    </row>
    <row r="258" spans="2:65" s="12" customFormat="1" x14ac:dyDescent="0.3">
      <c r="B258" s="186"/>
      <c r="D258" s="187" t="s">
        <v>167</v>
      </c>
      <c r="E258" s="188" t="s">
        <v>3</v>
      </c>
      <c r="F258" s="189" t="s">
        <v>230</v>
      </c>
      <c r="H258" s="190" t="s">
        <v>3</v>
      </c>
      <c r="I258" s="191"/>
      <c r="L258" s="186"/>
      <c r="M258" s="192"/>
      <c r="N258" s="193"/>
      <c r="O258" s="193"/>
      <c r="P258" s="193"/>
      <c r="Q258" s="193"/>
      <c r="R258" s="193"/>
      <c r="S258" s="193"/>
      <c r="T258" s="194"/>
      <c r="AT258" s="190" t="s">
        <v>167</v>
      </c>
      <c r="AU258" s="190" t="s">
        <v>165</v>
      </c>
      <c r="AV258" s="12" t="s">
        <v>80</v>
      </c>
      <c r="AW258" s="12" t="s">
        <v>32</v>
      </c>
      <c r="AX258" s="12" t="s">
        <v>73</v>
      </c>
      <c r="AY258" s="190" t="s">
        <v>155</v>
      </c>
    </row>
    <row r="259" spans="2:65" s="13" customFormat="1" x14ac:dyDescent="0.3">
      <c r="B259" s="195"/>
      <c r="D259" s="187" t="s">
        <v>167</v>
      </c>
      <c r="E259" s="196" t="s">
        <v>3</v>
      </c>
      <c r="F259" s="197" t="s">
        <v>220</v>
      </c>
      <c r="H259" s="198">
        <v>583.51</v>
      </c>
      <c r="I259" s="199"/>
      <c r="L259" s="195"/>
      <c r="M259" s="200"/>
      <c r="N259" s="201"/>
      <c r="O259" s="201"/>
      <c r="P259" s="201"/>
      <c r="Q259" s="201"/>
      <c r="R259" s="201"/>
      <c r="S259" s="201"/>
      <c r="T259" s="202"/>
      <c r="AT259" s="196" t="s">
        <v>167</v>
      </c>
      <c r="AU259" s="196" t="s">
        <v>165</v>
      </c>
      <c r="AV259" s="13" t="s">
        <v>82</v>
      </c>
      <c r="AW259" s="13" t="s">
        <v>32</v>
      </c>
      <c r="AX259" s="13" t="s">
        <v>80</v>
      </c>
      <c r="AY259" s="196" t="s">
        <v>155</v>
      </c>
    </row>
    <row r="260" spans="2:65" s="11" customFormat="1" ht="22.35" customHeight="1" x14ac:dyDescent="0.3">
      <c r="B260" s="157"/>
      <c r="D260" s="170" t="s">
        <v>72</v>
      </c>
      <c r="E260" s="171" t="s">
        <v>371</v>
      </c>
      <c r="F260" s="171" t="s">
        <v>372</v>
      </c>
      <c r="I260" s="160"/>
      <c r="J260" s="172">
        <f>BK260</f>
        <v>0</v>
      </c>
      <c r="L260" s="157"/>
      <c r="M260" s="162"/>
      <c r="N260" s="163"/>
      <c r="O260" s="163"/>
      <c r="P260" s="164">
        <f>SUM(P261:P276)</f>
        <v>0</v>
      </c>
      <c r="Q260" s="163"/>
      <c r="R260" s="164">
        <f>SUM(R261:R276)</f>
        <v>4.7390949999999998</v>
      </c>
      <c r="S260" s="163"/>
      <c r="T260" s="165">
        <f>SUM(T261:T276)</f>
        <v>0</v>
      </c>
      <c r="AR260" s="158" t="s">
        <v>80</v>
      </c>
      <c r="AT260" s="166" t="s">
        <v>72</v>
      </c>
      <c r="AU260" s="166" t="s">
        <v>82</v>
      </c>
      <c r="AY260" s="158" t="s">
        <v>155</v>
      </c>
      <c r="BK260" s="167">
        <f>SUM(BK261:BK276)</f>
        <v>0</v>
      </c>
    </row>
    <row r="261" spans="2:65" s="1" customFormat="1" ht="31.5" customHeight="1" x14ac:dyDescent="0.3">
      <c r="B261" s="173"/>
      <c r="C261" s="174" t="s">
        <v>373</v>
      </c>
      <c r="D261" s="174" t="s">
        <v>159</v>
      </c>
      <c r="E261" s="175" t="s">
        <v>374</v>
      </c>
      <c r="F261" s="176" t="s">
        <v>375</v>
      </c>
      <c r="G261" s="177" t="s">
        <v>217</v>
      </c>
      <c r="H261" s="178">
        <v>1526</v>
      </c>
      <c r="I261" s="179"/>
      <c r="J261" s="180">
        <f>ROUND(I261*H261,2)</f>
        <v>0</v>
      </c>
      <c r="K261" s="176" t="s">
        <v>227</v>
      </c>
      <c r="L261" s="36"/>
      <c r="M261" s="181" t="s">
        <v>3</v>
      </c>
      <c r="N261" s="182" t="s">
        <v>44</v>
      </c>
      <c r="O261" s="37"/>
      <c r="P261" s="183">
        <f>O261*H261</f>
        <v>0</v>
      </c>
      <c r="Q261" s="183">
        <v>0</v>
      </c>
      <c r="R261" s="183">
        <f>Q261*H261</f>
        <v>0</v>
      </c>
      <c r="S261" s="183">
        <v>0</v>
      </c>
      <c r="T261" s="184">
        <f>S261*H261</f>
        <v>0</v>
      </c>
      <c r="AR261" s="19" t="s">
        <v>164</v>
      </c>
      <c r="AT261" s="19" t="s">
        <v>159</v>
      </c>
      <c r="AU261" s="19" t="s">
        <v>165</v>
      </c>
      <c r="AY261" s="19" t="s">
        <v>155</v>
      </c>
      <c r="BE261" s="185">
        <f>IF(N261="základní",J261,0)</f>
        <v>0</v>
      </c>
      <c r="BF261" s="185">
        <f>IF(N261="snížená",J261,0)</f>
        <v>0</v>
      </c>
      <c r="BG261" s="185">
        <f>IF(N261="zákl. přenesená",J261,0)</f>
        <v>0</v>
      </c>
      <c r="BH261" s="185">
        <f>IF(N261="sníž. přenesená",J261,0)</f>
        <v>0</v>
      </c>
      <c r="BI261" s="185">
        <f>IF(N261="nulová",J261,0)</f>
        <v>0</v>
      </c>
      <c r="BJ261" s="19" t="s">
        <v>80</v>
      </c>
      <c r="BK261" s="185">
        <f>ROUND(I261*H261,2)</f>
        <v>0</v>
      </c>
      <c r="BL261" s="19" t="s">
        <v>164</v>
      </c>
      <c r="BM261" s="19" t="s">
        <v>376</v>
      </c>
    </row>
    <row r="262" spans="2:65" s="13" customFormat="1" x14ac:dyDescent="0.3">
      <c r="B262" s="195"/>
      <c r="D262" s="187" t="s">
        <v>167</v>
      </c>
      <c r="E262" s="196" t="s">
        <v>3</v>
      </c>
      <c r="F262" s="197" t="s">
        <v>377</v>
      </c>
      <c r="H262" s="198">
        <v>494.5</v>
      </c>
      <c r="I262" s="199"/>
      <c r="L262" s="195"/>
      <c r="M262" s="200"/>
      <c r="N262" s="201"/>
      <c r="O262" s="201"/>
      <c r="P262" s="201"/>
      <c r="Q262" s="201"/>
      <c r="R262" s="201"/>
      <c r="S262" s="201"/>
      <c r="T262" s="202"/>
      <c r="AT262" s="196" t="s">
        <v>167</v>
      </c>
      <c r="AU262" s="196" t="s">
        <v>165</v>
      </c>
      <c r="AV262" s="13" t="s">
        <v>82</v>
      </c>
      <c r="AW262" s="13" t="s">
        <v>32</v>
      </c>
      <c r="AX262" s="13" t="s">
        <v>73</v>
      </c>
      <c r="AY262" s="196" t="s">
        <v>155</v>
      </c>
    </row>
    <row r="263" spans="2:65" s="13" customFormat="1" ht="27" x14ac:dyDescent="0.3">
      <c r="B263" s="195"/>
      <c r="D263" s="187" t="s">
        <v>167</v>
      </c>
      <c r="E263" s="196" t="s">
        <v>3</v>
      </c>
      <c r="F263" s="197" t="s">
        <v>378</v>
      </c>
      <c r="H263" s="198">
        <v>1031.5</v>
      </c>
      <c r="I263" s="199"/>
      <c r="L263" s="195"/>
      <c r="M263" s="200"/>
      <c r="N263" s="201"/>
      <c r="O263" s="201"/>
      <c r="P263" s="201"/>
      <c r="Q263" s="201"/>
      <c r="R263" s="201"/>
      <c r="S263" s="201"/>
      <c r="T263" s="202"/>
      <c r="AT263" s="196" t="s">
        <v>167</v>
      </c>
      <c r="AU263" s="196" t="s">
        <v>165</v>
      </c>
      <c r="AV263" s="13" t="s">
        <v>82</v>
      </c>
      <c r="AW263" s="13" t="s">
        <v>32</v>
      </c>
      <c r="AX263" s="13" t="s">
        <v>73</v>
      </c>
      <c r="AY263" s="196" t="s">
        <v>155</v>
      </c>
    </row>
    <row r="264" spans="2:65" s="15" customFormat="1" x14ac:dyDescent="0.3">
      <c r="B264" s="211"/>
      <c r="D264" s="212" t="s">
        <v>167</v>
      </c>
      <c r="E264" s="213" t="s">
        <v>3</v>
      </c>
      <c r="F264" s="214" t="s">
        <v>180</v>
      </c>
      <c r="H264" s="215">
        <v>1526</v>
      </c>
      <c r="I264" s="216"/>
      <c r="L264" s="211"/>
      <c r="M264" s="217"/>
      <c r="N264" s="218"/>
      <c r="O264" s="218"/>
      <c r="P264" s="218"/>
      <c r="Q264" s="218"/>
      <c r="R264" s="218"/>
      <c r="S264" s="218"/>
      <c r="T264" s="219"/>
      <c r="AT264" s="220" t="s">
        <v>167</v>
      </c>
      <c r="AU264" s="220" t="s">
        <v>165</v>
      </c>
      <c r="AV264" s="15" t="s">
        <v>164</v>
      </c>
      <c r="AW264" s="15" t="s">
        <v>32</v>
      </c>
      <c r="AX264" s="15" t="s">
        <v>80</v>
      </c>
      <c r="AY264" s="220" t="s">
        <v>155</v>
      </c>
    </row>
    <row r="265" spans="2:65" s="1" customFormat="1" ht="22.5" customHeight="1" x14ac:dyDescent="0.3">
      <c r="B265" s="173"/>
      <c r="C265" s="174" t="s">
        <v>379</v>
      </c>
      <c r="D265" s="174" t="s">
        <v>159</v>
      </c>
      <c r="E265" s="175" t="s">
        <v>380</v>
      </c>
      <c r="F265" s="176" t="s">
        <v>381</v>
      </c>
      <c r="G265" s="177" t="s">
        <v>217</v>
      </c>
      <c r="H265" s="178">
        <v>2020.5</v>
      </c>
      <c r="I265" s="179"/>
      <c r="J265" s="180">
        <f>ROUND(I265*H265,2)</f>
        <v>0</v>
      </c>
      <c r="K265" s="176" t="s">
        <v>227</v>
      </c>
      <c r="L265" s="36"/>
      <c r="M265" s="181" t="s">
        <v>3</v>
      </c>
      <c r="N265" s="182" t="s">
        <v>44</v>
      </c>
      <c r="O265" s="37"/>
      <c r="P265" s="183">
        <f>O265*H265</f>
        <v>0</v>
      </c>
      <c r="Q265" s="183">
        <v>0</v>
      </c>
      <c r="R265" s="183">
        <f>Q265*H265</f>
        <v>0</v>
      </c>
      <c r="S265" s="183">
        <v>0</v>
      </c>
      <c r="T265" s="184">
        <f>S265*H265</f>
        <v>0</v>
      </c>
      <c r="AR265" s="19" t="s">
        <v>164</v>
      </c>
      <c r="AT265" s="19" t="s">
        <v>159</v>
      </c>
      <c r="AU265" s="19" t="s">
        <v>165</v>
      </c>
      <c r="AY265" s="19" t="s">
        <v>155</v>
      </c>
      <c r="BE265" s="185">
        <f>IF(N265="základní",J265,0)</f>
        <v>0</v>
      </c>
      <c r="BF265" s="185">
        <f>IF(N265="snížená",J265,0)</f>
        <v>0</v>
      </c>
      <c r="BG265" s="185">
        <f>IF(N265="zákl. přenesená",J265,0)</f>
        <v>0</v>
      </c>
      <c r="BH265" s="185">
        <f>IF(N265="sníž. přenesená",J265,0)</f>
        <v>0</v>
      </c>
      <c r="BI265" s="185">
        <f>IF(N265="nulová",J265,0)</f>
        <v>0</v>
      </c>
      <c r="BJ265" s="19" t="s">
        <v>80</v>
      </c>
      <c r="BK265" s="185">
        <f>ROUND(I265*H265,2)</f>
        <v>0</v>
      </c>
      <c r="BL265" s="19" t="s">
        <v>164</v>
      </c>
      <c r="BM265" s="19" t="s">
        <v>382</v>
      </c>
    </row>
    <row r="266" spans="2:65" s="13" customFormat="1" x14ac:dyDescent="0.3">
      <c r="B266" s="195"/>
      <c r="D266" s="187" t="s">
        <v>167</v>
      </c>
      <c r="E266" s="196" t="s">
        <v>3</v>
      </c>
      <c r="F266" s="197" t="s">
        <v>383</v>
      </c>
      <c r="H266" s="198">
        <v>989</v>
      </c>
      <c r="I266" s="199"/>
      <c r="L266" s="195"/>
      <c r="M266" s="200"/>
      <c r="N266" s="201"/>
      <c r="O266" s="201"/>
      <c r="P266" s="201"/>
      <c r="Q266" s="201"/>
      <c r="R266" s="201"/>
      <c r="S266" s="201"/>
      <c r="T266" s="202"/>
      <c r="AT266" s="196" t="s">
        <v>167</v>
      </c>
      <c r="AU266" s="196" t="s">
        <v>165</v>
      </c>
      <c r="AV266" s="13" t="s">
        <v>82</v>
      </c>
      <c r="AW266" s="13" t="s">
        <v>32</v>
      </c>
      <c r="AX266" s="13" t="s">
        <v>73</v>
      </c>
      <c r="AY266" s="196" t="s">
        <v>155</v>
      </c>
    </row>
    <row r="267" spans="2:65" s="13" customFormat="1" ht="27" x14ac:dyDescent="0.3">
      <c r="B267" s="195"/>
      <c r="D267" s="187" t="s">
        <v>167</v>
      </c>
      <c r="E267" s="196" t="s">
        <v>3</v>
      </c>
      <c r="F267" s="197" t="s">
        <v>378</v>
      </c>
      <c r="H267" s="198">
        <v>1031.5</v>
      </c>
      <c r="I267" s="199"/>
      <c r="L267" s="195"/>
      <c r="M267" s="200"/>
      <c r="N267" s="201"/>
      <c r="O267" s="201"/>
      <c r="P267" s="201"/>
      <c r="Q267" s="201"/>
      <c r="R267" s="201"/>
      <c r="S267" s="201"/>
      <c r="T267" s="202"/>
      <c r="AT267" s="196" t="s">
        <v>167</v>
      </c>
      <c r="AU267" s="196" t="s">
        <v>165</v>
      </c>
      <c r="AV267" s="13" t="s">
        <v>82</v>
      </c>
      <c r="AW267" s="13" t="s">
        <v>32</v>
      </c>
      <c r="AX267" s="13" t="s">
        <v>73</v>
      </c>
      <c r="AY267" s="196" t="s">
        <v>155</v>
      </c>
    </row>
    <row r="268" spans="2:65" s="15" customFormat="1" x14ac:dyDescent="0.3">
      <c r="B268" s="211"/>
      <c r="D268" s="212" t="s">
        <v>167</v>
      </c>
      <c r="E268" s="213" t="s">
        <v>3</v>
      </c>
      <c r="F268" s="214" t="s">
        <v>180</v>
      </c>
      <c r="H268" s="215">
        <v>2020.5</v>
      </c>
      <c r="I268" s="216"/>
      <c r="L268" s="211"/>
      <c r="M268" s="217"/>
      <c r="N268" s="218"/>
      <c r="O268" s="218"/>
      <c r="P268" s="218"/>
      <c r="Q268" s="218"/>
      <c r="R268" s="218"/>
      <c r="S268" s="218"/>
      <c r="T268" s="219"/>
      <c r="AT268" s="220" t="s">
        <v>167</v>
      </c>
      <c r="AU268" s="220" t="s">
        <v>165</v>
      </c>
      <c r="AV268" s="15" t="s">
        <v>164</v>
      </c>
      <c r="AW268" s="15" t="s">
        <v>32</v>
      </c>
      <c r="AX268" s="15" t="s">
        <v>80</v>
      </c>
      <c r="AY268" s="220" t="s">
        <v>155</v>
      </c>
    </row>
    <row r="269" spans="2:65" s="1" customFormat="1" ht="22.5" customHeight="1" x14ac:dyDescent="0.3">
      <c r="B269" s="173"/>
      <c r="C269" s="174" t="s">
        <v>384</v>
      </c>
      <c r="D269" s="174" t="s">
        <v>159</v>
      </c>
      <c r="E269" s="175" t="s">
        <v>385</v>
      </c>
      <c r="F269" s="176" t="s">
        <v>386</v>
      </c>
      <c r="G269" s="177" t="s">
        <v>217</v>
      </c>
      <c r="H269" s="178">
        <v>494.5</v>
      </c>
      <c r="I269" s="179"/>
      <c r="J269" s="180">
        <f>ROUND(I269*H269,2)</f>
        <v>0</v>
      </c>
      <c r="K269" s="176" t="s">
        <v>163</v>
      </c>
      <c r="L269" s="36"/>
      <c r="M269" s="181" t="s">
        <v>3</v>
      </c>
      <c r="N269" s="182" t="s">
        <v>44</v>
      </c>
      <c r="O269" s="37"/>
      <c r="P269" s="183">
        <f>O269*H269</f>
        <v>0</v>
      </c>
      <c r="Q269" s="183">
        <v>0</v>
      </c>
      <c r="R269" s="183">
        <f>Q269*H269</f>
        <v>0</v>
      </c>
      <c r="S269" s="183">
        <v>0</v>
      </c>
      <c r="T269" s="184">
        <f>S269*H269</f>
        <v>0</v>
      </c>
      <c r="AR269" s="19" t="s">
        <v>164</v>
      </c>
      <c r="AT269" s="19" t="s">
        <v>159</v>
      </c>
      <c r="AU269" s="19" t="s">
        <v>165</v>
      </c>
      <c r="AY269" s="19" t="s">
        <v>155</v>
      </c>
      <c r="BE269" s="185">
        <f>IF(N269="základní",J269,0)</f>
        <v>0</v>
      </c>
      <c r="BF269" s="185">
        <f>IF(N269="snížená",J269,0)</f>
        <v>0</v>
      </c>
      <c r="BG269" s="185">
        <f>IF(N269="zákl. přenesená",J269,0)</f>
        <v>0</v>
      </c>
      <c r="BH269" s="185">
        <f>IF(N269="sníž. přenesená",J269,0)</f>
        <v>0</v>
      </c>
      <c r="BI269" s="185">
        <f>IF(N269="nulová",J269,0)</f>
        <v>0</v>
      </c>
      <c r="BJ269" s="19" t="s">
        <v>80</v>
      </c>
      <c r="BK269" s="185">
        <f>ROUND(I269*H269,2)</f>
        <v>0</v>
      </c>
      <c r="BL269" s="19" t="s">
        <v>164</v>
      </c>
      <c r="BM269" s="19" t="s">
        <v>387</v>
      </c>
    </row>
    <row r="270" spans="2:65" s="13" customFormat="1" x14ac:dyDescent="0.3">
      <c r="B270" s="195"/>
      <c r="D270" s="212" t="s">
        <v>167</v>
      </c>
      <c r="E270" s="221" t="s">
        <v>3</v>
      </c>
      <c r="F270" s="222" t="s">
        <v>377</v>
      </c>
      <c r="H270" s="223">
        <v>494.5</v>
      </c>
      <c r="I270" s="199"/>
      <c r="L270" s="195"/>
      <c r="M270" s="200"/>
      <c r="N270" s="201"/>
      <c r="O270" s="201"/>
      <c r="P270" s="201"/>
      <c r="Q270" s="201"/>
      <c r="R270" s="201"/>
      <c r="S270" s="201"/>
      <c r="T270" s="202"/>
      <c r="AT270" s="196" t="s">
        <v>167</v>
      </c>
      <c r="AU270" s="196" t="s">
        <v>165</v>
      </c>
      <c r="AV270" s="13" t="s">
        <v>82</v>
      </c>
      <c r="AW270" s="13" t="s">
        <v>32</v>
      </c>
      <c r="AX270" s="13" t="s">
        <v>80</v>
      </c>
      <c r="AY270" s="196" t="s">
        <v>155</v>
      </c>
    </row>
    <row r="271" spans="2:65" s="1" customFormat="1" ht="22.5" customHeight="1" x14ac:dyDescent="0.3">
      <c r="B271" s="173"/>
      <c r="C271" s="174" t="s">
        <v>388</v>
      </c>
      <c r="D271" s="174" t="s">
        <v>159</v>
      </c>
      <c r="E271" s="175" t="s">
        <v>389</v>
      </c>
      <c r="F271" s="176" t="s">
        <v>390</v>
      </c>
      <c r="G271" s="177" t="s">
        <v>217</v>
      </c>
      <c r="H271" s="178">
        <v>494.5</v>
      </c>
      <c r="I271" s="179"/>
      <c r="J271" s="180">
        <f>ROUND(I271*H271,2)</f>
        <v>0</v>
      </c>
      <c r="K271" s="176" t="s">
        <v>163</v>
      </c>
      <c r="L271" s="36"/>
      <c r="M271" s="181" t="s">
        <v>3</v>
      </c>
      <c r="N271" s="182" t="s">
        <v>44</v>
      </c>
      <c r="O271" s="37"/>
      <c r="P271" s="183">
        <f>O271*H271</f>
        <v>0</v>
      </c>
      <c r="Q271" s="183">
        <v>0</v>
      </c>
      <c r="R271" s="183">
        <f>Q271*H271</f>
        <v>0</v>
      </c>
      <c r="S271" s="183">
        <v>0</v>
      </c>
      <c r="T271" s="184">
        <f>S271*H271</f>
        <v>0</v>
      </c>
      <c r="AR271" s="19" t="s">
        <v>164</v>
      </c>
      <c r="AT271" s="19" t="s">
        <v>159</v>
      </c>
      <c r="AU271" s="19" t="s">
        <v>165</v>
      </c>
      <c r="AY271" s="19" t="s">
        <v>155</v>
      </c>
      <c r="BE271" s="185">
        <f>IF(N271="základní",J271,0)</f>
        <v>0</v>
      </c>
      <c r="BF271" s="185">
        <f>IF(N271="snížená",J271,0)</f>
        <v>0</v>
      </c>
      <c r="BG271" s="185">
        <f>IF(N271="zákl. přenesená",J271,0)</f>
        <v>0</v>
      </c>
      <c r="BH271" s="185">
        <f>IF(N271="sníž. přenesená",J271,0)</f>
        <v>0</v>
      </c>
      <c r="BI271" s="185">
        <f>IF(N271="nulová",J271,0)</f>
        <v>0</v>
      </c>
      <c r="BJ271" s="19" t="s">
        <v>80</v>
      </c>
      <c r="BK271" s="185">
        <f>ROUND(I271*H271,2)</f>
        <v>0</v>
      </c>
      <c r="BL271" s="19" t="s">
        <v>164</v>
      </c>
      <c r="BM271" s="19" t="s">
        <v>391</v>
      </c>
    </row>
    <row r="272" spans="2:65" s="13" customFormat="1" x14ac:dyDescent="0.3">
      <c r="B272" s="195"/>
      <c r="D272" s="212" t="s">
        <v>167</v>
      </c>
      <c r="E272" s="221" t="s">
        <v>3</v>
      </c>
      <c r="F272" s="222" t="s">
        <v>377</v>
      </c>
      <c r="H272" s="223">
        <v>494.5</v>
      </c>
      <c r="I272" s="199"/>
      <c r="L272" s="195"/>
      <c r="M272" s="200"/>
      <c r="N272" s="201"/>
      <c r="O272" s="201"/>
      <c r="P272" s="201"/>
      <c r="Q272" s="201"/>
      <c r="R272" s="201"/>
      <c r="S272" s="201"/>
      <c r="T272" s="202"/>
      <c r="AT272" s="196" t="s">
        <v>167</v>
      </c>
      <c r="AU272" s="196" t="s">
        <v>165</v>
      </c>
      <c r="AV272" s="13" t="s">
        <v>82</v>
      </c>
      <c r="AW272" s="13" t="s">
        <v>32</v>
      </c>
      <c r="AX272" s="13" t="s">
        <v>80</v>
      </c>
      <c r="AY272" s="196" t="s">
        <v>155</v>
      </c>
    </row>
    <row r="273" spans="2:65" s="1" customFormat="1" ht="22.5" customHeight="1" x14ac:dyDescent="0.3">
      <c r="B273" s="173"/>
      <c r="C273" s="174" t="s">
        <v>392</v>
      </c>
      <c r="D273" s="174" t="s">
        <v>159</v>
      </c>
      <c r="E273" s="175" t="s">
        <v>393</v>
      </c>
      <c r="F273" s="176" t="s">
        <v>394</v>
      </c>
      <c r="G273" s="177" t="s">
        <v>217</v>
      </c>
      <c r="H273" s="178">
        <v>494.5</v>
      </c>
      <c r="I273" s="179"/>
      <c r="J273" s="180">
        <f>ROUND(I273*H273,2)</f>
        <v>0</v>
      </c>
      <c r="K273" s="176" t="s">
        <v>163</v>
      </c>
      <c r="L273" s="36"/>
      <c r="M273" s="181" t="s">
        <v>3</v>
      </c>
      <c r="N273" s="182" t="s">
        <v>44</v>
      </c>
      <c r="O273" s="37"/>
      <c r="P273" s="183">
        <f>O273*H273</f>
        <v>0</v>
      </c>
      <c r="Q273" s="183">
        <v>6.0099999999999997E-3</v>
      </c>
      <c r="R273" s="183">
        <f>Q273*H273</f>
        <v>2.9719449999999998</v>
      </c>
      <c r="S273" s="183">
        <v>0</v>
      </c>
      <c r="T273" s="184">
        <f>S273*H273</f>
        <v>0</v>
      </c>
      <c r="AR273" s="19" t="s">
        <v>164</v>
      </c>
      <c r="AT273" s="19" t="s">
        <v>159</v>
      </c>
      <c r="AU273" s="19" t="s">
        <v>165</v>
      </c>
      <c r="AY273" s="19" t="s">
        <v>155</v>
      </c>
      <c r="BE273" s="185">
        <f>IF(N273="základní",J273,0)</f>
        <v>0</v>
      </c>
      <c r="BF273" s="185">
        <f>IF(N273="snížená",J273,0)</f>
        <v>0</v>
      </c>
      <c r="BG273" s="185">
        <f>IF(N273="zákl. přenesená",J273,0)</f>
        <v>0</v>
      </c>
      <c r="BH273" s="185">
        <f>IF(N273="sníž. přenesená",J273,0)</f>
        <v>0</v>
      </c>
      <c r="BI273" s="185">
        <f>IF(N273="nulová",J273,0)</f>
        <v>0</v>
      </c>
      <c r="BJ273" s="19" t="s">
        <v>80</v>
      </c>
      <c r="BK273" s="185">
        <f>ROUND(I273*H273,2)</f>
        <v>0</v>
      </c>
      <c r="BL273" s="19" t="s">
        <v>164</v>
      </c>
      <c r="BM273" s="19" t="s">
        <v>395</v>
      </c>
    </row>
    <row r="274" spans="2:65" s="13" customFormat="1" x14ac:dyDescent="0.3">
      <c r="B274" s="195"/>
      <c r="D274" s="212" t="s">
        <v>167</v>
      </c>
      <c r="E274" s="221" t="s">
        <v>3</v>
      </c>
      <c r="F274" s="222" t="s">
        <v>377</v>
      </c>
      <c r="H274" s="223">
        <v>494.5</v>
      </c>
      <c r="I274" s="199"/>
      <c r="L274" s="195"/>
      <c r="M274" s="200"/>
      <c r="N274" s="201"/>
      <c r="O274" s="201"/>
      <c r="P274" s="201"/>
      <c r="Q274" s="201"/>
      <c r="R274" s="201"/>
      <c r="S274" s="201"/>
      <c r="T274" s="202"/>
      <c r="AT274" s="196" t="s">
        <v>167</v>
      </c>
      <c r="AU274" s="196" t="s">
        <v>165</v>
      </c>
      <c r="AV274" s="13" t="s">
        <v>82</v>
      </c>
      <c r="AW274" s="13" t="s">
        <v>32</v>
      </c>
      <c r="AX274" s="13" t="s">
        <v>80</v>
      </c>
      <c r="AY274" s="196" t="s">
        <v>155</v>
      </c>
    </row>
    <row r="275" spans="2:65" s="1" customFormat="1" ht="22.5" customHeight="1" x14ac:dyDescent="0.3">
      <c r="B275" s="173"/>
      <c r="C275" s="174" t="s">
        <v>396</v>
      </c>
      <c r="D275" s="174" t="s">
        <v>159</v>
      </c>
      <c r="E275" s="175" t="s">
        <v>397</v>
      </c>
      <c r="F275" s="176" t="s">
        <v>398</v>
      </c>
      <c r="G275" s="177" t="s">
        <v>217</v>
      </c>
      <c r="H275" s="178">
        <v>127.5</v>
      </c>
      <c r="I275" s="179"/>
      <c r="J275" s="180">
        <f>ROUND(I275*H275,2)</f>
        <v>0</v>
      </c>
      <c r="K275" s="176" t="s">
        <v>163</v>
      </c>
      <c r="L275" s="36"/>
      <c r="M275" s="181" t="s">
        <v>3</v>
      </c>
      <c r="N275" s="182" t="s">
        <v>44</v>
      </c>
      <c r="O275" s="37"/>
      <c r="P275" s="183">
        <f>O275*H275</f>
        <v>0</v>
      </c>
      <c r="Q275" s="183">
        <v>1.3860000000000001E-2</v>
      </c>
      <c r="R275" s="183">
        <f>Q275*H275</f>
        <v>1.76715</v>
      </c>
      <c r="S275" s="183">
        <v>0</v>
      </c>
      <c r="T275" s="184">
        <f>S275*H275</f>
        <v>0</v>
      </c>
      <c r="AR275" s="19" t="s">
        <v>164</v>
      </c>
      <c r="AT275" s="19" t="s">
        <v>159</v>
      </c>
      <c r="AU275" s="19" t="s">
        <v>165</v>
      </c>
      <c r="AY275" s="19" t="s">
        <v>155</v>
      </c>
      <c r="BE275" s="185">
        <f>IF(N275="základní",J275,0)</f>
        <v>0</v>
      </c>
      <c r="BF275" s="185">
        <f>IF(N275="snížená",J275,0)</f>
        <v>0</v>
      </c>
      <c r="BG275" s="185">
        <f>IF(N275="zákl. přenesená",J275,0)</f>
        <v>0</v>
      </c>
      <c r="BH275" s="185">
        <f>IF(N275="sníž. přenesená",J275,0)</f>
        <v>0</v>
      </c>
      <c r="BI275" s="185">
        <f>IF(N275="nulová",J275,0)</f>
        <v>0</v>
      </c>
      <c r="BJ275" s="19" t="s">
        <v>80</v>
      </c>
      <c r="BK275" s="185">
        <f>ROUND(I275*H275,2)</f>
        <v>0</v>
      </c>
      <c r="BL275" s="19" t="s">
        <v>164</v>
      </c>
      <c r="BM275" s="19" t="s">
        <v>399</v>
      </c>
    </row>
    <row r="276" spans="2:65" s="13" customFormat="1" x14ac:dyDescent="0.3">
      <c r="B276" s="195"/>
      <c r="D276" s="187" t="s">
        <v>167</v>
      </c>
      <c r="E276" s="196" t="s">
        <v>3</v>
      </c>
      <c r="F276" s="197" t="s">
        <v>400</v>
      </c>
      <c r="H276" s="198">
        <v>127.5</v>
      </c>
      <c r="I276" s="199"/>
      <c r="L276" s="195"/>
      <c r="M276" s="200"/>
      <c r="N276" s="201"/>
      <c r="O276" s="201"/>
      <c r="P276" s="201"/>
      <c r="Q276" s="201"/>
      <c r="R276" s="201"/>
      <c r="S276" s="201"/>
      <c r="T276" s="202"/>
      <c r="AT276" s="196" t="s">
        <v>167</v>
      </c>
      <c r="AU276" s="196" t="s">
        <v>165</v>
      </c>
      <c r="AV276" s="13" t="s">
        <v>82</v>
      </c>
      <c r="AW276" s="13" t="s">
        <v>32</v>
      </c>
      <c r="AX276" s="13" t="s">
        <v>80</v>
      </c>
      <c r="AY276" s="196" t="s">
        <v>155</v>
      </c>
    </row>
    <row r="277" spans="2:65" s="11" customFormat="1" ht="22.35" customHeight="1" x14ac:dyDescent="0.3">
      <c r="B277" s="157"/>
      <c r="D277" s="170" t="s">
        <v>72</v>
      </c>
      <c r="E277" s="171" t="s">
        <v>401</v>
      </c>
      <c r="F277" s="171" t="s">
        <v>402</v>
      </c>
      <c r="I277" s="160"/>
      <c r="J277" s="172">
        <f>BK277</f>
        <v>0</v>
      </c>
      <c r="L277" s="157"/>
      <c r="M277" s="162"/>
      <c r="N277" s="163"/>
      <c r="O277" s="163"/>
      <c r="P277" s="164">
        <f>SUM(P278:P283)</f>
        <v>0</v>
      </c>
      <c r="Q277" s="163"/>
      <c r="R277" s="164">
        <f>SUM(R278:R283)</f>
        <v>16.988399999999999</v>
      </c>
      <c r="S277" s="163"/>
      <c r="T277" s="165">
        <f>SUM(T278:T283)</f>
        <v>0</v>
      </c>
      <c r="AR277" s="158" t="s">
        <v>80</v>
      </c>
      <c r="AT277" s="166" t="s">
        <v>72</v>
      </c>
      <c r="AU277" s="166" t="s">
        <v>82</v>
      </c>
      <c r="AY277" s="158" t="s">
        <v>155</v>
      </c>
      <c r="BK277" s="167">
        <f>SUM(BK278:BK283)</f>
        <v>0</v>
      </c>
    </row>
    <row r="278" spans="2:65" s="1" customFormat="1" ht="22.5" customHeight="1" x14ac:dyDescent="0.3">
      <c r="B278" s="173"/>
      <c r="C278" s="174" t="s">
        <v>403</v>
      </c>
      <c r="D278" s="174" t="s">
        <v>159</v>
      </c>
      <c r="E278" s="175" t="s">
        <v>404</v>
      </c>
      <c r="F278" s="176" t="s">
        <v>405</v>
      </c>
      <c r="G278" s="177" t="s">
        <v>217</v>
      </c>
      <c r="H278" s="178">
        <v>60</v>
      </c>
      <c r="I278" s="179"/>
      <c r="J278" s="180">
        <f>ROUND(I278*H278,2)</f>
        <v>0</v>
      </c>
      <c r="K278" s="176" t="s">
        <v>163</v>
      </c>
      <c r="L278" s="36"/>
      <c r="M278" s="181" t="s">
        <v>3</v>
      </c>
      <c r="N278" s="182" t="s">
        <v>44</v>
      </c>
      <c r="O278" s="37"/>
      <c r="P278" s="183">
        <f>O278*H278</f>
        <v>0</v>
      </c>
      <c r="Q278" s="183">
        <v>0.10362</v>
      </c>
      <c r="R278" s="183">
        <f>Q278*H278</f>
        <v>6.2172000000000001</v>
      </c>
      <c r="S278" s="183">
        <v>0</v>
      </c>
      <c r="T278" s="184">
        <f>S278*H278</f>
        <v>0</v>
      </c>
      <c r="AR278" s="19" t="s">
        <v>164</v>
      </c>
      <c r="AT278" s="19" t="s">
        <v>159</v>
      </c>
      <c r="AU278" s="19" t="s">
        <v>165</v>
      </c>
      <c r="AY278" s="19" t="s">
        <v>155</v>
      </c>
      <c r="BE278" s="185">
        <f>IF(N278="základní",J278,0)</f>
        <v>0</v>
      </c>
      <c r="BF278" s="185">
        <f>IF(N278="snížená",J278,0)</f>
        <v>0</v>
      </c>
      <c r="BG278" s="185">
        <f>IF(N278="zákl. přenesená",J278,0)</f>
        <v>0</v>
      </c>
      <c r="BH278" s="185">
        <f>IF(N278="sníž. přenesená",J278,0)</f>
        <v>0</v>
      </c>
      <c r="BI278" s="185">
        <f>IF(N278="nulová",J278,0)</f>
        <v>0</v>
      </c>
      <c r="BJ278" s="19" t="s">
        <v>80</v>
      </c>
      <c r="BK278" s="185">
        <f>ROUND(I278*H278,2)</f>
        <v>0</v>
      </c>
      <c r="BL278" s="19" t="s">
        <v>164</v>
      </c>
      <c r="BM278" s="19" t="s">
        <v>406</v>
      </c>
    </row>
    <row r="279" spans="2:65" s="13" customFormat="1" x14ac:dyDescent="0.3">
      <c r="B279" s="195"/>
      <c r="D279" s="212" t="s">
        <v>167</v>
      </c>
      <c r="E279" s="221" t="s">
        <v>3</v>
      </c>
      <c r="F279" s="222" t="s">
        <v>407</v>
      </c>
      <c r="H279" s="223">
        <v>60</v>
      </c>
      <c r="I279" s="199"/>
      <c r="L279" s="195"/>
      <c r="M279" s="200"/>
      <c r="N279" s="201"/>
      <c r="O279" s="201"/>
      <c r="P279" s="201"/>
      <c r="Q279" s="201"/>
      <c r="R279" s="201"/>
      <c r="S279" s="201"/>
      <c r="T279" s="202"/>
      <c r="AT279" s="196" t="s">
        <v>167</v>
      </c>
      <c r="AU279" s="196" t="s">
        <v>165</v>
      </c>
      <c r="AV279" s="13" t="s">
        <v>82</v>
      </c>
      <c r="AW279" s="13" t="s">
        <v>32</v>
      </c>
      <c r="AX279" s="13" t="s">
        <v>80</v>
      </c>
      <c r="AY279" s="196" t="s">
        <v>155</v>
      </c>
    </row>
    <row r="280" spans="2:65" s="1" customFormat="1" ht="22.5" customHeight="1" x14ac:dyDescent="0.3">
      <c r="B280" s="173"/>
      <c r="C280" s="227" t="s">
        <v>408</v>
      </c>
      <c r="D280" s="227" t="s">
        <v>325</v>
      </c>
      <c r="E280" s="228" t="s">
        <v>409</v>
      </c>
      <c r="F280" s="229" t="s">
        <v>410</v>
      </c>
      <c r="G280" s="230" t="s">
        <v>217</v>
      </c>
      <c r="H280" s="231">
        <v>61.2</v>
      </c>
      <c r="I280" s="232"/>
      <c r="J280" s="233">
        <f>ROUND(I280*H280,2)</f>
        <v>0</v>
      </c>
      <c r="K280" s="229" t="s">
        <v>3</v>
      </c>
      <c r="L280" s="234"/>
      <c r="M280" s="235" t="s">
        <v>3</v>
      </c>
      <c r="N280" s="236" t="s">
        <v>44</v>
      </c>
      <c r="O280" s="37"/>
      <c r="P280" s="183">
        <f>O280*H280</f>
        <v>0</v>
      </c>
      <c r="Q280" s="183">
        <v>0.17599999999999999</v>
      </c>
      <c r="R280" s="183">
        <f>Q280*H280</f>
        <v>10.7712</v>
      </c>
      <c r="S280" s="183">
        <v>0</v>
      </c>
      <c r="T280" s="184">
        <f>S280*H280</f>
        <v>0</v>
      </c>
      <c r="AR280" s="19" t="s">
        <v>224</v>
      </c>
      <c r="AT280" s="19" t="s">
        <v>325</v>
      </c>
      <c r="AU280" s="19" t="s">
        <v>165</v>
      </c>
      <c r="AY280" s="19" t="s">
        <v>155</v>
      </c>
      <c r="BE280" s="185">
        <f>IF(N280="základní",J280,0)</f>
        <v>0</v>
      </c>
      <c r="BF280" s="185">
        <f>IF(N280="snížená",J280,0)</f>
        <v>0</v>
      </c>
      <c r="BG280" s="185">
        <f>IF(N280="zákl. přenesená",J280,0)</f>
        <v>0</v>
      </c>
      <c r="BH280" s="185">
        <f>IF(N280="sníž. přenesená",J280,0)</f>
        <v>0</v>
      </c>
      <c r="BI280" s="185">
        <f>IF(N280="nulová",J280,0)</f>
        <v>0</v>
      </c>
      <c r="BJ280" s="19" t="s">
        <v>80</v>
      </c>
      <c r="BK280" s="185">
        <f>ROUND(I280*H280,2)</f>
        <v>0</v>
      </c>
      <c r="BL280" s="19" t="s">
        <v>164</v>
      </c>
      <c r="BM280" s="19" t="s">
        <v>411</v>
      </c>
    </row>
    <row r="281" spans="2:65" s="13" customFormat="1" x14ac:dyDescent="0.3">
      <c r="B281" s="195"/>
      <c r="D281" s="187" t="s">
        <v>167</v>
      </c>
      <c r="E281" s="196" t="s">
        <v>3</v>
      </c>
      <c r="F281" s="197" t="s">
        <v>407</v>
      </c>
      <c r="H281" s="198">
        <v>60</v>
      </c>
      <c r="I281" s="199"/>
      <c r="L281" s="195"/>
      <c r="M281" s="200"/>
      <c r="N281" s="201"/>
      <c r="O281" s="201"/>
      <c r="P281" s="201"/>
      <c r="Q281" s="201"/>
      <c r="R281" s="201"/>
      <c r="S281" s="201"/>
      <c r="T281" s="202"/>
      <c r="AT281" s="196" t="s">
        <v>167</v>
      </c>
      <c r="AU281" s="196" t="s">
        <v>165</v>
      </c>
      <c r="AV281" s="13" t="s">
        <v>82</v>
      </c>
      <c r="AW281" s="13" t="s">
        <v>32</v>
      </c>
      <c r="AX281" s="13" t="s">
        <v>73</v>
      </c>
      <c r="AY281" s="196" t="s">
        <v>155</v>
      </c>
    </row>
    <row r="282" spans="2:65" s="13" customFormat="1" x14ac:dyDescent="0.3">
      <c r="B282" s="195"/>
      <c r="D282" s="187" t="s">
        <v>167</v>
      </c>
      <c r="E282" s="196" t="s">
        <v>3</v>
      </c>
      <c r="F282" s="197" t="s">
        <v>412</v>
      </c>
      <c r="H282" s="198">
        <v>1.2</v>
      </c>
      <c r="I282" s="199"/>
      <c r="L282" s="195"/>
      <c r="M282" s="200"/>
      <c r="N282" s="201"/>
      <c r="O282" s="201"/>
      <c r="P282" s="201"/>
      <c r="Q282" s="201"/>
      <c r="R282" s="201"/>
      <c r="S282" s="201"/>
      <c r="T282" s="202"/>
      <c r="AT282" s="196" t="s">
        <v>167</v>
      </c>
      <c r="AU282" s="196" t="s">
        <v>165</v>
      </c>
      <c r="AV282" s="13" t="s">
        <v>82</v>
      </c>
      <c r="AW282" s="13" t="s">
        <v>32</v>
      </c>
      <c r="AX282" s="13" t="s">
        <v>73</v>
      </c>
      <c r="AY282" s="196" t="s">
        <v>155</v>
      </c>
    </row>
    <row r="283" spans="2:65" s="15" customFormat="1" x14ac:dyDescent="0.3">
      <c r="B283" s="211"/>
      <c r="D283" s="187" t="s">
        <v>167</v>
      </c>
      <c r="E283" s="224" t="s">
        <v>3</v>
      </c>
      <c r="F283" s="225" t="s">
        <v>180</v>
      </c>
      <c r="H283" s="226">
        <v>61.2</v>
      </c>
      <c r="I283" s="216"/>
      <c r="L283" s="211"/>
      <c r="M283" s="217"/>
      <c r="N283" s="218"/>
      <c r="O283" s="218"/>
      <c r="P283" s="218"/>
      <c r="Q283" s="218"/>
      <c r="R283" s="218"/>
      <c r="S283" s="218"/>
      <c r="T283" s="219"/>
      <c r="AT283" s="220" t="s">
        <v>167</v>
      </c>
      <c r="AU283" s="220" t="s">
        <v>165</v>
      </c>
      <c r="AV283" s="15" t="s">
        <v>164</v>
      </c>
      <c r="AW283" s="15" t="s">
        <v>32</v>
      </c>
      <c r="AX283" s="15" t="s">
        <v>80</v>
      </c>
      <c r="AY283" s="220" t="s">
        <v>155</v>
      </c>
    </row>
    <row r="284" spans="2:65" s="11" customFormat="1" ht="22.35" customHeight="1" x14ac:dyDescent="0.3">
      <c r="B284" s="157"/>
      <c r="D284" s="170" t="s">
        <v>72</v>
      </c>
      <c r="E284" s="171" t="s">
        <v>413</v>
      </c>
      <c r="F284" s="171" t="s">
        <v>414</v>
      </c>
      <c r="I284" s="160"/>
      <c r="J284" s="172">
        <f>BK284</f>
        <v>0</v>
      </c>
      <c r="L284" s="157"/>
      <c r="M284" s="162"/>
      <c r="N284" s="163"/>
      <c r="O284" s="163"/>
      <c r="P284" s="164">
        <f>SUM(P285:P288)</f>
        <v>0</v>
      </c>
      <c r="Q284" s="163"/>
      <c r="R284" s="164">
        <f>SUM(R285:R288)</f>
        <v>2.7675200000000002</v>
      </c>
      <c r="S284" s="163"/>
      <c r="T284" s="165">
        <f>SUM(T285:T288)</f>
        <v>0</v>
      </c>
      <c r="AR284" s="158" t="s">
        <v>80</v>
      </c>
      <c r="AT284" s="166" t="s">
        <v>72</v>
      </c>
      <c r="AU284" s="166" t="s">
        <v>82</v>
      </c>
      <c r="AY284" s="158" t="s">
        <v>155</v>
      </c>
      <c r="BK284" s="167">
        <f>SUM(BK285:BK288)</f>
        <v>0</v>
      </c>
    </row>
    <row r="285" spans="2:65" s="1" customFormat="1" ht="22.5" customHeight="1" x14ac:dyDescent="0.3">
      <c r="B285" s="173"/>
      <c r="C285" s="174" t="s">
        <v>415</v>
      </c>
      <c r="D285" s="174" t="s">
        <v>159</v>
      </c>
      <c r="E285" s="175" t="s">
        <v>416</v>
      </c>
      <c r="F285" s="176" t="s">
        <v>417</v>
      </c>
      <c r="G285" s="177" t="s">
        <v>217</v>
      </c>
      <c r="H285" s="178">
        <v>7</v>
      </c>
      <c r="I285" s="179"/>
      <c r="J285" s="180">
        <f>ROUND(I285*H285,2)</f>
        <v>0</v>
      </c>
      <c r="K285" s="176" t="s">
        <v>163</v>
      </c>
      <c r="L285" s="36"/>
      <c r="M285" s="181" t="s">
        <v>3</v>
      </c>
      <c r="N285" s="182" t="s">
        <v>44</v>
      </c>
      <c r="O285" s="37"/>
      <c r="P285" s="183">
        <f>O285*H285</f>
        <v>0</v>
      </c>
      <c r="Q285" s="183">
        <v>0.19536000000000001</v>
      </c>
      <c r="R285" s="183">
        <f>Q285*H285</f>
        <v>1.3675200000000001</v>
      </c>
      <c r="S285" s="183">
        <v>0</v>
      </c>
      <c r="T285" s="184">
        <f>S285*H285</f>
        <v>0</v>
      </c>
      <c r="AR285" s="19" t="s">
        <v>164</v>
      </c>
      <c r="AT285" s="19" t="s">
        <v>159</v>
      </c>
      <c r="AU285" s="19" t="s">
        <v>165</v>
      </c>
      <c r="AY285" s="19" t="s">
        <v>155</v>
      </c>
      <c r="BE285" s="185">
        <f>IF(N285="základní",J285,0)</f>
        <v>0</v>
      </c>
      <c r="BF285" s="185">
        <f>IF(N285="snížená",J285,0)</f>
        <v>0</v>
      </c>
      <c r="BG285" s="185">
        <f>IF(N285="zákl. přenesená",J285,0)</f>
        <v>0</v>
      </c>
      <c r="BH285" s="185">
        <f>IF(N285="sníž. přenesená",J285,0)</f>
        <v>0</v>
      </c>
      <c r="BI285" s="185">
        <f>IF(N285="nulová",J285,0)</f>
        <v>0</v>
      </c>
      <c r="BJ285" s="19" t="s">
        <v>80</v>
      </c>
      <c r="BK285" s="185">
        <f>ROUND(I285*H285,2)</f>
        <v>0</v>
      </c>
      <c r="BL285" s="19" t="s">
        <v>164</v>
      </c>
      <c r="BM285" s="19" t="s">
        <v>418</v>
      </c>
    </row>
    <row r="286" spans="2:65" s="13" customFormat="1" x14ac:dyDescent="0.3">
      <c r="B286" s="195"/>
      <c r="D286" s="212" t="s">
        <v>167</v>
      </c>
      <c r="E286" s="221" t="s">
        <v>3</v>
      </c>
      <c r="F286" s="222" t="s">
        <v>419</v>
      </c>
      <c r="H286" s="223">
        <v>7</v>
      </c>
      <c r="I286" s="199"/>
      <c r="L286" s="195"/>
      <c r="M286" s="200"/>
      <c r="N286" s="201"/>
      <c r="O286" s="201"/>
      <c r="P286" s="201"/>
      <c r="Q286" s="201"/>
      <c r="R286" s="201"/>
      <c r="S286" s="201"/>
      <c r="T286" s="202"/>
      <c r="AT286" s="196" t="s">
        <v>167</v>
      </c>
      <c r="AU286" s="196" t="s">
        <v>165</v>
      </c>
      <c r="AV286" s="13" t="s">
        <v>82</v>
      </c>
      <c r="AW286" s="13" t="s">
        <v>32</v>
      </c>
      <c r="AX286" s="13" t="s">
        <v>80</v>
      </c>
      <c r="AY286" s="196" t="s">
        <v>155</v>
      </c>
    </row>
    <row r="287" spans="2:65" s="1" customFormat="1" ht="22.5" customHeight="1" x14ac:dyDescent="0.3">
      <c r="B287" s="173"/>
      <c r="C287" s="227" t="s">
        <v>420</v>
      </c>
      <c r="D287" s="227" t="s">
        <v>325</v>
      </c>
      <c r="E287" s="228" t="s">
        <v>421</v>
      </c>
      <c r="F287" s="229" t="s">
        <v>422</v>
      </c>
      <c r="G287" s="230" t="s">
        <v>211</v>
      </c>
      <c r="H287" s="231">
        <v>1.4</v>
      </c>
      <c r="I287" s="232"/>
      <c r="J287" s="233">
        <f>ROUND(I287*H287,2)</f>
        <v>0</v>
      </c>
      <c r="K287" s="229" t="s">
        <v>163</v>
      </c>
      <c r="L287" s="234"/>
      <c r="M287" s="235" t="s">
        <v>3</v>
      </c>
      <c r="N287" s="236" t="s">
        <v>44</v>
      </c>
      <c r="O287" s="37"/>
      <c r="P287" s="183">
        <f>O287*H287</f>
        <v>0</v>
      </c>
      <c r="Q287" s="183">
        <v>1</v>
      </c>
      <c r="R287" s="183">
        <f>Q287*H287</f>
        <v>1.4</v>
      </c>
      <c r="S287" s="183">
        <v>0</v>
      </c>
      <c r="T287" s="184">
        <f>S287*H287</f>
        <v>0</v>
      </c>
      <c r="AR287" s="19" t="s">
        <v>224</v>
      </c>
      <c r="AT287" s="19" t="s">
        <v>325</v>
      </c>
      <c r="AU287" s="19" t="s">
        <v>165</v>
      </c>
      <c r="AY287" s="19" t="s">
        <v>155</v>
      </c>
      <c r="BE287" s="185">
        <f>IF(N287="základní",J287,0)</f>
        <v>0</v>
      </c>
      <c r="BF287" s="185">
        <f>IF(N287="snížená",J287,0)</f>
        <v>0</v>
      </c>
      <c r="BG287" s="185">
        <f>IF(N287="zákl. přenesená",J287,0)</f>
        <v>0</v>
      </c>
      <c r="BH287" s="185">
        <f>IF(N287="sníž. přenesená",J287,0)</f>
        <v>0</v>
      </c>
      <c r="BI287" s="185">
        <f>IF(N287="nulová",J287,0)</f>
        <v>0</v>
      </c>
      <c r="BJ287" s="19" t="s">
        <v>80</v>
      </c>
      <c r="BK287" s="185">
        <f>ROUND(I287*H287,2)</f>
        <v>0</v>
      </c>
      <c r="BL287" s="19" t="s">
        <v>164</v>
      </c>
      <c r="BM287" s="19" t="s">
        <v>423</v>
      </c>
    </row>
    <row r="288" spans="2:65" s="13" customFormat="1" x14ac:dyDescent="0.3">
      <c r="B288" s="195"/>
      <c r="D288" s="187" t="s">
        <v>167</v>
      </c>
      <c r="E288" s="196" t="s">
        <v>3</v>
      </c>
      <c r="F288" s="197" t="s">
        <v>424</v>
      </c>
      <c r="H288" s="198">
        <v>1.4</v>
      </c>
      <c r="I288" s="199"/>
      <c r="L288" s="195"/>
      <c r="M288" s="200"/>
      <c r="N288" s="201"/>
      <c r="O288" s="201"/>
      <c r="P288" s="201"/>
      <c r="Q288" s="201"/>
      <c r="R288" s="201"/>
      <c r="S288" s="201"/>
      <c r="T288" s="202"/>
      <c r="AT288" s="196" t="s">
        <v>167</v>
      </c>
      <c r="AU288" s="196" t="s">
        <v>165</v>
      </c>
      <c r="AV288" s="13" t="s">
        <v>82</v>
      </c>
      <c r="AW288" s="13" t="s">
        <v>32</v>
      </c>
      <c r="AX288" s="13" t="s">
        <v>80</v>
      </c>
      <c r="AY288" s="196" t="s">
        <v>155</v>
      </c>
    </row>
    <row r="289" spans="2:65" s="11" customFormat="1" ht="29.85" customHeight="1" x14ac:dyDescent="0.3">
      <c r="B289" s="157"/>
      <c r="D289" s="158" t="s">
        <v>72</v>
      </c>
      <c r="E289" s="168" t="s">
        <v>224</v>
      </c>
      <c r="F289" s="168" t="s">
        <v>425</v>
      </c>
      <c r="I289" s="160"/>
      <c r="J289" s="169">
        <f>BK289</f>
        <v>0</v>
      </c>
      <c r="L289" s="157"/>
      <c r="M289" s="162"/>
      <c r="N289" s="163"/>
      <c r="O289" s="163"/>
      <c r="P289" s="164">
        <f>P290+P297+P336+P346+P352+P364</f>
        <v>0</v>
      </c>
      <c r="Q289" s="163"/>
      <c r="R289" s="164">
        <f>R290+R297+R336+R346+R352+R364</f>
        <v>139.57043597200001</v>
      </c>
      <c r="S289" s="163"/>
      <c r="T289" s="165">
        <f>T290+T297+T336+T346+T352+T364</f>
        <v>0</v>
      </c>
      <c r="AR289" s="158" t="s">
        <v>80</v>
      </c>
      <c r="AT289" s="166" t="s">
        <v>72</v>
      </c>
      <c r="AU289" s="166" t="s">
        <v>80</v>
      </c>
      <c r="AY289" s="158" t="s">
        <v>155</v>
      </c>
      <c r="BK289" s="167">
        <f>BK290+BK297+BK336+BK346+BK352+BK364</f>
        <v>0</v>
      </c>
    </row>
    <row r="290" spans="2:65" s="11" customFormat="1" ht="14.85" customHeight="1" x14ac:dyDescent="0.3">
      <c r="B290" s="157"/>
      <c r="D290" s="170" t="s">
        <v>72</v>
      </c>
      <c r="E290" s="171" t="s">
        <v>426</v>
      </c>
      <c r="F290" s="171" t="s">
        <v>427</v>
      </c>
      <c r="I290" s="160"/>
      <c r="J290" s="172">
        <f>BK290</f>
        <v>0</v>
      </c>
      <c r="L290" s="157"/>
      <c r="M290" s="162"/>
      <c r="N290" s="163"/>
      <c r="O290" s="163"/>
      <c r="P290" s="164">
        <f>SUM(P291:P296)</f>
        <v>0</v>
      </c>
      <c r="Q290" s="163"/>
      <c r="R290" s="164">
        <f>SUM(R291:R296)</f>
        <v>21.962759999999996</v>
      </c>
      <c r="S290" s="163"/>
      <c r="T290" s="165">
        <f>SUM(T291:T296)</f>
        <v>0</v>
      </c>
      <c r="AR290" s="158" t="s">
        <v>80</v>
      </c>
      <c r="AT290" s="166" t="s">
        <v>72</v>
      </c>
      <c r="AU290" s="166" t="s">
        <v>82</v>
      </c>
      <c r="AY290" s="158" t="s">
        <v>155</v>
      </c>
      <c r="BK290" s="167">
        <f>SUM(BK291:BK296)</f>
        <v>0</v>
      </c>
    </row>
    <row r="291" spans="2:65" s="1" customFormat="1" ht="22.5" customHeight="1" x14ac:dyDescent="0.3">
      <c r="B291" s="173"/>
      <c r="C291" s="174" t="s">
        <v>428</v>
      </c>
      <c r="D291" s="174" t="s">
        <v>159</v>
      </c>
      <c r="E291" s="175" t="s">
        <v>429</v>
      </c>
      <c r="F291" s="176" t="s">
        <v>430</v>
      </c>
      <c r="G291" s="177" t="s">
        <v>431</v>
      </c>
      <c r="H291" s="178">
        <v>1</v>
      </c>
      <c r="I291" s="179"/>
      <c r="J291" s="180">
        <f>ROUND(I291*H291,2)</f>
        <v>0</v>
      </c>
      <c r="K291" s="176" t="s">
        <v>163</v>
      </c>
      <c r="L291" s="36"/>
      <c r="M291" s="181" t="s">
        <v>3</v>
      </c>
      <c r="N291" s="182" t="s">
        <v>44</v>
      </c>
      <c r="O291" s="37"/>
      <c r="P291" s="183">
        <f>O291*H291</f>
        <v>0</v>
      </c>
      <c r="Q291" s="183">
        <v>0.42080000000000001</v>
      </c>
      <c r="R291" s="183">
        <f>Q291*H291</f>
        <v>0.42080000000000001</v>
      </c>
      <c r="S291" s="183">
        <v>0</v>
      </c>
      <c r="T291" s="184">
        <f>S291*H291</f>
        <v>0</v>
      </c>
      <c r="AR291" s="19" t="s">
        <v>164</v>
      </c>
      <c r="AT291" s="19" t="s">
        <v>159</v>
      </c>
      <c r="AU291" s="19" t="s">
        <v>165</v>
      </c>
      <c r="AY291" s="19" t="s">
        <v>155</v>
      </c>
      <c r="BE291" s="185">
        <f>IF(N291="základní",J291,0)</f>
        <v>0</v>
      </c>
      <c r="BF291" s="185">
        <f>IF(N291="snížená",J291,0)</f>
        <v>0</v>
      </c>
      <c r="BG291" s="185">
        <f>IF(N291="zákl. přenesená",J291,0)</f>
        <v>0</v>
      </c>
      <c r="BH291" s="185">
        <f>IF(N291="sníž. přenesená",J291,0)</f>
        <v>0</v>
      </c>
      <c r="BI291" s="185">
        <f>IF(N291="nulová",J291,0)</f>
        <v>0</v>
      </c>
      <c r="BJ291" s="19" t="s">
        <v>80</v>
      </c>
      <c r="BK291" s="185">
        <f>ROUND(I291*H291,2)</f>
        <v>0</v>
      </c>
      <c r="BL291" s="19" t="s">
        <v>164</v>
      </c>
      <c r="BM291" s="19" t="s">
        <v>432</v>
      </c>
    </row>
    <row r="292" spans="2:65" s="1" customFormat="1" ht="31.5" customHeight="1" x14ac:dyDescent="0.3">
      <c r="B292" s="173"/>
      <c r="C292" s="174" t="s">
        <v>433</v>
      </c>
      <c r="D292" s="174" t="s">
        <v>159</v>
      </c>
      <c r="E292" s="175" t="s">
        <v>434</v>
      </c>
      <c r="F292" s="176" t="s">
        <v>435</v>
      </c>
      <c r="G292" s="177" t="s">
        <v>431</v>
      </c>
      <c r="H292" s="178">
        <v>5</v>
      </c>
      <c r="I292" s="179"/>
      <c r="J292" s="180">
        <f>ROUND(I292*H292,2)</f>
        <v>0</v>
      </c>
      <c r="K292" s="176" t="s">
        <v>163</v>
      </c>
      <c r="L292" s="36"/>
      <c r="M292" s="181" t="s">
        <v>3</v>
      </c>
      <c r="N292" s="182" t="s">
        <v>44</v>
      </c>
      <c r="O292" s="37"/>
      <c r="P292" s="183">
        <f>O292*H292</f>
        <v>0</v>
      </c>
      <c r="Q292" s="183">
        <v>0.31108000000000002</v>
      </c>
      <c r="R292" s="183">
        <f>Q292*H292</f>
        <v>1.5554000000000001</v>
      </c>
      <c r="S292" s="183">
        <v>0</v>
      </c>
      <c r="T292" s="184">
        <f>S292*H292</f>
        <v>0</v>
      </c>
      <c r="AR292" s="19" t="s">
        <v>164</v>
      </c>
      <c r="AT292" s="19" t="s">
        <v>159</v>
      </c>
      <c r="AU292" s="19" t="s">
        <v>165</v>
      </c>
      <c r="AY292" s="19" t="s">
        <v>155</v>
      </c>
      <c r="BE292" s="185">
        <f>IF(N292="základní",J292,0)</f>
        <v>0</v>
      </c>
      <c r="BF292" s="185">
        <f>IF(N292="snížená",J292,0)</f>
        <v>0</v>
      </c>
      <c r="BG292" s="185">
        <f>IF(N292="zákl. přenesená",J292,0)</f>
        <v>0</v>
      </c>
      <c r="BH292" s="185">
        <f>IF(N292="sníž. přenesená",J292,0)</f>
        <v>0</v>
      </c>
      <c r="BI292" s="185">
        <f>IF(N292="nulová",J292,0)</f>
        <v>0</v>
      </c>
      <c r="BJ292" s="19" t="s">
        <v>80</v>
      </c>
      <c r="BK292" s="185">
        <f>ROUND(I292*H292,2)</f>
        <v>0</v>
      </c>
      <c r="BL292" s="19" t="s">
        <v>164</v>
      </c>
      <c r="BM292" s="19" t="s">
        <v>436</v>
      </c>
    </row>
    <row r="293" spans="2:65" s="1" customFormat="1" ht="22.5" customHeight="1" x14ac:dyDescent="0.3">
      <c r="B293" s="173"/>
      <c r="C293" s="174" t="s">
        <v>437</v>
      </c>
      <c r="D293" s="174" t="s">
        <v>159</v>
      </c>
      <c r="E293" s="175" t="s">
        <v>438</v>
      </c>
      <c r="F293" s="176" t="s">
        <v>439</v>
      </c>
      <c r="G293" s="177" t="s">
        <v>217</v>
      </c>
      <c r="H293" s="178">
        <v>4</v>
      </c>
      <c r="I293" s="179"/>
      <c r="J293" s="180">
        <f>ROUND(I293*H293,2)</f>
        <v>0</v>
      </c>
      <c r="K293" s="176" t="s">
        <v>163</v>
      </c>
      <c r="L293" s="36"/>
      <c r="M293" s="181" t="s">
        <v>3</v>
      </c>
      <c r="N293" s="182" t="s">
        <v>44</v>
      </c>
      <c r="O293" s="37"/>
      <c r="P293" s="183">
        <f>O293*H293</f>
        <v>0</v>
      </c>
      <c r="Q293" s="183">
        <v>0.61404000000000003</v>
      </c>
      <c r="R293" s="183">
        <f>Q293*H293</f>
        <v>2.4561600000000001</v>
      </c>
      <c r="S293" s="183">
        <v>0</v>
      </c>
      <c r="T293" s="184">
        <f>S293*H293</f>
        <v>0</v>
      </c>
      <c r="AR293" s="19" t="s">
        <v>164</v>
      </c>
      <c r="AT293" s="19" t="s">
        <v>159</v>
      </c>
      <c r="AU293" s="19" t="s">
        <v>165</v>
      </c>
      <c r="AY293" s="19" t="s">
        <v>155</v>
      </c>
      <c r="BE293" s="185">
        <f>IF(N293="základní",J293,0)</f>
        <v>0</v>
      </c>
      <c r="BF293" s="185">
        <f>IF(N293="snížená",J293,0)</f>
        <v>0</v>
      </c>
      <c r="BG293" s="185">
        <f>IF(N293="zákl. přenesená",J293,0)</f>
        <v>0</v>
      </c>
      <c r="BH293" s="185">
        <f>IF(N293="sníž. přenesená",J293,0)</f>
        <v>0</v>
      </c>
      <c r="BI293" s="185">
        <f>IF(N293="nulová",J293,0)</f>
        <v>0</v>
      </c>
      <c r="BJ293" s="19" t="s">
        <v>80</v>
      </c>
      <c r="BK293" s="185">
        <f>ROUND(I293*H293,2)</f>
        <v>0</v>
      </c>
      <c r="BL293" s="19" t="s">
        <v>164</v>
      </c>
      <c r="BM293" s="19" t="s">
        <v>440</v>
      </c>
    </row>
    <row r="294" spans="2:65" s="13" customFormat="1" x14ac:dyDescent="0.3">
      <c r="B294" s="195"/>
      <c r="D294" s="212" t="s">
        <v>167</v>
      </c>
      <c r="E294" s="221" t="s">
        <v>3</v>
      </c>
      <c r="F294" s="222" t="s">
        <v>441</v>
      </c>
      <c r="H294" s="223">
        <v>4</v>
      </c>
      <c r="I294" s="199"/>
      <c r="L294" s="195"/>
      <c r="M294" s="200"/>
      <c r="N294" s="201"/>
      <c r="O294" s="201"/>
      <c r="P294" s="201"/>
      <c r="Q294" s="201"/>
      <c r="R294" s="201"/>
      <c r="S294" s="201"/>
      <c r="T294" s="202"/>
      <c r="AT294" s="196" t="s">
        <v>167</v>
      </c>
      <c r="AU294" s="196" t="s">
        <v>165</v>
      </c>
      <c r="AV294" s="13" t="s">
        <v>82</v>
      </c>
      <c r="AW294" s="13" t="s">
        <v>32</v>
      </c>
      <c r="AX294" s="13" t="s">
        <v>80</v>
      </c>
      <c r="AY294" s="196" t="s">
        <v>155</v>
      </c>
    </row>
    <row r="295" spans="2:65" s="1" customFormat="1" ht="31.5" customHeight="1" x14ac:dyDescent="0.3">
      <c r="B295" s="173"/>
      <c r="C295" s="174" t="s">
        <v>442</v>
      </c>
      <c r="D295" s="174" t="s">
        <v>159</v>
      </c>
      <c r="E295" s="175" t="s">
        <v>443</v>
      </c>
      <c r="F295" s="176" t="s">
        <v>444</v>
      </c>
      <c r="G295" s="177" t="s">
        <v>217</v>
      </c>
      <c r="H295" s="178">
        <v>17</v>
      </c>
      <c r="I295" s="179"/>
      <c r="J295" s="180">
        <f>ROUND(I295*H295,2)</f>
        <v>0</v>
      </c>
      <c r="K295" s="176" t="s">
        <v>163</v>
      </c>
      <c r="L295" s="36"/>
      <c r="M295" s="181" t="s">
        <v>3</v>
      </c>
      <c r="N295" s="182" t="s">
        <v>44</v>
      </c>
      <c r="O295" s="37"/>
      <c r="P295" s="183">
        <f>O295*H295</f>
        <v>0</v>
      </c>
      <c r="Q295" s="183">
        <v>1.0311999999999999</v>
      </c>
      <c r="R295" s="183">
        <f>Q295*H295</f>
        <v>17.530399999999997</v>
      </c>
      <c r="S295" s="183">
        <v>0</v>
      </c>
      <c r="T295" s="184">
        <f>S295*H295</f>
        <v>0</v>
      </c>
      <c r="AR295" s="19" t="s">
        <v>164</v>
      </c>
      <c r="AT295" s="19" t="s">
        <v>159</v>
      </c>
      <c r="AU295" s="19" t="s">
        <v>165</v>
      </c>
      <c r="AY295" s="19" t="s">
        <v>155</v>
      </c>
      <c r="BE295" s="185">
        <f>IF(N295="základní",J295,0)</f>
        <v>0</v>
      </c>
      <c r="BF295" s="185">
        <f>IF(N295="snížená",J295,0)</f>
        <v>0</v>
      </c>
      <c r="BG295" s="185">
        <f>IF(N295="zákl. přenesená",J295,0)</f>
        <v>0</v>
      </c>
      <c r="BH295" s="185">
        <f>IF(N295="sníž. přenesená",J295,0)</f>
        <v>0</v>
      </c>
      <c r="BI295" s="185">
        <f>IF(N295="nulová",J295,0)</f>
        <v>0</v>
      </c>
      <c r="BJ295" s="19" t="s">
        <v>80</v>
      </c>
      <c r="BK295" s="185">
        <f>ROUND(I295*H295,2)</f>
        <v>0</v>
      </c>
      <c r="BL295" s="19" t="s">
        <v>164</v>
      </c>
      <c r="BM295" s="19" t="s">
        <v>445</v>
      </c>
    </row>
    <row r="296" spans="2:65" s="13" customFormat="1" x14ac:dyDescent="0.3">
      <c r="B296" s="195"/>
      <c r="D296" s="187" t="s">
        <v>167</v>
      </c>
      <c r="E296" s="196" t="s">
        <v>3</v>
      </c>
      <c r="F296" s="197" t="s">
        <v>446</v>
      </c>
      <c r="H296" s="198">
        <v>17</v>
      </c>
      <c r="I296" s="199"/>
      <c r="L296" s="195"/>
      <c r="M296" s="200"/>
      <c r="N296" s="201"/>
      <c r="O296" s="201"/>
      <c r="P296" s="201"/>
      <c r="Q296" s="201"/>
      <c r="R296" s="201"/>
      <c r="S296" s="201"/>
      <c r="T296" s="202"/>
      <c r="AT296" s="196" t="s">
        <v>167</v>
      </c>
      <c r="AU296" s="196" t="s">
        <v>165</v>
      </c>
      <c r="AV296" s="13" t="s">
        <v>82</v>
      </c>
      <c r="AW296" s="13" t="s">
        <v>32</v>
      </c>
      <c r="AX296" s="13" t="s">
        <v>80</v>
      </c>
      <c r="AY296" s="196" t="s">
        <v>155</v>
      </c>
    </row>
    <row r="297" spans="2:65" s="11" customFormat="1" ht="22.35" customHeight="1" x14ac:dyDescent="0.3">
      <c r="B297" s="157"/>
      <c r="D297" s="170" t="s">
        <v>72</v>
      </c>
      <c r="E297" s="171" t="s">
        <v>447</v>
      </c>
      <c r="F297" s="171" t="s">
        <v>448</v>
      </c>
      <c r="I297" s="160"/>
      <c r="J297" s="172">
        <f>BK297</f>
        <v>0</v>
      </c>
      <c r="L297" s="157"/>
      <c r="M297" s="162"/>
      <c r="N297" s="163"/>
      <c r="O297" s="163"/>
      <c r="P297" s="164">
        <f>SUM(P298:P335)</f>
        <v>0</v>
      </c>
      <c r="Q297" s="163"/>
      <c r="R297" s="164">
        <f>SUM(R298:R335)</f>
        <v>66.118198500000005</v>
      </c>
      <c r="S297" s="163"/>
      <c r="T297" s="165">
        <f>SUM(T298:T335)</f>
        <v>0</v>
      </c>
      <c r="AR297" s="158" t="s">
        <v>80</v>
      </c>
      <c r="AT297" s="166" t="s">
        <v>72</v>
      </c>
      <c r="AU297" s="166" t="s">
        <v>82</v>
      </c>
      <c r="AY297" s="158" t="s">
        <v>155</v>
      </c>
      <c r="BK297" s="167">
        <f>SUM(BK298:BK335)</f>
        <v>0</v>
      </c>
    </row>
    <row r="298" spans="2:65" s="1" customFormat="1" ht="22.5" customHeight="1" x14ac:dyDescent="0.3">
      <c r="B298" s="173"/>
      <c r="C298" s="174" t="s">
        <v>449</v>
      </c>
      <c r="D298" s="174" t="s">
        <v>159</v>
      </c>
      <c r="E298" s="175" t="s">
        <v>450</v>
      </c>
      <c r="F298" s="176" t="s">
        <v>451</v>
      </c>
      <c r="G298" s="177" t="s">
        <v>162</v>
      </c>
      <c r="H298" s="178">
        <v>31.05</v>
      </c>
      <c r="I298" s="179"/>
      <c r="J298" s="180">
        <f>ROUND(I298*H298,2)</f>
        <v>0</v>
      </c>
      <c r="K298" s="176" t="s">
        <v>163</v>
      </c>
      <c r="L298" s="36"/>
      <c r="M298" s="181" t="s">
        <v>3</v>
      </c>
      <c r="N298" s="182" t="s">
        <v>44</v>
      </c>
      <c r="O298" s="37"/>
      <c r="P298" s="183">
        <f>O298*H298</f>
        <v>0</v>
      </c>
      <c r="Q298" s="183">
        <v>1.8907700000000001</v>
      </c>
      <c r="R298" s="183">
        <f>Q298*H298</f>
        <v>58.708408500000004</v>
      </c>
      <c r="S298" s="183">
        <v>0</v>
      </c>
      <c r="T298" s="184">
        <f>S298*H298</f>
        <v>0</v>
      </c>
      <c r="AR298" s="19" t="s">
        <v>164</v>
      </c>
      <c r="AT298" s="19" t="s">
        <v>159</v>
      </c>
      <c r="AU298" s="19" t="s">
        <v>165</v>
      </c>
      <c r="AY298" s="19" t="s">
        <v>155</v>
      </c>
      <c r="BE298" s="185">
        <f>IF(N298="základní",J298,0)</f>
        <v>0</v>
      </c>
      <c r="BF298" s="185">
        <f>IF(N298="snížená",J298,0)</f>
        <v>0</v>
      </c>
      <c r="BG298" s="185">
        <f>IF(N298="zákl. přenesená",J298,0)</f>
        <v>0</v>
      </c>
      <c r="BH298" s="185">
        <f>IF(N298="sníž. přenesená",J298,0)</f>
        <v>0</v>
      </c>
      <c r="BI298" s="185">
        <f>IF(N298="nulová",J298,0)</f>
        <v>0</v>
      </c>
      <c r="BJ298" s="19" t="s">
        <v>80</v>
      </c>
      <c r="BK298" s="185">
        <f>ROUND(I298*H298,2)</f>
        <v>0</v>
      </c>
      <c r="BL298" s="19" t="s">
        <v>164</v>
      </c>
      <c r="BM298" s="19" t="s">
        <v>452</v>
      </c>
    </row>
    <row r="299" spans="2:65" s="13" customFormat="1" x14ac:dyDescent="0.3">
      <c r="B299" s="195"/>
      <c r="D299" s="187" t="s">
        <v>167</v>
      </c>
      <c r="E299" s="196" t="s">
        <v>3</v>
      </c>
      <c r="F299" s="197" t="s">
        <v>453</v>
      </c>
      <c r="H299" s="198">
        <v>2.85</v>
      </c>
      <c r="I299" s="199"/>
      <c r="L299" s="195"/>
      <c r="M299" s="200"/>
      <c r="N299" s="201"/>
      <c r="O299" s="201"/>
      <c r="P299" s="201"/>
      <c r="Q299" s="201"/>
      <c r="R299" s="201"/>
      <c r="S299" s="201"/>
      <c r="T299" s="202"/>
      <c r="AT299" s="196" t="s">
        <v>167</v>
      </c>
      <c r="AU299" s="196" t="s">
        <v>165</v>
      </c>
      <c r="AV299" s="13" t="s">
        <v>82</v>
      </c>
      <c r="AW299" s="13" t="s">
        <v>32</v>
      </c>
      <c r="AX299" s="13" t="s">
        <v>73</v>
      </c>
      <c r="AY299" s="196" t="s">
        <v>155</v>
      </c>
    </row>
    <row r="300" spans="2:65" s="13" customFormat="1" x14ac:dyDescent="0.3">
      <c r="B300" s="195"/>
      <c r="D300" s="187" t="s">
        <v>167</v>
      </c>
      <c r="E300" s="196" t="s">
        <v>3</v>
      </c>
      <c r="F300" s="197" t="s">
        <v>454</v>
      </c>
      <c r="H300" s="198">
        <v>28.2</v>
      </c>
      <c r="I300" s="199"/>
      <c r="L300" s="195"/>
      <c r="M300" s="200"/>
      <c r="N300" s="201"/>
      <c r="O300" s="201"/>
      <c r="P300" s="201"/>
      <c r="Q300" s="201"/>
      <c r="R300" s="201"/>
      <c r="S300" s="201"/>
      <c r="T300" s="202"/>
      <c r="AT300" s="196" t="s">
        <v>167</v>
      </c>
      <c r="AU300" s="196" t="s">
        <v>165</v>
      </c>
      <c r="AV300" s="13" t="s">
        <v>82</v>
      </c>
      <c r="AW300" s="13" t="s">
        <v>32</v>
      </c>
      <c r="AX300" s="13" t="s">
        <v>73</v>
      </c>
      <c r="AY300" s="196" t="s">
        <v>155</v>
      </c>
    </row>
    <row r="301" spans="2:65" s="15" customFormat="1" x14ac:dyDescent="0.3">
      <c r="B301" s="211"/>
      <c r="D301" s="212" t="s">
        <v>167</v>
      </c>
      <c r="E301" s="213" t="s">
        <v>3</v>
      </c>
      <c r="F301" s="214" t="s">
        <v>180</v>
      </c>
      <c r="H301" s="215">
        <v>31.05</v>
      </c>
      <c r="I301" s="216"/>
      <c r="L301" s="211"/>
      <c r="M301" s="217"/>
      <c r="N301" s="218"/>
      <c r="O301" s="218"/>
      <c r="P301" s="218"/>
      <c r="Q301" s="218"/>
      <c r="R301" s="218"/>
      <c r="S301" s="218"/>
      <c r="T301" s="219"/>
      <c r="AT301" s="220" t="s">
        <v>167</v>
      </c>
      <c r="AU301" s="220" t="s">
        <v>165</v>
      </c>
      <c r="AV301" s="15" t="s">
        <v>164</v>
      </c>
      <c r="AW301" s="15" t="s">
        <v>32</v>
      </c>
      <c r="AX301" s="15" t="s">
        <v>80</v>
      </c>
      <c r="AY301" s="220" t="s">
        <v>155</v>
      </c>
    </row>
    <row r="302" spans="2:65" s="1" customFormat="1" ht="22.5" customHeight="1" x14ac:dyDescent="0.3">
      <c r="B302" s="173"/>
      <c r="C302" s="174" t="s">
        <v>455</v>
      </c>
      <c r="D302" s="174" t="s">
        <v>159</v>
      </c>
      <c r="E302" s="175" t="s">
        <v>456</v>
      </c>
      <c r="F302" s="176" t="s">
        <v>457</v>
      </c>
      <c r="G302" s="177" t="s">
        <v>458</v>
      </c>
      <c r="H302" s="178">
        <v>9.5</v>
      </c>
      <c r="I302" s="179"/>
      <c r="J302" s="180">
        <f>ROUND(I302*H302,2)</f>
        <v>0</v>
      </c>
      <c r="K302" s="176" t="s">
        <v>163</v>
      </c>
      <c r="L302" s="36"/>
      <c r="M302" s="181" t="s">
        <v>3</v>
      </c>
      <c r="N302" s="182" t="s">
        <v>44</v>
      </c>
      <c r="O302" s="37"/>
      <c r="P302" s="183">
        <f>O302*H302</f>
        <v>0</v>
      </c>
      <c r="Q302" s="183">
        <v>0</v>
      </c>
      <c r="R302" s="183">
        <f>Q302*H302</f>
        <v>0</v>
      </c>
      <c r="S302" s="183">
        <v>0</v>
      </c>
      <c r="T302" s="184">
        <f>S302*H302</f>
        <v>0</v>
      </c>
      <c r="AR302" s="19" t="s">
        <v>164</v>
      </c>
      <c r="AT302" s="19" t="s">
        <v>159</v>
      </c>
      <c r="AU302" s="19" t="s">
        <v>165</v>
      </c>
      <c r="AY302" s="19" t="s">
        <v>155</v>
      </c>
      <c r="BE302" s="185">
        <f>IF(N302="základní",J302,0)</f>
        <v>0</v>
      </c>
      <c r="BF302" s="185">
        <f>IF(N302="snížená",J302,0)</f>
        <v>0</v>
      </c>
      <c r="BG302" s="185">
        <f>IF(N302="zákl. přenesená",J302,0)</f>
        <v>0</v>
      </c>
      <c r="BH302" s="185">
        <f>IF(N302="sníž. přenesená",J302,0)</f>
        <v>0</v>
      </c>
      <c r="BI302" s="185">
        <f>IF(N302="nulová",J302,0)</f>
        <v>0</v>
      </c>
      <c r="BJ302" s="19" t="s">
        <v>80</v>
      </c>
      <c r="BK302" s="185">
        <f>ROUND(I302*H302,2)</f>
        <v>0</v>
      </c>
      <c r="BL302" s="19" t="s">
        <v>164</v>
      </c>
      <c r="BM302" s="19" t="s">
        <v>459</v>
      </c>
    </row>
    <row r="303" spans="2:65" s="12" customFormat="1" x14ac:dyDescent="0.3">
      <c r="B303" s="186"/>
      <c r="D303" s="187" t="s">
        <v>167</v>
      </c>
      <c r="E303" s="188" t="s">
        <v>3</v>
      </c>
      <c r="F303" s="189" t="s">
        <v>460</v>
      </c>
      <c r="H303" s="190" t="s">
        <v>3</v>
      </c>
      <c r="I303" s="191"/>
      <c r="L303" s="186"/>
      <c r="M303" s="192"/>
      <c r="N303" s="193"/>
      <c r="O303" s="193"/>
      <c r="P303" s="193"/>
      <c r="Q303" s="193"/>
      <c r="R303" s="193"/>
      <c r="S303" s="193"/>
      <c r="T303" s="194"/>
      <c r="AT303" s="190" t="s">
        <v>167</v>
      </c>
      <c r="AU303" s="190" t="s">
        <v>165</v>
      </c>
      <c r="AV303" s="12" t="s">
        <v>80</v>
      </c>
      <c r="AW303" s="12" t="s">
        <v>32</v>
      </c>
      <c r="AX303" s="12" t="s">
        <v>73</v>
      </c>
      <c r="AY303" s="190" t="s">
        <v>155</v>
      </c>
    </row>
    <row r="304" spans="2:65" s="13" customFormat="1" x14ac:dyDescent="0.3">
      <c r="B304" s="195"/>
      <c r="D304" s="212" t="s">
        <v>167</v>
      </c>
      <c r="E304" s="221" t="s">
        <v>3</v>
      </c>
      <c r="F304" s="222" t="s">
        <v>461</v>
      </c>
      <c r="H304" s="223">
        <v>9.5</v>
      </c>
      <c r="I304" s="199"/>
      <c r="L304" s="195"/>
      <c r="M304" s="200"/>
      <c r="N304" s="201"/>
      <c r="O304" s="201"/>
      <c r="P304" s="201"/>
      <c r="Q304" s="201"/>
      <c r="R304" s="201"/>
      <c r="S304" s="201"/>
      <c r="T304" s="202"/>
      <c r="AT304" s="196" t="s">
        <v>167</v>
      </c>
      <c r="AU304" s="196" t="s">
        <v>165</v>
      </c>
      <c r="AV304" s="13" t="s">
        <v>82</v>
      </c>
      <c r="AW304" s="13" t="s">
        <v>32</v>
      </c>
      <c r="AX304" s="13" t="s">
        <v>80</v>
      </c>
      <c r="AY304" s="196" t="s">
        <v>155</v>
      </c>
    </row>
    <row r="305" spans="2:65" s="1" customFormat="1" ht="22.5" customHeight="1" x14ac:dyDescent="0.3">
      <c r="B305" s="173"/>
      <c r="C305" s="227" t="s">
        <v>462</v>
      </c>
      <c r="D305" s="227" t="s">
        <v>325</v>
      </c>
      <c r="E305" s="228" t="s">
        <v>463</v>
      </c>
      <c r="F305" s="229" t="s">
        <v>464</v>
      </c>
      <c r="G305" s="230" t="s">
        <v>458</v>
      </c>
      <c r="H305" s="231">
        <v>9.9749999999999996</v>
      </c>
      <c r="I305" s="232"/>
      <c r="J305" s="233">
        <f>ROUND(I305*H305,2)</f>
        <v>0</v>
      </c>
      <c r="K305" s="229" t="s">
        <v>3</v>
      </c>
      <c r="L305" s="234"/>
      <c r="M305" s="235" t="s">
        <v>3</v>
      </c>
      <c r="N305" s="236" t="s">
        <v>44</v>
      </c>
      <c r="O305" s="37"/>
      <c r="P305" s="183">
        <f>O305*H305</f>
        <v>0</v>
      </c>
      <c r="Q305" s="183">
        <v>3.5999999999999999E-3</v>
      </c>
      <c r="R305" s="183">
        <f>Q305*H305</f>
        <v>3.5909999999999997E-2</v>
      </c>
      <c r="S305" s="183">
        <v>0</v>
      </c>
      <c r="T305" s="184">
        <f>S305*H305</f>
        <v>0</v>
      </c>
      <c r="AR305" s="19" t="s">
        <v>224</v>
      </c>
      <c r="AT305" s="19" t="s">
        <v>325</v>
      </c>
      <c r="AU305" s="19" t="s">
        <v>165</v>
      </c>
      <c r="AY305" s="19" t="s">
        <v>155</v>
      </c>
      <c r="BE305" s="185">
        <f>IF(N305="základní",J305,0)</f>
        <v>0</v>
      </c>
      <c r="BF305" s="185">
        <f>IF(N305="snížená",J305,0)</f>
        <v>0</v>
      </c>
      <c r="BG305" s="185">
        <f>IF(N305="zákl. přenesená",J305,0)</f>
        <v>0</v>
      </c>
      <c r="BH305" s="185">
        <f>IF(N305="sníž. přenesená",J305,0)</f>
        <v>0</v>
      </c>
      <c r="BI305" s="185">
        <f>IF(N305="nulová",J305,0)</f>
        <v>0</v>
      </c>
      <c r="BJ305" s="19" t="s">
        <v>80</v>
      </c>
      <c r="BK305" s="185">
        <f>ROUND(I305*H305,2)</f>
        <v>0</v>
      </c>
      <c r="BL305" s="19" t="s">
        <v>164</v>
      </c>
      <c r="BM305" s="19" t="s">
        <v>465</v>
      </c>
    </row>
    <row r="306" spans="2:65" s="12" customFormat="1" x14ac:dyDescent="0.3">
      <c r="B306" s="186"/>
      <c r="D306" s="187" t="s">
        <v>167</v>
      </c>
      <c r="E306" s="188" t="s">
        <v>3</v>
      </c>
      <c r="F306" s="189" t="s">
        <v>460</v>
      </c>
      <c r="H306" s="190" t="s">
        <v>3</v>
      </c>
      <c r="I306" s="191"/>
      <c r="L306" s="186"/>
      <c r="M306" s="192"/>
      <c r="N306" s="193"/>
      <c r="O306" s="193"/>
      <c r="P306" s="193"/>
      <c r="Q306" s="193"/>
      <c r="R306" s="193"/>
      <c r="S306" s="193"/>
      <c r="T306" s="194"/>
      <c r="AT306" s="190" t="s">
        <v>167</v>
      </c>
      <c r="AU306" s="190" t="s">
        <v>165</v>
      </c>
      <c r="AV306" s="12" t="s">
        <v>80</v>
      </c>
      <c r="AW306" s="12" t="s">
        <v>32</v>
      </c>
      <c r="AX306" s="12" t="s">
        <v>73</v>
      </c>
      <c r="AY306" s="190" t="s">
        <v>155</v>
      </c>
    </row>
    <row r="307" spans="2:65" s="13" customFormat="1" x14ac:dyDescent="0.3">
      <c r="B307" s="195"/>
      <c r="D307" s="187" t="s">
        <v>167</v>
      </c>
      <c r="E307" s="196" t="s">
        <v>3</v>
      </c>
      <c r="F307" s="197" t="s">
        <v>461</v>
      </c>
      <c r="H307" s="198">
        <v>9.5</v>
      </c>
      <c r="I307" s="199"/>
      <c r="L307" s="195"/>
      <c r="M307" s="200"/>
      <c r="N307" s="201"/>
      <c r="O307" s="201"/>
      <c r="P307" s="201"/>
      <c r="Q307" s="201"/>
      <c r="R307" s="201"/>
      <c r="S307" s="201"/>
      <c r="T307" s="202"/>
      <c r="AT307" s="196" t="s">
        <v>167</v>
      </c>
      <c r="AU307" s="196" t="s">
        <v>165</v>
      </c>
      <c r="AV307" s="13" t="s">
        <v>82</v>
      </c>
      <c r="AW307" s="13" t="s">
        <v>32</v>
      </c>
      <c r="AX307" s="13" t="s">
        <v>73</v>
      </c>
      <c r="AY307" s="196" t="s">
        <v>155</v>
      </c>
    </row>
    <row r="308" spans="2:65" s="13" customFormat="1" x14ac:dyDescent="0.3">
      <c r="B308" s="195"/>
      <c r="D308" s="187" t="s">
        <v>167</v>
      </c>
      <c r="E308" s="196" t="s">
        <v>3</v>
      </c>
      <c r="F308" s="197" t="s">
        <v>466</v>
      </c>
      <c r="H308" s="198">
        <v>0.47499999999999998</v>
      </c>
      <c r="I308" s="199"/>
      <c r="L308" s="195"/>
      <c r="M308" s="200"/>
      <c r="N308" s="201"/>
      <c r="O308" s="201"/>
      <c r="P308" s="201"/>
      <c r="Q308" s="201"/>
      <c r="R308" s="201"/>
      <c r="S308" s="201"/>
      <c r="T308" s="202"/>
      <c r="AT308" s="196" t="s">
        <v>167</v>
      </c>
      <c r="AU308" s="196" t="s">
        <v>165</v>
      </c>
      <c r="AV308" s="13" t="s">
        <v>82</v>
      </c>
      <c r="AW308" s="13" t="s">
        <v>32</v>
      </c>
      <c r="AX308" s="13" t="s">
        <v>73</v>
      </c>
      <c r="AY308" s="196" t="s">
        <v>155</v>
      </c>
    </row>
    <row r="309" spans="2:65" s="15" customFormat="1" x14ac:dyDescent="0.3">
      <c r="B309" s="211"/>
      <c r="D309" s="212" t="s">
        <v>167</v>
      </c>
      <c r="E309" s="213" t="s">
        <v>3</v>
      </c>
      <c r="F309" s="214" t="s">
        <v>180</v>
      </c>
      <c r="H309" s="215">
        <v>9.9749999999999996</v>
      </c>
      <c r="I309" s="216"/>
      <c r="L309" s="211"/>
      <c r="M309" s="217"/>
      <c r="N309" s="218"/>
      <c r="O309" s="218"/>
      <c r="P309" s="218"/>
      <c r="Q309" s="218"/>
      <c r="R309" s="218"/>
      <c r="S309" s="218"/>
      <c r="T309" s="219"/>
      <c r="AT309" s="220" t="s">
        <v>167</v>
      </c>
      <c r="AU309" s="220" t="s">
        <v>165</v>
      </c>
      <c r="AV309" s="15" t="s">
        <v>164</v>
      </c>
      <c r="AW309" s="15" t="s">
        <v>32</v>
      </c>
      <c r="AX309" s="15" t="s">
        <v>80</v>
      </c>
      <c r="AY309" s="220" t="s">
        <v>155</v>
      </c>
    </row>
    <row r="310" spans="2:65" s="1" customFormat="1" ht="22.5" customHeight="1" x14ac:dyDescent="0.3">
      <c r="B310" s="173"/>
      <c r="C310" s="174" t="s">
        <v>467</v>
      </c>
      <c r="D310" s="174" t="s">
        <v>159</v>
      </c>
      <c r="E310" s="175" t="s">
        <v>468</v>
      </c>
      <c r="F310" s="176" t="s">
        <v>469</v>
      </c>
      <c r="G310" s="177" t="s">
        <v>458</v>
      </c>
      <c r="H310" s="178">
        <v>94</v>
      </c>
      <c r="I310" s="179"/>
      <c r="J310" s="180">
        <f>ROUND(I310*H310,2)</f>
        <v>0</v>
      </c>
      <c r="K310" s="176" t="s">
        <v>163</v>
      </c>
      <c r="L310" s="36"/>
      <c r="M310" s="181" t="s">
        <v>3</v>
      </c>
      <c r="N310" s="182" t="s">
        <v>44</v>
      </c>
      <c r="O310" s="37"/>
      <c r="P310" s="183">
        <f>O310*H310</f>
        <v>0</v>
      </c>
      <c r="Q310" s="183">
        <v>0</v>
      </c>
      <c r="R310" s="183">
        <f>Q310*H310</f>
        <v>0</v>
      </c>
      <c r="S310" s="183">
        <v>0</v>
      </c>
      <c r="T310" s="184">
        <f>S310*H310</f>
        <v>0</v>
      </c>
      <c r="AR310" s="19" t="s">
        <v>164</v>
      </c>
      <c r="AT310" s="19" t="s">
        <v>159</v>
      </c>
      <c r="AU310" s="19" t="s">
        <v>165</v>
      </c>
      <c r="AY310" s="19" t="s">
        <v>155</v>
      </c>
      <c r="BE310" s="185">
        <f>IF(N310="základní",J310,0)</f>
        <v>0</v>
      </c>
      <c r="BF310" s="185">
        <f>IF(N310="snížená",J310,0)</f>
        <v>0</v>
      </c>
      <c r="BG310" s="185">
        <f>IF(N310="zákl. přenesená",J310,0)</f>
        <v>0</v>
      </c>
      <c r="BH310" s="185">
        <f>IF(N310="sníž. přenesená",J310,0)</f>
        <v>0</v>
      </c>
      <c r="BI310" s="185">
        <f>IF(N310="nulová",J310,0)</f>
        <v>0</v>
      </c>
      <c r="BJ310" s="19" t="s">
        <v>80</v>
      </c>
      <c r="BK310" s="185">
        <f>ROUND(I310*H310,2)</f>
        <v>0</v>
      </c>
      <c r="BL310" s="19" t="s">
        <v>164</v>
      </c>
      <c r="BM310" s="19" t="s">
        <v>470</v>
      </c>
    </row>
    <row r="311" spans="2:65" s="12" customFormat="1" x14ac:dyDescent="0.3">
      <c r="B311" s="186"/>
      <c r="D311" s="187" t="s">
        <v>167</v>
      </c>
      <c r="E311" s="188" t="s">
        <v>3</v>
      </c>
      <c r="F311" s="189" t="s">
        <v>471</v>
      </c>
      <c r="H311" s="190" t="s">
        <v>3</v>
      </c>
      <c r="I311" s="191"/>
      <c r="L311" s="186"/>
      <c r="M311" s="192"/>
      <c r="N311" s="193"/>
      <c r="O311" s="193"/>
      <c r="P311" s="193"/>
      <c r="Q311" s="193"/>
      <c r="R311" s="193"/>
      <c r="S311" s="193"/>
      <c r="T311" s="194"/>
      <c r="AT311" s="190" t="s">
        <v>167</v>
      </c>
      <c r="AU311" s="190" t="s">
        <v>165</v>
      </c>
      <c r="AV311" s="12" t="s">
        <v>80</v>
      </c>
      <c r="AW311" s="12" t="s">
        <v>32</v>
      </c>
      <c r="AX311" s="12" t="s">
        <v>73</v>
      </c>
      <c r="AY311" s="190" t="s">
        <v>155</v>
      </c>
    </row>
    <row r="312" spans="2:65" s="13" customFormat="1" x14ac:dyDescent="0.3">
      <c r="B312" s="195"/>
      <c r="D312" s="212" t="s">
        <v>167</v>
      </c>
      <c r="E312" s="221" t="s">
        <v>3</v>
      </c>
      <c r="F312" s="222" t="s">
        <v>472</v>
      </c>
      <c r="H312" s="223">
        <v>94</v>
      </c>
      <c r="I312" s="199"/>
      <c r="L312" s="195"/>
      <c r="M312" s="200"/>
      <c r="N312" s="201"/>
      <c r="O312" s="201"/>
      <c r="P312" s="201"/>
      <c r="Q312" s="201"/>
      <c r="R312" s="201"/>
      <c r="S312" s="201"/>
      <c r="T312" s="202"/>
      <c r="AT312" s="196" t="s">
        <v>167</v>
      </c>
      <c r="AU312" s="196" t="s">
        <v>165</v>
      </c>
      <c r="AV312" s="13" t="s">
        <v>82</v>
      </c>
      <c r="AW312" s="13" t="s">
        <v>32</v>
      </c>
      <c r="AX312" s="13" t="s">
        <v>80</v>
      </c>
      <c r="AY312" s="196" t="s">
        <v>155</v>
      </c>
    </row>
    <row r="313" spans="2:65" s="1" customFormat="1" ht="22.5" customHeight="1" x14ac:dyDescent="0.3">
      <c r="B313" s="173"/>
      <c r="C313" s="227" t="s">
        <v>473</v>
      </c>
      <c r="D313" s="227" t="s">
        <v>325</v>
      </c>
      <c r="E313" s="228" t="s">
        <v>474</v>
      </c>
      <c r="F313" s="229" t="s">
        <v>475</v>
      </c>
      <c r="G313" s="230" t="s">
        <v>458</v>
      </c>
      <c r="H313" s="231">
        <v>98.7</v>
      </c>
      <c r="I313" s="232"/>
      <c r="J313" s="233">
        <f>ROUND(I313*H313,2)</f>
        <v>0</v>
      </c>
      <c r="K313" s="229" t="s">
        <v>3</v>
      </c>
      <c r="L313" s="234"/>
      <c r="M313" s="235" t="s">
        <v>3</v>
      </c>
      <c r="N313" s="236" t="s">
        <v>44</v>
      </c>
      <c r="O313" s="37"/>
      <c r="P313" s="183">
        <f>O313*H313</f>
        <v>0</v>
      </c>
      <c r="Q313" s="183">
        <v>5.7000000000000002E-3</v>
      </c>
      <c r="R313" s="183">
        <f>Q313*H313</f>
        <v>0.56259000000000003</v>
      </c>
      <c r="S313" s="183">
        <v>0</v>
      </c>
      <c r="T313" s="184">
        <f>S313*H313</f>
        <v>0</v>
      </c>
      <c r="AR313" s="19" t="s">
        <v>224</v>
      </c>
      <c r="AT313" s="19" t="s">
        <v>325</v>
      </c>
      <c r="AU313" s="19" t="s">
        <v>165</v>
      </c>
      <c r="AY313" s="19" t="s">
        <v>155</v>
      </c>
      <c r="BE313" s="185">
        <f>IF(N313="základní",J313,0)</f>
        <v>0</v>
      </c>
      <c r="BF313" s="185">
        <f>IF(N313="snížená",J313,0)</f>
        <v>0</v>
      </c>
      <c r="BG313" s="185">
        <f>IF(N313="zákl. přenesená",J313,0)</f>
        <v>0</v>
      </c>
      <c r="BH313" s="185">
        <f>IF(N313="sníž. přenesená",J313,0)</f>
        <v>0</v>
      </c>
      <c r="BI313" s="185">
        <f>IF(N313="nulová",J313,0)</f>
        <v>0</v>
      </c>
      <c r="BJ313" s="19" t="s">
        <v>80</v>
      </c>
      <c r="BK313" s="185">
        <f>ROUND(I313*H313,2)</f>
        <v>0</v>
      </c>
      <c r="BL313" s="19" t="s">
        <v>164</v>
      </c>
      <c r="BM313" s="19" t="s">
        <v>476</v>
      </c>
    </row>
    <row r="314" spans="2:65" s="12" customFormat="1" x14ac:dyDescent="0.3">
      <c r="B314" s="186"/>
      <c r="D314" s="187" t="s">
        <v>167</v>
      </c>
      <c r="E314" s="188" t="s">
        <v>3</v>
      </c>
      <c r="F314" s="189" t="s">
        <v>471</v>
      </c>
      <c r="H314" s="190" t="s">
        <v>3</v>
      </c>
      <c r="I314" s="191"/>
      <c r="L314" s="186"/>
      <c r="M314" s="192"/>
      <c r="N314" s="193"/>
      <c r="O314" s="193"/>
      <c r="P314" s="193"/>
      <c r="Q314" s="193"/>
      <c r="R314" s="193"/>
      <c r="S314" s="193"/>
      <c r="T314" s="194"/>
      <c r="AT314" s="190" t="s">
        <v>167</v>
      </c>
      <c r="AU314" s="190" t="s">
        <v>165</v>
      </c>
      <c r="AV314" s="12" t="s">
        <v>80</v>
      </c>
      <c r="AW314" s="12" t="s">
        <v>32</v>
      </c>
      <c r="AX314" s="12" t="s">
        <v>73</v>
      </c>
      <c r="AY314" s="190" t="s">
        <v>155</v>
      </c>
    </row>
    <row r="315" spans="2:65" s="13" customFormat="1" x14ac:dyDescent="0.3">
      <c r="B315" s="195"/>
      <c r="D315" s="187" t="s">
        <v>167</v>
      </c>
      <c r="E315" s="196" t="s">
        <v>3</v>
      </c>
      <c r="F315" s="197" t="s">
        <v>472</v>
      </c>
      <c r="H315" s="198">
        <v>94</v>
      </c>
      <c r="I315" s="199"/>
      <c r="L315" s="195"/>
      <c r="M315" s="200"/>
      <c r="N315" s="201"/>
      <c r="O315" s="201"/>
      <c r="P315" s="201"/>
      <c r="Q315" s="201"/>
      <c r="R315" s="201"/>
      <c r="S315" s="201"/>
      <c r="T315" s="202"/>
      <c r="AT315" s="196" t="s">
        <v>167</v>
      </c>
      <c r="AU315" s="196" t="s">
        <v>165</v>
      </c>
      <c r="AV315" s="13" t="s">
        <v>82</v>
      </c>
      <c r="AW315" s="13" t="s">
        <v>32</v>
      </c>
      <c r="AX315" s="13" t="s">
        <v>73</v>
      </c>
      <c r="AY315" s="196" t="s">
        <v>155</v>
      </c>
    </row>
    <row r="316" spans="2:65" s="13" customFormat="1" x14ac:dyDescent="0.3">
      <c r="B316" s="195"/>
      <c r="D316" s="187" t="s">
        <v>167</v>
      </c>
      <c r="E316" s="196" t="s">
        <v>3</v>
      </c>
      <c r="F316" s="197" t="s">
        <v>477</v>
      </c>
      <c r="H316" s="198">
        <v>4.7</v>
      </c>
      <c r="I316" s="199"/>
      <c r="L316" s="195"/>
      <c r="M316" s="200"/>
      <c r="N316" s="201"/>
      <c r="O316" s="201"/>
      <c r="P316" s="201"/>
      <c r="Q316" s="201"/>
      <c r="R316" s="201"/>
      <c r="S316" s="201"/>
      <c r="T316" s="202"/>
      <c r="AT316" s="196" t="s">
        <v>167</v>
      </c>
      <c r="AU316" s="196" t="s">
        <v>165</v>
      </c>
      <c r="AV316" s="13" t="s">
        <v>82</v>
      </c>
      <c r="AW316" s="13" t="s">
        <v>32</v>
      </c>
      <c r="AX316" s="13" t="s">
        <v>73</v>
      </c>
      <c r="AY316" s="196" t="s">
        <v>155</v>
      </c>
    </row>
    <row r="317" spans="2:65" s="15" customFormat="1" x14ac:dyDescent="0.3">
      <c r="B317" s="211"/>
      <c r="D317" s="212" t="s">
        <v>167</v>
      </c>
      <c r="E317" s="213" t="s">
        <v>3</v>
      </c>
      <c r="F317" s="214" t="s">
        <v>180</v>
      </c>
      <c r="H317" s="215">
        <v>98.7</v>
      </c>
      <c r="I317" s="216"/>
      <c r="L317" s="211"/>
      <c r="M317" s="217"/>
      <c r="N317" s="218"/>
      <c r="O317" s="218"/>
      <c r="P317" s="218"/>
      <c r="Q317" s="218"/>
      <c r="R317" s="218"/>
      <c r="S317" s="218"/>
      <c r="T317" s="219"/>
      <c r="AT317" s="220" t="s">
        <v>167</v>
      </c>
      <c r="AU317" s="220" t="s">
        <v>165</v>
      </c>
      <c r="AV317" s="15" t="s">
        <v>164</v>
      </c>
      <c r="AW317" s="15" t="s">
        <v>32</v>
      </c>
      <c r="AX317" s="15" t="s">
        <v>80</v>
      </c>
      <c r="AY317" s="220" t="s">
        <v>155</v>
      </c>
    </row>
    <row r="318" spans="2:65" s="1" customFormat="1" ht="31.5" customHeight="1" x14ac:dyDescent="0.3">
      <c r="B318" s="173"/>
      <c r="C318" s="174" t="s">
        <v>478</v>
      </c>
      <c r="D318" s="174" t="s">
        <v>159</v>
      </c>
      <c r="E318" s="175" t="s">
        <v>479</v>
      </c>
      <c r="F318" s="176" t="s">
        <v>480</v>
      </c>
      <c r="G318" s="177" t="s">
        <v>431</v>
      </c>
      <c r="H318" s="178">
        <v>7</v>
      </c>
      <c r="I318" s="179"/>
      <c r="J318" s="180">
        <f>ROUND(I318*H318,2)</f>
        <v>0</v>
      </c>
      <c r="K318" s="176" t="s">
        <v>163</v>
      </c>
      <c r="L318" s="36"/>
      <c r="M318" s="181" t="s">
        <v>3</v>
      </c>
      <c r="N318" s="182" t="s">
        <v>44</v>
      </c>
      <c r="O318" s="37"/>
      <c r="P318" s="183">
        <f>O318*H318</f>
        <v>0</v>
      </c>
      <c r="Q318" s="183">
        <v>0</v>
      </c>
      <c r="R318" s="183">
        <f>Q318*H318</f>
        <v>0</v>
      </c>
      <c r="S318" s="183">
        <v>0</v>
      </c>
      <c r="T318" s="184">
        <f>S318*H318</f>
        <v>0</v>
      </c>
      <c r="AR318" s="19" t="s">
        <v>164</v>
      </c>
      <c r="AT318" s="19" t="s">
        <v>159</v>
      </c>
      <c r="AU318" s="19" t="s">
        <v>165</v>
      </c>
      <c r="AY318" s="19" t="s">
        <v>155</v>
      </c>
      <c r="BE318" s="185">
        <f>IF(N318="základní",J318,0)</f>
        <v>0</v>
      </c>
      <c r="BF318" s="185">
        <f>IF(N318="snížená",J318,0)</f>
        <v>0</v>
      </c>
      <c r="BG318" s="185">
        <f>IF(N318="zákl. přenesená",J318,0)</f>
        <v>0</v>
      </c>
      <c r="BH318" s="185">
        <f>IF(N318="sníž. přenesená",J318,0)</f>
        <v>0</v>
      </c>
      <c r="BI318" s="185">
        <f>IF(N318="nulová",J318,0)</f>
        <v>0</v>
      </c>
      <c r="BJ318" s="19" t="s">
        <v>80</v>
      </c>
      <c r="BK318" s="185">
        <f>ROUND(I318*H318,2)</f>
        <v>0</v>
      </c>
      <c r="BL318" s="19" t="s">
        <v>164</v>
      </c>
      <c r="BM318" s="19" t="s">
        <v>481</v>
      </c>
    </row>
    <row r="319" spans="2:65" s="12" customFormat="1" x14ac:dyDescent="0.3">
      <c r="B319" s="186"/>
      <c r="D319" s="187" t="s">
        <v>167</v>
      </c>
      <c r="E319" s="188" t="s">
        <v>3</v>
      </c>
      <c r="F319" s="189" t="s">
        <v>482</v>
      </c>
      <c r="H319" s="190" t="s">
        <v>3</v>
      </c>
      <c r="I319" s="191"/>
      <c r="L319" s="186"/>
      <c r="M319" s="192"/>
      <c r="N319" s="193"/>
      <c r="O319" s="193"/>
      <c r="P319" s="193"/>
      <c r="Q319" s="193"/>
      <c r="R319" s="193"/>
      <c r="S319" s="193"/>
      <c r="T319" s="194"/>
      <c r="AT319" s="190" t="s">
        <v>167</v>
      </c>
      <c r="AU319" s="190" t="s">
        <v>165</v>
      </c>
      <c r="AV319" s="12" t="s">
        <v>80</v>
      </c>
      <c r="AW319" s="12" t="s">
        <v>32</v>
      </c>
      <c r="AX319" s="12" t="s">
        <v>73</v>
      </c>
      <c r="AY319" s="190" t="s">
        <v>155</v>
      </c>
    </row>
    <row r="320" spans="2:65" s="13" customFormat="1" x14ac:dyDescent="0.3">
      <c r="B320" s="195"/>
      <c r="D320" s="212" t="s">
        <v>167</v>
      </c>
      <c r="E320" s="221" t="s">
        <v>3</v>
      </c>
      <c r="F320" s="222" t="s">
        <v>214</v>
      </c>
      <c r="H320" s="223">
        <v>7</v>
      </c>
      <c r="I320" s="199"/>
      <c r="L320" s="195"/>
      <c r="M320" s="200"/>
      <c r="N320" s="201"/>
      <c r="O320" s="201"/>
      <c r="P320" s="201"/>
      <c r="Q320" s="201"/>
      <c r="R320" s="201"/>
      <c r="S320" s="201"/>
      <c r="T320" s="202"/>
      <c r="AT320" s="196" t="s">
        <v>167</v>
      </c>
      <c r="AU320" s="196" t="s">
        <v>165</v>
      </c>
      <c r="AV320" s="13" t="s">
        <v>82</v>
      </c>
      <c r="AW320" s="13" t="s">
        <v>32</v>
      </c>
      <c r="AX320" s="13" t="s">
        <v>80</v>
      </c>
      <c r="AY320" s="196" t="s">
        <v>155</v>
      </c>
    </row>
    <row r="321" spans="2:65" s="1" customFormat="1" ht="22.5" customHeight="1" x14ac:dyDescent="0.3">
      <c r="B321" s="173"/>
      <c r="C321" s="227" t="s">
        <v>483</v>
      </c>
      <c r="D321" s="227" t="s">
        <v>325</v>
      </c>
      <c r="E321" s="228" t="s">
        <v>484</v>
      </c>
      <c r="F321" s="229" t="s">
        <v>485</v>
      </c>
      <c r="G321" s="230" t="s">
        <v>431</v>
      </c>
      <c r="H321" s="231">
        <v>7</v>
      </c>
      <c r="I321" s="232"/>
      <c r="J321" s="233">
        <f>ROUND(I321*H321,2)</f>
        <v>0</v>
      </c>
      <c r="K321" s="229" t="s">
        <v>163</v>
      </c>
      <c r="L321" s="234"/>
      <c r="M321" s="235" t="s">
        <v>3</v>
      </c>
      <c r="N321" s="236" t="s">
        <v>44</v>
      </c>
      <c r="O321" s="37"/>
      <c r="P321" s="183">
        <f>O321*H321</f>
        <v>0</v>
      </c>
      <c r="Q321" s="183">
        <v>8.0999999999999996E-4</v>
      </c>
      <c r="R321" s="183">
        <f>Q321*H321</f>
        <v>5.6699999999999997E-3</v>
      </c>
      <c r="S321" s="183">
        <v>0</v>
      </c>
      <c r="T321" s="184">
        <f>S321*H321</f>
        <v>0</v>
      </c>
      <c r="AR321" s="19" t="s">
        <v>224</v>
      </c>
      <c r="AT321" s="19" t="s">
        <v>325</v>
      </c>
      <c r="AU321" s="19" t="s">
        <v>165</v>
      </c>
      <c r="AY321" s="19" t="s">
        <v>155</v>
      </c>
      <c r="BE321" s="185">
        <f>IF(N321="základní",J321,0)</f>
        <v>0</v>
      </c>
      <c r="BF321" s="185">
        <f>IF(N321="snížená",J321,0)</f>
        <v>0</v>
      </c>
      <c r="BG321" s="185">
        <f>IF(N321="zákl. přenesená",J321,0)</f>
        <v>0</v>
      </c>
      <c r="BH321" s="185">
        <f>IF(N321="sníž. přenesená",J321,0)</f>
        <v>0</v>
      </c>
      <c r="BI321" s="185">
        <f>IF(N321="nulová",J321,0)</f>
        <v>0</v>
      </c>
      <c r="BJ321" s="19" t="s">
        <v>80</v>
      </c>
      <c r="BK321" s="185">
        <f>ROUND(I321*H321,2)</f>
        <v>0</v>
      </c>
      <c r="BL321" s="19" t="s">
        <v>164</v>
      </c>
      <c r="BM321" s="19" t="s">
        <v>486</v>
      </c>
    </row>
    <row r="322" spans="2:65" s="1" customFormat="1" ht="31.5" customHeight="1" x14ac:dyDescent="0.3">
      <c r="B322" s="173"/>
      <c r="C322" s="174" t="s">
        <v>487</v>
      </c>
      <c r="D322" s="174" t="s">
        <v>159</v>
      </c>
      <c r="E322" s="175" t="s">
        <v>488</v>
      </c>
      <c r="F322" s="176" t="s">
        <v>489</v>
      </c>
      <c r="G322" s="177" t="s">
        <v>431</v>
      </c>
      <c r="H322" s="178">
        <v>6</v>
      </c>
      <c r="I322" s="179"/>
      <c r="J322" s="180">
        <f>ROUND(I322*H322,2)</f>
        <v>0</v>
      </c>
      <c r="K322" s="176" t="s">
        <v>163</v>
      </c>
      <c r="L322" s="36"/>
      <c r="M322" s="181" t="s">
        <v>3</v>
      </c>
      <c r="N322" s="182" t="s">
        <v>44</v>
      </c>
      <c r="O322" s="37"/>
      <c r="P322" s="183">
        <f>O322*H322</f>
        <v>0</v>
      </c>
      <c r="Q322" s="183">
        <v>1.0000000000000001E-5</v>
      </c>
      <c r="R322" s="183">
        <f>Q322*H322</f>
        <v>6.0000000000000008E-5</v>
      </c>
      <c r="S322" s="183">
        <v>0</v>
      </c>
      <c r="T322" s="184">
        <f>S322*H322</f>
        <v>0</v>
      </c>
      <c r="AR322" s="19" t="s">
        <v>164</v>
      </c>
      <c r="AT322" s="19" t="s">
        <v>159</v>
      </c>
      <c r="AU322" s="19" t="s">
        <v>165</v>
      </c>
      <c r="AY322" s="19" t="s">
        <v>155</v>
      </c>
      <c r="BE322" s="185">
        <f>IF(N322="základní",J322,0)</f>
        <v>0</v>
      </c>
      <c r="BF322" s="185">
        <f>IF(N322="snížená",J322,0)</f>
        <v>0</v>
      </c>
      <c r="BG322" s="185">
        <f>IF(N322="zákl. přenesená",J322,0)</f>
        <v>0</v>
      </c>
      <c r="BH322" s="185">
        <f>IF(N322="sníž. přenesená",J322,0)</f>
        <v>0</v>
      </c>
      <c r="BI322" s="185">
        <f>IF(N322="nulová",J322,0)</f>
        <v>0</v>
      </c>
      <c r="BJ322" s="19" t="s">
        <v>80</v>
      </c>
      <c r="BK322" s="185">
        <f>ROUND(I322*H322,2)</f>
        <v>0</v>
      </c>
      <c r="BL322" s="19" t="s">
        <v>164</v>
      </c>
      <c r="BM322" s="19" t="s">
        <v>490</v>
      </c>
    </row>
    <row r="323" spans="2:65" s="12" customFormat="1" x14ac:dyDescent="0.3">
      <c r="B323" s="186"/>
      <c r="D323" s="187" t="s">
        <v>167</v>
      </c>
      <c r="E323" s="188" t="s">
        <v>3</v>
      </c>
      <c r="F323" s="189" t="s">
        <v>482</v>
      </c>
      <c r="H323" s="190" t="s">
        <v>3</v>
      </c>
      <c r="I323" s="191"/>
      <c r="L323" s="186"/>
      <c r="M323" s="192"/>
      <c r="N323" s="193"/>
      <c r="O323" s="193"/>
      <c r="P323" s="193"/>
      <c r="Q323" s="193"/>
      <c r="R323" s="193"/>
      <c r="S323" s="193"/>
      <c r="T323" s="194"/>
      <c r="AT323" s="190" t="s">
        <v>167</v>
      </c>
      <c r="AU323" s="190" t="s">
        <v>165</v>
      </c>
      <c r="AV323" s="12" t="s">
        <v>80</v>
      </c>
      <c r="AW323" s="12" t="s">
        <v>32</v>
      </c>
      <c r="AX323" s="12" t="s">
        <v>73</v>
      </c>
      <c r="AY323" s="190" t="s">
        <v>155</v>
      </c>
    </row>
    <row r="324" spans="2:65" s="13" customFormat="1" x14ac:dyDescent="0.3">
      <c r="B324" s="195"/>
      <c r="D324" s="212" t="s">
        <v>167</v>
      </c>
      <c r="E324" s="221" t="s">
        <v>3</v>
      </c>
      <c r="F324" s="222" t="s">
        <v>208</v>
      </c>
      <c r="H324" s="223">
        <v>6</v>
      </c>
      <c r="I324" s="199"/>
      <c r="L324" s="195"/>
      <c r="M324" s="200"/>
      <c r="N324" s="201"/>
      <c r="O324" s="201"/>
      <c r="P324" s="201"/>
      <c r="Q324" s="201"/>
      <c r="R324" s="201"/>
      <c r="S324" s="201"/>
      <c r="T324" s="202"/>
      <c r="AT324" s="196" t="s">
        <v>167</v>
      </c>
      <c r="AU324" s="196" t="s">
        <v>165</v>
      </c>
      <c r="AV324" s="13" t="s">
        <v>82</v>
      </c>
      <c r="AW324" s="13" t="s">
        <v>32</v>
      </c>
      <c r="AX324" s="13" t="s">
        <v>80</v>
      </c>
      <c r="AY324" s="196" t="s">
        <v>155</v>
      </c>
    </row>
    <row r="325" spans="2:65" s="1" customFormat="1" ht="22.5" customHeight="1" x14ac:dyDescent="0.3">
      <c r="B325" s="173"/>
      <c r="C325" s="227" t="s">
        <v>491</v>
      </c>
      <c r="D325" s="227" t="s">
        <v>325</v>
      </c>
      <c r="E325" s="228" t="s">
        <v>492</v>
      </c>
      <c r="F325" s="229" t="s">
        <v>493</v>
      </c>
      <c r="G325" s="230" t="s">
        <v>431</v>
      </c>
      <c r="H325" s="231">
        <v>1</v>
      </c>
      <c r="I325" s="232"/>
      <c r="J325" s="233">
        <f>ROUND(I325*H325,2)</f>
        <v>0</v>
      </c>
      <c r="K325" s="229" t="s">
        <v>163</v>
      </c>
      <c r="L325" s="234"/>
      <c r="M325" s="235" t="s">
        <v>3</v>
      </c>
      <c r="N325" s="236" t="s">
        <v>44</v>
      </c>
      <c r="O325" s="37"/>
      <c r="P325" s="183">
        <f>O325*H325</f>
        <v>0</v>
      </c>
      <c r="Q325" s="183">
        <v>1.92E-3</v>
      </c>
      <c r="R325" s="183">
        <f>Q325*H325</f>
        <v>1.92E-3</v>
      </c>
      <c r="S325" s="183">
        <v>0</v>
      </c>
      <c r="T325" s="184">
        <f>S325*H325</f>
        <v>0</v>
      </c>
      <c r="AR325" s="19" t="s">
        <v>224</v>
      </c>
      <c r="AT325" s="19" t="s">
        <v>325</v>
      </c>
      <c r="AU325" s="19" t="s">
        <v>165</v>
      </c>
      <c r="AY325" s="19" t="s">
        <v>155</v>
      </c>
      <c r="BE325" s="185">
        <f>IF(N325="základní",J325,0)</f>
        <v>0</v>
      </c>
      <c r="BF325" s="185">
        <f>IF(N325="snížená",J325,0)</f>
        <v>0</v>
      </c>
      <c r="BG325" s="185">
        <f>IF(N325="zákl. přenesená",J325,0)</f>
        <v>0</v>
      </c>
      <c r="BH325" s="185">
        <f>IF(N325="sníž. přenesená",J325,0)</f>
        <v>0</v>
      </c>
      <c r="BI325" s="185">
        <f>IF(N325="nulová",J325,0)</f>
        <v>0</v>
      </c>
      <c r="BJ325" s="19" t="s">
        <v>80</v>
      </c>
      <c r="BK325" s="185">
        <f>ROUND(I325*H325,2)</f>
        <v>0</v>
      </c>
      <c r="BL325" s="19" t="s">
        <v>164</v>
      </c>
      <c r="BM325" s="19" t="s">
        <v>494</v>
      </c>
    </row>
    <row r="326" spans="2:65" s="1" customFormat="1" ht="22.5" customHeight="1" x14ac:dyDescent="0.3">
      <c r="B326" s="173"/>
      <c r="C326" s="227" t="s">
        <v>495</v>
      </c>
      <c r="D326" s="227" t="s">
        <v>325</v>
      </c>
      <c r="E326" s="228" t="s">
        <v>496</v>
      </c>
      <c r="F326" s="229" t="s">
        <v>497</v>
      </c>
      <c r="G326" s="230" t="s">
        <v>431</v>
      </c>
      <c r="H326" s="231">
        <v>5</v>
      </c>
      <c r="I326" s="232"/>
      <c r="J326" s="233">
        <f>ROUND(I326*H326,2)</f>
        <v>0</v>
      </c>
      <c r="K326" s="229" t="s">
        <v>163</v>
      </c>
      <c r="L326" s="234"/>
      <c r="M326" s="235" t="s">
        <v>3</v>
      </c>
      <c r="N326" s="236" t="s">
        <v>44</v>
      </c>
      <c r="O326" s="37"/>
      <c r="P326" s="183">
        <f>O326*H326</f>
        <v>0</v>
      </c>
      <c r="Q326" s="183">
        <v>2.2300000000000002E-3</v>
      </c>
      <c r="R326" s="183">
        <f>Q326*H326</f>
        <v>1.115E-2</v>
      </c>
      <c r="S326" s="183">
        <v>0</v>
      </c>
      <c r="T326" s="184">
        <f>S326*H326</f>
        <v>0</v>
      </c>
      <c r="AR326" s="19" t="s">
        <v>224</v>
      </c>
      <c r="AT326" s="19" t="s">
        <v>325</v>
      </c>
      <c r="AU326" s="19" t="s">
        <v>165</v>
      </c>
      <c r="AY326" s="19" t="s">
        <v>155</v>
      </c>
      <c r="BE326" s="185">
        <f>IF(N326="základní",J326,0)</f>
        <v>0</v>
      </c>
      <c r="BF326" s="185">
        <f>IF(N326="snížená",J326,0)</f>
        <v>0</v>
      </c>
      <c r="BG326" s="185">
        <f>IF(N326="zákl. přenesená",J326,0)</f>
        <v>0</v>
      </c>
      <c r="BH326" s="185">
        <f>IF(N326="sníž. přenesená",J326,0)</f>
        <v>0</v>
      </c>
      <c r="BI326" s="185">
        <f>IF(N326="nulová",J326,0)</f>
        <v>0</v>
      </c>
      <c r="BJ326" s="19" t="s">
        <v>80</v>
      </c>
      <c r="BK326" s="185">
        <f>ROUND(I326*H326,2)</f>
        <v>0</v>
      </c>
      <c r="BL326" s="19" t="s">
        <v>164</v>
      </c>
      <c r="BM326" s="19" t="s">
        <v>498</v>
      </c>
    </row>
    <row r="327" spans="2:65" s="1" customFormat="1" ht="31.5" customHeight="1" x14ac:dyDescent="0.3">
      <c r="B327" s="173"/>
      <c r="C327" s="174" t="s">
        <v>499</v>
      </c>
      <c r="D327" s="174" t="s">
        <v>159</v>
      </c>
      <c r="E327" s="175" t="s">
        <v>500</v>
      </c>
      <c r="F327" s="176" t="s">
        <v>501</v>
      </c>
      <c r="G327" s="177" t="s">
        <v>431</v>
      </c>
      <c r="H327" s="178">
        <v>1</v>
      </c>
      <c r="I327" s="179"/>
      <c r="J327" s="180">
        <f>ROUND(I327*H327,2)</f>
        <v>0</v>
      </c>
      <c r="K327" s="176" t="s">
        <v>163</v>
      </c>
      <c r="L327" s="36"/>
      <c r="M327" s="181" t="s">
        <v>3</v>
      </c>
      <c r="N327" s="182" t="s">
        <v>44</v>
      </c>
      <c r="O327" s="37"/>
      <c r="P327" s="183">
        <f>O327*H327</f>
        <v>0</v>
      </c>
      <c r="Q327" s="183">
        <v>1.0000000000000001E-5</v>
      </c>
      <c r="R327" s="183">
        <f>Q327*H327</f>
        <v>1.0000000000000001E-5</v>
      </c>
      <c r="S327" s="183">
        <v>0</v>
      </c>
      <c r="T327" s="184">
        <f>S327*H327</f>
        <v>0</v>
      </c>
      <c r="AR327" s="19" t="s">
        <v>164</v>
      </c>
      <c r="AT327" s="19" t="s">
        <v>159</v>
      </c>
      <c r="AU327" s="19" t="s">
        <v>165</v>
      </c>
      <c r="AY327" s="19" t="s">
        <v>155</v>
      </c>
      <c r="BE327" s="185">
        <f>IF(N327="základní",J327,0)</f>
        <v>0</v>
      </c>
      <c r="BF327" s="185">
        <f>IF(N327="snížená",J327,0)</f>
        <v>0</v>
      </c>
      <c r="BG327" s="185">
        <f>IF(N327="zákl. přenesená",J327,0)</f>
        <v>0</v>
      </c>
      <c r="BH327" s="185">
        <f>IF(N327="sníž. přenesená",J327,0)</f>
        <v>0</v>
      </c>
      <c r="BI327" s="185">
        <f>IF(N327="nulová",J327,0)</f>
        <v>0</v>
      </c>
      <c r="BJ327" s="19" t="s">
        <v>80</v>
      </c>
      <c r="BK327" s="185">
        <f>ROUND(I327*H327,2)</f>
        <v>0</v>
      </c>
      <c r="BL327" s="19" t="s">
        <v>164</v>
      </c>
      <c r="BM327" s="19" t="s">
        <v>502</v>
      </c>
    </row>
    <row r="328" spans="2:65" s="1" customFormat="1" ht="22.5" customHeight="1" x14ac:dyDescent="0.3">
      <c r="B328" s="173"/>
      <c r="C328" s="227" t="s">
        <v>503</v>
      </c>
      <c r="D328" s="227" t="s">
        <v>325</v>
      </c>
      <c r="E328" s="228" t="s">
        <v>504</v>
      </c>
      <c r="F328" s="229" t="s">
        <v>505</v>
      </c>
      <c r="G328" s="230" t="s">
        <v>431</v>
      </c>
      <c r="H328" s="231">
        <v>1</v>
      </c>
      <c r="I328" s="232"/>
      <c r="J328" s="233">
        <f>ROUND(I328*H328,2)</f>
        <v>0</v>
      </c>
      <c r="K328" s="229" t="s">
        <v>163</v>
      </c>
      <c r="L328" s="234"/>
      <c r="M328" s="235" t="s">
        <v>3</v>
      </c>
      <c r="N328" s="236" t="s">
        <v>44</v>
      </c>
      <c r="O328" s="37"/>
      <c r="P328" s="183">
        <f>O328*H328</f>
        <v>0</v>
      </c>
      <c r="Q328" s="183">
        <v>4.2500000000000003E-3</v>
      </c>
      <c r="R328" s="183">
        <f>Q328*H328</f>
        <v>4.2500000000000003E-3</v>
      </c>
      <c r="S328" s="183">
        <v>0</v>
      </c>
      <c r="T328" s="184">
        <f>S328*H328</f>
        <v>0</v>
      </c>
      <c r="AR328" s="19" t="s">
        <v>224</v>
      </c>
      <c r="AT328" s="19" t="s">
        <v>325</v>
      </c>
      <c r="AU328" s="19" t="s">
        <v>165</v>
      </c>
      <c r="AY328" s="19" t="s">
        <v>155</v>
      </c>
      <c r="BE328" s="185">
        <f>IF(N328="základní",J328,0)</f>
        <v>0</v>
      </c>
      <c r="BF328" s="185">
        <f>IF(N328="snížená",J328,0)</f>
        <v>0</v>
      </c>
      <c r="BG328" s="185">
        <f>IF(N328="zákl. přenesená",J328,0)</f>
        <v>0</v>
      </c>
      <c r="BH328" s="185">
        <f>IF(N328="sníž. přenesená",J328,0)</f>
        <v>0</v>
      </c>
      <c r="BI328" s="185">
        <f>IF(N328="nulová",J328,0)</f>
        <v>0</v>
      </c>
      <c r="BJ328" s="19" t="s">
        <v>80</v>
      </c>
      <c r="BK328" s="185">
        <f>ROUND(I328*H328,2)</f>
        <v>0</v>
      </c>
      <c r="BL328" s="19" t="s">
        <v>164</v>
      </c>
      <c r="BM328" s="19" t="s">
        <v>506</v>
      </c>
    </row>
    <row r="329" spans="2:65" s="1" customFormat="1" ht="22.5" customHeight="1" x14ac:dyDescent="0.3">
      <c r="B329" s="173"/>
      <c r="C329" s="174" t="s">
        <v>507</v>
      </c>
      <c r="D329" s="174" t="s">
        <v>159</v>
      </c>
      <c r="E329" s="175" t="s">
        <v>508</v>
      </c>
      <c r="F329" s="176" t="s">
        <v>509</v>
      </c>
      <c r="G329" s="177" t="s">
        <v>431</v>
      </c>
      <c r="H329" s="178">
        <v>3</v>
      </c>
      <c r="I329" s="179"/>
      <c r="J329" s="180">
        <f>ROUND(I329*H329,2)</f>
        <v>0</v>
      </c>
      <c r="K329" s="176" t="s">
        <v>163</v>
      </c>
      <c r="L329" s="36"/>
      <c r="M329" s="181" t="s">
        <v>3</v>
      </c>
      <c r="N329" s="182" t="s">
        <v>44</v>
      </c>
      <c r="O329" s="37"/>
      <c r="P329" s="183">
        <f>O329*H329</f>
        <v>0</v>
      </c>
      <c r="Q329" s="183">
        <v>2.0699999999999998E-3</v>
      </c>
      <c r="R329" s="183">
        <f>Q329*H329</f>
        <v>6.2099999999999994E-3</v>
      </c>
      <c r="S329" s="183">
        <v>0</v>
      </c>
      <c r="T329" s="184">
        <f>S329*H329</f>
        <v>0</v>
      </c>
      <c r="AR329" s="19" t="s">
        <v>164</v>
      </c>
      <c r="AT329" s="19" t="s">
        <v>159</v>
      </c>
      <c r="AU329" s="19" t="s">
        <v>165</v>
      </c>
      <c r="AY329" s="19" t="s">
        <v>155</v>
      </c>
      <c r="BE329" s="185">
        <f>IF(N329="základní",J329,0)</f>
        <v>0</v>
      </c>
      <c r="BF329" s="185">
        <f>IF(N329="snížená",J329,0)</f>
        <v>0</v>
      </c>
      <c r="BG329" s="185">
        <f>IF(N329="zákl. přenesená",J329,0)</f>
        <v>0</v>
      </c>
      <c r="BH329" s="185">
        <f>IF(N329="sníž. přenesená",J329,0)</f>
        <v>0</v>
      </c>
      <c r="BI329" s="185">
        <f>IF(N329="nulová",J329,0)</f>
        <v>0</v>
      </c>
      <c r="BJ329" s="19" t="s">
        <v>80</v>
      </c>
      <c r="BK329" s="185">
        <f>ROUND(I329*H329,2)</f>
        <v>0</v>
      </c>
      <c r="BL329" s="19" t="s">
        <v>164</v>
      </c>
      <c r="BM329" s="19" t="s">
        <v>510</v>
      </c>
    </row>
    <row r="330" spans="2:65" s="13" customFormat="1" x14ac:dyDescent="0.3">
      <c r="B330" s="195"/>
      <c r="D330" s="212" t="s">
        <v>167</v>
      </c>
      <c r="E330" s="221" t="s">
        <v>3</v>
      </c>
      <c r="F330" s="222" t="s">
        <v>511</v>
      </c>
      <c r="H330" s="223">
        <v>3</v>
      </c>
      <c r="I330" s="199"/>
      <c r="L330" s="195"/>
      <c r="M330" s="200"/>
      <c r="N330" s="201"/>
      <c r="O330" s="201"/>
      <c r="P330" s="201"/>
      <c r="Q330" s="201"/>
      <c r="R330" s="201"/>
      <c r="S330" s="201"/>
      <c r="T330" s="202"/>
      <c r="AT330" s="196" t="s">
        <v>167</v>
      </c>
      <c r="AU330" s="196" t="s">
        <v>165</v>
      </c>
      <c r="AV330" s="13" t="s">
        <v>82</v>
      </c>
      <c r="AW330" s="13" t="s">
        <v>32</v>
      </c>
      <c r="AX330" s="13" t="s">
        <v>80</v>
      </c>
      <c r="AY330" s="196" t="s">
        <v>155</v>
      </c>
    </row>
    <row r="331" spans="2:65" s="1" customFormat="1" ht="22.5" customHeight="1" x14ac:dyDescent="0.3">
      <c r="B331" s="173"/>
      <c r="C331" s="174" t="s">
        <v>512</v>
      </c>
      <c r="D331" s="174" t="s">
        <v>159</v>
      </c>
      <c r="E331" s="175" t="s">
        <v>513</v>
      </c>
      <c r="F331" s="176" t="s">
        <v>514</v>
      </c>
      <c r="G331" s="177" t="s">
        <v>431</v>
      </c>
      <c r="H331" s="178">
        <v>4</v>
      </c>
      <c r="I331" s="179"/>
      <c r="J331" s="180">
        <f>ROUND(I331*H331,2)</f>
        <v>0</v>
      </c>
      <c r="K331" s="176" t="s">
        <v>163</v>
      </c>
      <c r="L331" s="36"/>
      <c r="M331" s="181" t="s">
        <v>3</v>
      </c>
      <c r="N331" s="182" t="s">
        <v>44</v>
      </c>
      <c r="O331" s="37"/>
      <c r="P331" s="183">
        <f>O331*H331</f>
        <v>0</v>
      </c>
      <c r="Q331" s="183">
        <v>3.2499999999999999E-3</v>
      </c>
      <c r="R331" s="183">
        <f>Q331*H331</f>
        <v>1.2999999999999999E-2</v>
      </c>
      <c r="S331" s="183">
        <v>0</v>
      </c>
      <c r="T331" s="184">
        <f>S331*H331</f>
        <v>0</v>
      </c>
      <c r="AR331" s="19" t="s">
        <v>164</v>
      </c>
      <c r="AT331" s="19" t="s">
        <v>159</v>
      </c>
      <c r="AU331" s="19" t="s">
        <v>165</v>
      </c>
      <c r="AY331" s="19" t="s">
        <v>155</v>
      </c>
      <c r="BE331" s="185">
        <f>IF(N331="základní",J331,0)</f>
        <v>0</v>
      </c>
      <c r="BF331" s="185">
        <f>IF(N331="snížená",J331,0)</f>
        <v>0</v>
      </c>
      <c r="BG331" s="185">
        <f>IF(N331="zákl. přenesená",J331,0)</f>
        <v>0</v>
      </c>
      <c r="BH331" s="185">
        <f>IF(N331="sníž. přenesená",J331,0)</f>
        <v>0</v>
      </c>
      <c r="BI331" s="185">
        <f>IF(N331="nulová",J331,0)</f>
        <v>0</v>
      </c>
      <c r="BJ331" s="19" t="s">
        <v>80</v>
      </c>
      <c r="BK331" s="185">
        <f>ROUND(I331*H331,2)</f>
        <v>0</v>
      </c>
      <c r="BL331" s="19" t="s">
        <v>164</v>
      </c>
      <c r="BM331" s="19" t="s">
        <v>515</v>
      </c>
    </row>
    <row r="332" spans="2:65" s="13" customFormat="1" x14ac:dyDescent="0.3">
      <c r="B332" s="195"/>
      <c r="D332" s="212" t="s">
        <v>167</v>
      </c>
      <c r="E332" s="221" t="s">
        <v>3</v>
      </c>
      <c r="F332" s="222" t="s">
        <v>516</v>
      </c>
      <c r="H332" s="223">
        <v>4</v>
      </c>
      <c r="I332" s="199"/>
      <c r="L332" s="195"/>
      <c r="M332" s="200"/>
      <c r="N332" s="201"/>
      <c r="O332" s="201"/>
      <c r="P332" s="201"/>
      <c r="Q332" s="201"/>
      <c r="R332" s="201"/>
      <c r="S332" s="201"/>
      <c r="T332" s="202"/>
      <c r="AT332" s="196" t="s">
        <v>167</v>
      </c>
      <c r="AU332" s="196" t="s">
        <v>165</v>
      </c>
      <c r="AV332" s="13" t="s">
        <v>82</v>
      </c>
      <c r="AW332" s="13" t="s">
        <v>32</v>
      </c>
      <c r="AX332" s="13" t="s">
        <v>80</v>
      </c>
      <c r="AY332" s="196" t="s">
        <v>155</v>
      </c>
    </row>
    <row r="333" spans="2:65" s="1" customFormat="1" ht="22.5" customHeight="1" x14ac:dyDescent="0.3">
      <c r="B333" s="173"/>
      <c r="C333" s="174" t="s">
        <v>517</v>
      </c>
      <c r="D333" s="174" t="s">
        <v>159</v>
      </c>
      <c r="E333" s="175" t="s">
        <v>518</v>
      </c>
      <c r="F333" s="176" t="s">
        <v>519</v>
      </c>
      <c r="G333" s="177" t="s">
        <v>162</v>
      </c>
      <c r="H333" s="178">
        <v>3</v>
      </c>
      <c r="I333" s="179"/>
      <c r="J333" s="180">
        <f>ROUND(I333*H333,2)</f>
        <v>0</v>
      </c>
      <c r="K333" s="176" t="s">
        <v>163</v>
      </c>
      <c r="L333" s="36"/>
      <c r="M333" s="181" t="s">
        <v>3</v>
      </c>
      <c r="N333" s="182" t="s">
        <v>44</v>
      </c>
      <c r="O333" s="37"/>
      <c r="P333" s="183">
        <f>O333*H333</f>
        <v>0</v>
      </c>
      <c r="Q333" s="183">
        <v>2.2563399999999998</v>
      </c>
      <c r="R333" s="183">
        <f>Q333*H333</f>
        <v>6.7690199999999994</v>
      </c>
      <c r="S333" s="183">
        <v>0</v>
      </c>
      <c r="T333" s="184">
        <f>S333*H333</f>
        <v>0</v>
      </c>
      <c r="AR333" s="19" t="s">
        <v>164</v>
      </c>
      <c r="AT333" s="19" t="s">
        <v>159</v>
      </c>
      <c r="AU333" s="19" t="s">
        <v>165</v>
      </c>
      <c r="AY333" s="19" t="s">
        <v>155</v>
      </c>
      <c r="BE333" s="185">
        <f>IF(N333="základní",J333,0)</f>
        <v>0</v>
      </c>
      <c r="BF333" s="185">
        <f>IF(N333="snížená",J333,0)</f>
        <v>0</v>
      </c>
      <c r="BG333" s="185">
        <f>IF(N333="zákl. přenesená",J333,0)</f>
        <v>0</v>
      </c>
      <c r="BH333" s="185">
        <f>IF(N333="sníž. přenesená",J333,0)</f>
        <v>0</v>
      </c>
      <c r="BI333" s="185">
        <f>IF(N333="nulová",J333,0)</f>
        <v>0</v>
      </c>
      <c r="BJ333" s="19" t="s">
        <v>80</v>
      </c>
      <c r="BK333" s="185">
        <f>ROUND(I333*H333,2)</f>
        <v>0</v>
      </c>
      <c r="BL333" s="19" t="s">
        <v>164</v>
      </c>
      <c r="BM333" s="19" t="s">
        <v>520</v>
      </c>
    </row>
    <row r="334" spans="2:65" s="12" customFormat="1" x14ac:dyDescent="0.3">
      <c r="B334" s="186"/>
      <c r="D334" s="187" t="s">
        <v>167</v>
      </c>
      <c r="E334" s="188" t="s">
        <v>3</v>
      </c>
      <c r="F334" s="189" t="s">
        <v>521</v>
      </c>
      <c r="H334" s="190" t="s">
        <v>3</v>
      </c>
      <c r="I334" s="191"/>
      <c r="L334" s="186"/>
      <c r="M334" s="192"/>
      <c r="N334" s="193"/>
      <c r="O334" s="193"/>
      <c r="P334" s="193"/>
      <c r="Q334" s="193"/>
      <c r="R334" s="193"/>
      <c r="S334" s="193"/>
      <c r="T334" s="194"/>
      <c r="AT334" s="190" t="s">
        <v>167</v>
      </c>
      <c r="AU334" s="190" t="s">
        <v>165</v>
      </c>
      <c r="AV334" s="12" t="s">
        <v>80</v>
      </c>
      <c r="AW334" s="12" t="s">
        <v>32</v>
      </c>
      <c r="AX334" s="12" t="s">
        <v>73</v>
      </c>
      <c r="AY334" s="190" t="s">
        <v>155</v>
      </c>
    </row>
    <row r="335" spans="2:65" s="13" customFormat="1" x14ac:dyDescent="0.3">
      <c r="B335" s="195"/>
      <c r="D335" s="187" t="s">
        <v>167</v>
      </c>
      <c r="E335" s="196" t="s">
        <v>3</v>
      </c>
      <c r="F335" s="197" t="s">
        <v>522</v>
      </c>
      <c r="H335" s="198">
        <v>3</v>
      </c>
      <c r="I335" s="199"/>
      <c r="L335" s="195"/>
      <c r="M335" s="200"/>
      <c r="N335" s="201"/>
      <c r="O335" s="201"/>
      <c r="P335" s="201"/>
      <c r="Q335" s="201"/>
      <c r="R335" s="201"/>
      <c r="S335" s="201"/>
      <c r="T335" s="202"/>
      <c r="AT335" s="196" t="s">
        <v>167</v>
      </c>
      <c r="AU335" s="196" t="s">
        <v>165</v>
      </c>
      <c r="AV335" s="13" t="s">
        <v>82</v>
      </c>
      <c r="AW335" s="13" t="s">
        <v>32</v>
      </c>
      <c r="AX335" s="13" t="s">
        <v>80</v>
      </c>
      <c r="AY335" s="196" t="s">
        <v>155</v>
      </c>
    </row>
    <row r="336" spans="2:65" s="11" customFormat="1" ht="22.35" customHeight="1" x14ac:dyDescent="0.3">
      <c r="B336" s="157"/>
      <c r="D336" s="170" t="s">
        <v>72</v>
      </c>
      <c r="E336" s="171" t="s">
        <v>523</v>
      </c>
      <c r="F336" s="171" t="s">
        <v>524</v>
      </c>
      <c r="I336" s="160"/>
      <c r="J336" s="172">
        <f>BK336</f>
        <v>0</v>
      </c>
      <c r="L336" s="157"/>
      <c r="M336" s="162"/>
      <c r="N336" s="163"/>
      <c r="O336" s="163"/>
      <c r="P336" s="164">
        <f>SUM(P337:P345)</f>
        <v>0</v>
      </c>
      <c r="Q336" s="163"/>
      <c r="R336" s="164">
        <f>SUM(R337:R345)</f>
        <v>2.29278</v>
      </c>
      <c r="S336" s="163"/>
      <c r="T336" s="165">
        <f>SUM(T337:T345)</f>
        <v>0</v>
      </c>
      <c r="AR336" s="158" t="s">
        <v>80</v>
      </c>
      <c r="AT336" s="166" t="s">
        <v>72</v>
      </c>
      <c r="AU336" s="166" t="s">
        <v>82</v>
      </c>
      <c r="AY336" s="158" t="s">
        <v>155</v>
      </c>
      <c r="BK336" s="167">
        <f>SUM(BK337:BK345)</f>
        <v>0</v>
      </c>
    </row>
    <row r="337" spans="2:65" s="1" customFormat="1" ht="22.5" customHeight="1" x14ac:dyDescent="0.3">
      <c r="B337" s="173"/>
      <c r="C337" s="174" t="s">
        <v>525</v>
      </c>
      <c r="D337" s="174" t="s">
        <v>159</v>
      </c>
      <c r="E337" s="175" t="s">
        <v>526</v>
      </c>
      <c r="F337" s="176" t="s">
        <v>527</v>
      </c>
      <c r="G337" s="177" t="s">
        <v>431</v>
      </c>
      <c r="H337" s="178">
        <v>3</v>
      </c>
      <c r="I337" s="179"/>
      <c r="J337" s="180">
        <f t="shared" ref="J337:J345" si="0">ROUND(I337*H337,2)</f>
        <v>0</v>
      </c>
      <c r="K337" s="176" t="s">
        <v>163</v>
      </c>
      <c r="L337" s="36"/>
      <c r="M337" s="181" t="s">
        <v>3</v>
      </c>
      <c r="N337" s="182" t="s">
        <v>44</v>
      </c>
      <c r="O337" s="37"/>
      <c r="P337" s="183">
        <f t="shared" ref="P337:P345" si="1">O337*H337</f>
        <v>0</v>
      </c>
      <c r="Q337" s="183">
        <v>0.34089999999999998</v>
      </c>
      <c r="R337" s="183">
        <f t="shared" ref="R337:R345" si="2">Q337*H337</f>
        <v>1.0226999999999999</v>
      </c>
      <c r="S337" s="183">
        <v>0</v>
      </c>
      <c r="T337" s="184">
        <f t="shared" ref="T337:T345" si="3">S337*H337</f>
        <v>0</v>
      </c>
      <c r="AR337" s="19" t="s">
        <v>164</v>
      </c>
      <c r="AT337" s="19" t="s">
        <v>159</v>
      </c>
      <c r="AU337" s="19" t="s">
        <v>165</v>
      </c>
      <c r="AY337" s="19" t="s">
        <v>155</v>
      </c>
      <c r="BE337" s="185">
        <f t="shared" ref="BE337:BE345" si="4">IF(N337="základní",J337,0)</f>
        <v>0</v>
      </c>
      <c r="BF337" s="185">
        <f t="shared" ref="BF337:BF345" si="5">IF(N337="snížená",J337,0)</f>
        <v>0</v>
      </c>
      <c r="BG337" s="185">
        <f t="shared" ref="BG337:BG345" si="6">IF(N337="zákl. přenesená",J337,0)</f>
        <v>0</v>
      </c>
      <c r="BH337" s="185">
        <f t="shared" ref="BH337:BH345" si="7">IF(N337="sníž. přenesená",J337,0)</f>
        <v>0</v>
      </c>
      <c r="BI337" s="185">
        <f t="shared" ref="BI337:BI345" si="8">IF(N337="nulová",J337,0)</f>
        <v>0</v>
      </c>
      <c r="BJ337" s="19" t="s">
        <v>80</v>
      </c>
      <c r="BK337" s="185">
        <f t="shared" ref="BK337:BK345" si="9">ROUND(I337*H337,2)</f>
        <v>0</v>
      </c>
      <c r="BL337" s="19" t="s">
        <v>164</v>
      </c>
      <c r="BM337" s="19" t="s">
        <v>528</v>
      </c>
    </row>
    <row r="338" spans="2:65" s="1" customFormat="1" ht="22.5" customHeight="1" x14ac:dyDescent="0.3">
      <c r="B338" s="173"/>
      <c r="C338" s="227" t="s">
        <v>529</v>
      </c>
      <c r="D338" s="227" t="s">
        <v>325</v>
      </c>
      <c r="E338" s="228" t="s">
        <v>530</v>
      </c>
      <c r="F338" s="229" t="s">
        <v>531</v>
      </c>
      <c r="G338" s="230" t="s">
        <v>431</v>
      </c>
      <c r="H338" s="231">
        <v>3</v>
      </c>
      <c r="I338" s="232"/>
      <c r="J338" s="233">
        <f t="shared" si="0"/>
        <v>0</v>
      </c>
      <c r="K338" s="229" t="s">
        <v>163</v>
      </c>
      <c r="L338" s="234"/>
      <c r="M338" s="235" t="s">
        <v>3</v>
      </c>
      <c r="N338" s="236" t="s">
        <v>44</v>
      </c>
      <c r="O338" s="37"/>
      <c r="P338" s="183">
        <f t="shared" si="1"/>
        <v>0</v>
      </c>
      <c r="Q338" s="183">
        <v>2.7E-2</v>
      </c>
      <c r="R338" s="183">
        <f t="shared" si="2"/>
        <v>8.1000000000000003E-2</v>
      </c>
      <c r="S338" s="183">
        <v>0</v>
      </c>
      <c r="T338" s="184">
        <f t="shared" si="3"/>
        <v>0</v>
      </c>
      <c r="AR338" s="19" t="s">
        <v>224</v>
      </c>
      <c r="AT338" s="19" t="s">
        <v>325</v>
      </c>
      <c r="AU338" s="19" t="s">
        <v>165</v>
      </c>
      <c r="AY338" s="19" t="s">
        <v>155</v>
      </c>
      <c r="BE338" s="185">
        <f t="shared" si="4"/>
        <v>0</v>
      </c>
      <c r="BF338" s="185">
        <f t="shared" si="5"/>
        <v>0</v>
      </c>
      <c r="BG338" s="185">
        <f t="shared" si="6"/>
        <v>0</v>
      </c>
      <c r="BH338" s="185">
        <f t="shared" si="7"/>
        <v>0</v>
      </c>
      <c r="BI338" s="185">
        <f t="shared" si="8"/>
        <v>0</v>
      </c>
      <c r="BJ338" s="19" t="s">
        <v>80</v>
      </c>
      <c r="BK338" s="185">
        <f t="shared" si="9"/>
        <v>0</v>
      </c>
      <c r="BL338" s="19" t="s">
        <v>164</v>
      </c>
      <c r="BM338" s="19" t="s">
        <v>532</v>
      </c>
    </row>
    <row r="339" spans="2:65" s="1" customFormat="1" ht="22.5" customHeight="1" x14ac:dyDescent="0.3">
      <c r="B339" s="173"/>
      <c r="C339" s="227" t="s">
        <v>533</v>
      </c>
      <c r="D339" s="227" t="s">
        <v>325</v>
      </c>
      <c r="E339" s="228" t="s">
        <v>534</v>
      </c>
      <c r="F339" s="229" t="s">
        <v>535</v>
      </c>
      <c r="G339" s="230" t="s">
        <v>431</v>
      </c>
      <c r="H339" s="231">
        <v>3</v>
      </c>
      <c r="I339" s="232"/>
      <c r="J339" s="233">
        <f t="shared" si="0"/>
        <v>0</v>
      </c>
      <c r="K339" s="229" t="s">
        <v>163</v>
      </c>
      <c r="L339" s="234"/>
      <c r="M339" s="235" t="s">
        <v>3</v>
      </c>
      <c r="N339" s="236" t="s">
        <v>44</v>
      </c>
      <c r="O339" s="37"/>
      <c r="P339" s="183">
        <f t="shared" si="1"/>
        <v>0</v>
      </c>
      <c r="Q339" s="183">
        <v>6.0000000000000001E-3</v>
      </c>
      <c r="R339" s="183">
        <f t="shared" si="2"/>
        <v>1.8000000000000002E-2</v>
      </c>
      <c r="S339" s="183">
        <v>0</v>
      </c>
      <c r="T339" s="184">
        <f t="shared" si="3"/>
        <v>0</v>
      </c>
      <c r="AR339" s="19" t="s">
        <v>224</v>
      </c>
      <c r="AT339" s="19" t="s">
        <v>325</v>
      </c>
      <c r="AU339" s="19" t="s">
        <v>165</v>
      </c>
      <c r="AY339" s="19" t="s">
        <v>155</v>
      </c>
      <c r="BE339" s="185">
        <f t="shared" si="4"/>
        <v>0</v>
      </c>
      <c r="BF339" s="185">
        <f t="shared" si="5"/>
        <v>0</v>
      </c>
      <c r="BG339" s="185">
        <f t="shared" si="6"/>
        <v>0</v>
      </c>
      <c r="BH339" s="185">
        <f t="shared" si="7"/>
        <v>0</v>
      </c>
      <c r="BI339" s="185">
        <f t="shared" si="8"/>
        <v>0</v>
      </c>
      <c r="BJ339" s="19" t="s">
        <v>80</v>
      </c>
      <c r="BK339" s="185">
        <f t="shared" si="9"/>
        <v>0</v>
      </c>
      <c r="BL339" s="19" t="s">
        <v>164</v>
      </c>
      <c r="BM339" s="19" t="s">
        <v>536</v>
      </c>
    </row>
    <row r="340" spans="2:65" s="1" customFormat="1" ht="22.5" customHeight="1" x14ac:dyDescent="0.3">
      <c r="B340" s="173"/>
      <c r="C340" s="227" t="s">
        <v>537</v>
      </c>
      <c r="D340" s="227" t="s">
        <v>325</v>
      </c>
      <c r="E340" s="228" t="s">
        <v>538</v>
      </c>
      <c r="F340" s="229" t="s">
        <v>539</v>
      </c>
      <c r="G340" s="230" t="s">
        <v>431</v>
      </c>
      <c r="H340" s="231">
        <v>3</v>
      </c>
      <c r="I340" s="232"/>
      <c r="J340" s="233">
        <f t="shared" si="0"/>
        <v>0</v>
      </c>
      <c r="K340" s="229" t="s">
        <v>163</v>
      </c>
      <c r="L340" s="234"/>
      <c r="M340" s="235" t="s">
        <v>3</v>
      </c>
      <c r="N340" s="236" t="s">
        <v>44</v>
      </c>
      <c r="O340" s="37"/>
      <c r="P340" s="183">
        <f t="shared" si="1"/>
        <v>0</v>
      </c>
      <c r="Q340" s="183">
        <v>0.111</v>
      </c>
      <c r="R340" s="183">
        <f t="shared" si="2"/>
        <v>0.33300000000000002</v>
      </c>
      <c r="S340" s="183">
        <v>0</v>
      </c>
      <c r="T340" s="184">
        <f t="shared" si="3"/>
        <v>0</v>
      </c>
      <c r="AR340" s="19" t="s">
        <v>224</v>
      </c>
      <c r="AT340" s="19" t="s">
        <v>325</v>
      </c>
      <c r="AU340" s="19" t="s">
        <v>165</v>
      </c>
      <c r="AY340" s="19" t="s">
        <v>155</v>
      </c>
      <c r="BE340" s="185">
        <f t="shared" si="4"/>
        <v>0</v>
      </c>
      <c r="BF340" s="185">
        <f t="shared" si="5"/>
        <v>0</v>
      </c>
      <c r="BG340" s="185">
        <f t="shared" si="6"/>
        <v>0</v>
      </c>
      <c r="BH340" s="185">
        <f t="shared" si="7"/>
        <v>0</v>
      </c>
      <c r="BI340" s="185">
        <f t="shared" si="8"/>
        <v>0</v>
      </c>
      <c r="BJ340" s="19" t="s">
        <v>80</v>
      </c>
      <c r="BK340" s="185">
        <f t="shared" si="9"/>
        <v>0</v>
      </c>
      <c r="BL340" s="19" t="s">
        <v>164</v>
      </c>
      <c r="BM340" s="19" t="s">
        <v>540</v>
      </c>
    </row>
    <row r="341" spans="2:65" s="1" customFormat="1" ht="31.5" customHeight="1" x14ac:dyDescent="0.3">
      <c r="B341" s="173"/>
      <c r="C341" s="227" t="s">
        <v>541</v>
      </c>
      <c r="D341" s="227" t="s">
        <v>325</v>
      </c>
      <c r="E341" s="228" t="s">
        <v>542</v>
      </c>
      <c r="F341" s="229" t="s">
        <v>543</v>
      </c>
      <c r="G341" s="230" t="s">
        <v>431</v>
      </c>
      <c r="H341" s="231">
        <v>3</v>
      </c>
      <c r="I341" s="232"/>
      <c r="J341" s="233">
        <f t="shared" si="0"/>
        <v>0</v>
      </c>
      <c r="K341" s="229" t="s">
        <v>163</v>
      </c>
      <c r="L341" s="234"/>
      <c r="M341" s="235" t="s">
        <v>3</v>
      </c>
      <c r="N341" s="236" t="s">
        <v>44</v>
      </c>
      <c r="O341" s="37"/>
      <c r="P341" s="183">
        <f t="shared" si="1"/>
        <v>0</v>
      </c>
      <c r="Q341" s="183">
        <v>0.08</v>
      </c>
      <c r="R341" s="183">
        <f t="shared" si="2"/>
        <v>0.24</v>
      </c>
      <c r="S341" s="183">
        <v>0</v>
      </c>
      <c r="T341" s="184">
        <f t="shared" si="3"/>
        <v>0</v>
      </c>
      <c r="AR341" s="19" t="s">
        <v>224</v>
      </c>
      <c r="AT341" s="19" t="s">
        <v>325</v>
      </c>
      <c r="AU341" s="19" t="s">
        <v>165</v>
      </c>
      <c r="AY341" s="19" t="s">
        <v>155</v>
      </c>
      <c r="BE341" s="185">
        <f t="shared" si="4"/>
        <v>0</v>
      </c>
      <c r="BF341" s="185">
        <f t="shared" si="5"/>
        <v>0</v>
      </c>
      <c r="BG341" s="185">
        <f t="shared" si="6"/>
        <v>0</v>
      </c>
      <c r="BH341" s="185">
        <f t="shared" si="7"/>
        <v>0</v>
      </c>
      <c r="BI341" s="185">
        <f t="shared" si="8"/>
        <v>0</v>
      </c>
      <c r="BJ341" s="19" t="s">
        <v>80</v>
      </c>
      <c r="BK341" s="185">
        <f t="shared" si="9"/>
        <v>0</v>
      </c>
      <c r="BL341" s="19" t="s">
        <v>164</v>
      </c>
      <c r="BM341" s="19" t="s">
        <v>544</v>
      </c>
    </row>
    <row r="342" spans="2:65" s="1" customFormat="1" ht="22.5" customHeight="1" x14ac:dyDescent="0.3">
      <c r="B342" s="173"/>
      <c r="C342" s="227" t="s">
        <v>545</v>
      </c>
      <c r="D342" s="227" t="s">
        <v>325</v>
      </c>
      <c r="E342" s="228" t="s">
        <v>546</v>
      </c>
      <c r="F342" s="229" t="s">
        <v>547</v>
      </c>
      <c r="G342" s="230" t="s">
        <v>431</v>
      </c>
      <c r="H342" s="231">
        <v>3</v>
      </c>
      <c r="I342" s="232"/>
      <c r="J342" s="233">
        <f t="shared" si="0"/>
        <v>0</v>
      </c>
      <c r="K342" s="229" t="s">
        <v>163</v>
      </c>
      <c r="L342" s="234"/>
      <c r="M342" s="235" t="s">
        <v>3</v>
      </c>
      <c r="N342" s="236" t="s">
        <v>44</v>
      </c>
      <c r="O342" s="37"/>
      <c r="P342" s="183">
        <f t="shared" si="1"/>
        <v>0</v>
      </c>
      <c r="Q342" s="183">
        <v>7.1999999999999995E-2</v>
      </c>
      <c r="R342" s="183">
        <f t="shared" si="2"/>
        <v>0.21599999999999997</v>
      </c>
      <c r="S342" s="183">
        <v>0</v>
      </c>
      <c r="T342" s="184">
        <f t="shared" si="3"/>
        <v>0</v>
      </c>
      <c r="AR342" s="19" t="s">
        <v>224</v>
      </c>
      <c r="AT342" s="19" t="s">
        <v>325</v>
      </c>
      <c r="AU342" s="19" t="s">
        <v>165</v>
      </c>
      <c r="AY342" s="19" t="s">
        <v>155</v>
      </c>
      <c r="BE342" s="185">
        <f t="shared" si="4"/>
        <v>0</v>
      </c>
      <c r="BF342" s="185">
        <f t="shared" si="5"/>
        <v>0</v>
      </c>
      <c r="BG342" s="185">
        <f t="shared" si="6"/>
        <v>0</v>
      </c>
      <c r="BH342" s="185">
        <f t="shared" si="7"/>
        <v>0</v>
      </c>
      <c r="BI342" s="185">
        <f t="shared" si="8"/>
        <v>0</v>
      </c>
      <c r="BJ342" s="19" t="s">
        <v>80</v>
      </c>
      <c r="BK342" s="185">
        <f t="shared" si="9"/>
        <v>0</v>
      </c>
      <c r="BL342" s="19" t="s">
        <v>164</v>
      </c>
      <c r="BM342" s="19" t="s">
        <v>548</v>
      </c>
    </row>
    <row r="343" spans="2:65" s="1" customFormat="1" ht="22.5" customHeight="1" x14ac:dyDescent="0.3">
      <c r="B343" s="173"/>
      <c r="C343" s="174" t="s">
        <v>549</v>
      </c>
      <c r="D343" s="174" t="s">
        <v>159</v>
      </c>
      <c r="E343" s="175" t="s">
        <v>550</v>
      </c>
      <c r="F343" s="176" t="s">
        <v>551</v>
      </c>
      <c r="G343" s="177" t="s">
        <v>431</v>
      </c>
      <c r="H343" s="178">
        <v>3</v>
      </c>
      <c r="I343" s="179"/>
      <c r="J343" s="180">
        <f t="shared" si="0"/>
        <v>0</v>
      </c>
      <c r="K343" s="176" t="s">
        <v>163</v>
      </c>
      <c r="L343" s="36"/>
      <c r="M343" s="181" t="s">
        <v>3</v>
      </c>
      <c r="N343" s="182" t="s">
        <v>44</v>
      </c>
      <c r="O343" s="37"/>
      <c r="P343" s="183">
        <f t="shared" si="1"/>
        <v>0</v>
      </c>
      <c r="Q343" s="183">
        <v>9.3600000000000003E-3</v>
      </c>
      <c r="R343" s="183">
        <f t="shared" si="2"/>
        <v>2.8080000000000001E-2</v>
      </c>
      <c r="S343" s="183">
        <v>0</v>
      </c>
      <c r="T343" s="184">
        <f t="shared" si="3"/>
        <v>0</v>
      </c>
      <c r="AR343" s="19" t="s">
        <v>164</v>
      </c>
      <c r="AT343" s="19" t="s">
        <v>159</v>
      </c>
      <c r="AU343" s="19" t="s">
        <v>165</v>
      </c>
      <c r="AY343" s="19" t="s">
        <v>155</v>
      </c>
      <c r="BE343" s="185">
        <f t="shared" si="4"/>
        <v>0</v>
      </c>
      <c r="BF343" s="185">
        <f t="shared" si="5"/>
        <v>0</v>
      </c>
      <c r="BG343" s="185">
        <f t="shared" si="6"/>
        <v>0</v>
      </c>
      <c r="BH343" s="185">
        <f t="shared" si="7"/>
        <v>0</v>
      </c>
      <c r="BI343" s="185">
        <f t="shared" si="8"/>
        <v>0</v>
      </c>
      <c r="BJ343" s="19" t="s">
        <v>80</v>
      </c>
      <c r="BK343" s="185">
        <f t="shared" si="9"/>
        <v>0</v>
      </c>
      <c r="BL343" s="19" t="s">
        <v>164</v>
      </c>
      <c r="BM343" s="19" t="s">
        <v>552</v>
      </c>
    </row>
    <row r="344" spans="2:65" s="1" customFormat="1" ht="22.5" customHeight="1" x14ac:dyDescent="0.3">
      <c r="B344" s="173"/>
      <c r="C344" s="227" t="s">
        <v>553</v>
      </c>
      <c r="D344" s="227" t="s">
        <v>325</v>
      </c>
      <c r="E344" s="228" t="s">
        <v>554</v>
      </c>
      <c r="F344" s="229" t="s">
        <v>555</v>
      </c>
      <c r="G344" s="230" t="s">
        <v>431</v>
      </c>
      <c r="H344" s="231">
        <v>3</v>
      </c>
      <c r="I344" s="232"/>
      <c r="J344" s="233">
        <f t="shared" si="0"/>
        <v>0</v>
      </c>
      <c r="K344" s="229" t="s">
        <v>163</v>
      </c>
      <c r="L344" s="234"/>
      <c r="M344" s="235" t="s">
        <v>3</v>
      </c>
      <c r="N344" s="236" t="s">
        <v>44</v>
      </c>
      <c r="O344" s="37"/>
      <c r="P344" s="183">
        <f t="shared" si="1"/>
        <v>0</v>
      </c>
      <c r="Q344" s="183">
        <v>0.06</v>
      </c>
      <c r="R344" s="183">
        <f t="shared" si="2"/>
        <v>0.18</v>
      </c>
      <c r="S344" s="183">
        <v>0</v>
      </c>
      <c r="T344" s="184">
        <f t="shared" si="3"/>
        <v>0</v>
      </c>
      <c r="AR344" s="19" t="s">
        <v>224</v>
      </c>
      <c r="AT344" s="19" t="s">
        <v>325</v>
      </c>
      <c r="AU344" s="19" t="s">
        <v>165</v>
      </c>
      <c r="AY344" s="19" t="s">
        <v>155</v>
      </c>
      <c r="BE344" s="185">
        <f t="shared" si="4"/>
        <v>0</v>
      </c>
      <c r="BF344" s="185">
        <f t="shared" si="5"/>
        <v>0</v>
      </c>
      <c r="BG344" s="185">
        <f t="shared" si="6"/>
        <v>0</v>
      </c>
      <c r="BH344" s="185">
        <f t="shared" si="7"/>
        <v>0</v>
      </c>
      <c r="BI344" s="185">
        <f t="shared" si="8"/>
        <v>0</v>
      </c>
      <c r="BJ344" s="19" t="s">
        <v>80</v>
      </c>
      <c r="BK344" s="185">
        <f t="shared" si="9"/>
        <v>0</v>
      </c>
      <c r="BL344" s="19" t="s">
        <v>164</v>
      </c>
      <c r="BM344" s="19" t="s">
        <v>556</v>
      </c>
    </row>
    <row r="345" spans="2:65" s="1" customFormat="1" ht="22.5" customHeight="1" x14ac:dyDescent="0.3">
      <c r="B345" s="173"/>
      <c r="C345" s="227" t="s">
        <v>557</v>
      </c>
      <c r="D345" s="227" t="s">
        <v>325</v>
      </c>
      <c r="E345" s="228" t="s">
        <v>558</v>
      </c>
      <c r="F345" s="229" t="s">
        <v>559</v>
      </c>
      <c r="G345" s="230" t="s">
        <v>431</v>
      </c>
      <c r="H345" s="231">
        <v>3</v>
      </c>
      <c r="I345" s="232"/>
      <c r="J345" s="233">
        <f t="shared" si="0"/>
        <v>0</v>
      </c>
      <c r="K345" s="229" t="s">
        <v>163</v>
      </c>
      <c r="L345" s="234"/>
      <c r="M345" s="235" t="s">
        <v>3</v>
      </c>
      <c r="N345" s="236" t="s">
        <v>44</v>
      </c>
      <c r="O345" s="37"/>
      <c r="P345" s="183">
        <f t="shared" si="1"/>
        <v>0</v>
      </c>
      <c r="Q345" s="183">
        <v>5.8000000000000003E-2</v>
      </c>
      <c r="R345" s="183">
        <f t="shared" si="2"/>
        <v>0.17400000000000002</v>
      </c>
      <c r="S345" s="183">
        <v>0</v>
      </c>
      <c r="T345" s="184">
        <f t="shared" si="3"/>
        <v>0</v>
      </c>
      <c r="AR345" s="19" t="s">
        <v>224</v>
      </c>
      <c r="AT345" s="19" t="s">
        <v>325</v>
      </c>
      <c r="AU345" s="19" t="s">
        <v>165</v>
      </c>
      <c r="AY345" s="19" t="s">
        <v>155</v>
      </c>
      <c r="BE345" s="185">
        <f t="shared" si="4"/>
        <v>0</v>
      </c>
      <c r="BF345" s="185">
        <f t="shared" si="5"/>
        <v>0</v>
      </c>
      <c r="BG345" s="185">
        <f t="shared" si="6"/>
        <v>0</v>
      </c>
      <c r="BH345" s="185">
        <f t="shared" si="7"/>
        <v>0</v>
      </c>
      <c r="BI345" s="185">
        <f t="shared" si="8"/>
        <v>0</v>
      </c>
      <c r="BJ345" s="19" t="s">
        <v>80</v>
      </c>
      <c r="BK345" s="185">
        <f t="shared" si="9"/>
        <v>0</v>
      </c>
      <c r="BL345" s="19" t="s">
        <v>164</v>
      </c>
      <c r="BM345" s="19" t="s">
        <v>560</v>
      </c>
    </row>
    <row r="346" spans="2:65" s="11" customFormat="1" ht="22.35" customHeight="1" x14ac:dyDescent="0.3">
      <c r="B346" s="157"/>
      <c r="D346" s="170" t="s">
        <v>72</v>
      </c>
      <c r="E346" s="171" t="s">
        <v>561</v>
      </c>
      <c r="F346" s="171" t="s">
        <v>562</v>
      </c>
      <c r="I346" s="160"/>
      <c r="J346" s="172">
        <f>BK346</f>
        <v>0</v>
      </c>
      <c r="L346" s="157"/>
      <c r="M346" s="162"/>
      <c r="N346" s="163"/>
      <c r="O346" s="163"/>
      <c r="P346" s="164">
        <f>SUM(P347:P351)</f>
        <v>0</v>
      </c>
      <c r="Q346" s="163"/>
      <c r="R346" s="164">
        <f>SUM(R347:R351)</f>
        <v>2.7892399999999999</v>
      </c>
      <c r="S346" s="163"/>
      <c r="T346" s="165">
        <f>SUM(T347:T351)</f>
        <v>0</v>
      </c>
      <c r="AR346" s="158" t="s">
        <v>80</v>
      </c>
      <c r="AT346" s="166" t="s">
        <v>72</v>
      </c>
      <c r="AU346" s="166" t="s">
        <v>82</v>
      </c>
      <c r="AY346" s="158" t="s">
        <v>155</v>
      </c>
      <c r="BK346" s="167">
        <f>SUM(BK347:BK351)</f>
        <v>0</v>
      </c>
    </row>
    <row r="347" spans="2:65" s="1" customFormat="1" ht="22.5" customHeight="1" x14ac:dyDescent="0.3">
      <c r="B347" s="173"/>
      <c r="C347" s="174" t="s">
        <v>563</v>
      </c>
      <c r="D347" s="174" t="s">
        <v>159</v>
      </c>
      <c r="E347" s="175" t="s">
        <v>564</v>
      </c>
      <c r="F347" s="176" t="s">
        <v>565</v>
      </c>
      <c r="G347" s="177" t="s">
        <v>431</v>
      </c>
      <c r="H347" s="178">
        <v>1</v>
      </c>
      <c r="I347" s="179"/>
      <c r="J347" s="180">
        <f>ROUND(I347*H347,2)</f>
        <v>0</v>
      </c>
      <c r="K347" s="176" t="s">
        <v>163</v>
      </c>
      <c r="L347" s="36"/>
      <c r="M347" s="181" t="s">
        <v>3</v>
      </c>
      <c r="N347" s="182" t="s">
        <v>44</v>
      </c>
      <c r="O347" s="37"/>
      <c r="P347" s="183">
        <f>O347*H347</f>
        <v>0</v>
      </c>
      <c r="Q347" s="183">
        <v>2.6148799999999999</v>
      </c>
      <c r="R347" s="183">
        <f>Q347*H347</f>
        <v>2.6148799999999999</v>
      </c>
      <c r="S347" s="183">
        <v>0</v>
      </c>
      <c r="T347" s="184">
        <f>S347*H347</f>
        <v>0</v>
      </c>
      <c r="AR347" s="19" t="s">
        <v>164</v>
      </c>
      <c r="AT347" s="19" t="s">
        <v>159</v>
      </c>
      <c r="AU347" s="19" t="s">
        <v>165</v>
      </c>
      <c r="AY347" s="19" t="s">
        <v>155</v>
      </c>
      <c r="BE347" s="185">
        <f>IF(N347="základní",J347,0)</f>
        <v>0</v>
      </c>
      <c r="BF347" s="185">
        <f>IF(N347="snížená",J347,0)</f>
        <v>0</v>
      </c>
      <c r="BG347" s="185">
        <f>IF(N347="zákl. přenesená",J347,0)</f>
        <v>0</v>
      </c>
      <c r="BH347" s="185">
        <f>IF(N347="sníž. přenesená",J347,0)</f>
        <v>0</v>
      </c>
      <c r="BI347" s="185">
        <f>IF(N347="nulová",J347,0)</f>
        <v>0</v>
      </c>
      <c r="BJ347" s="19" t="s">
        <v>80</v>
      </c>
      <c r="BK347" s="185">
        <f>ROUND(I347*H347,2)</f>
        <v>0</v>
      </c>
      <c r="BL347" s="19" t="s">
        <v>164</v>
      </c>
      <c r="BM347" s="19" t="s">
        <v>566</v>
      </c>
    </row>
    <row r="348" spans="2:65" s="1" customFormat="1" ht="22.5" customHeight="1" x14ac:dyDescent="0.3">
      <c r="B348" s="173"/>
      <c r="C348" s="227" t="s">
        <v>567</v>
      </c>
      <c r="D348" s="227" t="s">
        <v>325</v>
      </c>
      <c r="E348" s="228" t="s">
        <v>568</v>
      </c>
      <c r="F348" s="229" t="s">
        <v>569</v>
      </c>
      <c r="G348" s="230" t="s">
        <v>431</v>
      </c>
      <c r="H348" s="231">
        <v>1</v>
      </c>
      <c r="I348" s="232"/>
      <c r="J348" s="233">
        <f>ROUND(I348*H348,2)</f>
        <v>0</v>
      </c>
      <c r="K348" s="229" t="s">
        <v>3</v>
      </c>
      <c r="L348" s="234"/>
      <c r="M348" s="235" t="s">
        <v>3</v>
      </c>
      <c r="N348" s="236" t="s">
        <v>44</v>
      </c>
      <c r="O348" s="37"/>
      <c r="P348" s="183">
        <f>O348*H348</f>
        <v>0</v>
      </c>
      <c r="Q348" s="183">
        <v>2.7E-2</v>
      </c>
      <c r="R348" s="183">
        <f>Q348*H348</f>
        <v>2.7E-2</v>
      </c>
      <c r="S348" s="183">
        <v>0</v>
      </c>
      <c r="T348" s="184">
        <f>S348*H348</f>
        <v>0</v>
      </c>
      <c r="AR348" s="19" t="s">
        <v>224</v>
      </c>
      <c r="AT348" s="19" t="s">
        <v>325</v>
      </c>
      <c r="AU348" s="19" t="s">
        <v>165</v>
      </c>
      <c r="AY348" s="19" t="s">
        <v>155</v>
      </c>
      <c r="BE348" s="185">
        <f>IF(N348="základní",J348,0)</f>
        <v>0</v>
      </c>
      <c r="BF348" s="185">
        <f>IF(N348="snížená",J348,0)</f>
        <v>0</v>
      </c>
      <c r="BG348" s="185">
        <f>IF(N348="zákl. přenesená",J348,0)</f>
        <v>0</v>
      </c>
      <c r="BH348" s="185">
        <f>IF(N348="sníž. přenesená",J348,0)</f>
        <v>0</v>
      </c>
      <c r="BI348" s="185">
        <f>IF(N348="nulová",J348,0)</f>
        <v>0</v>
      </c>
      <c r="BJ348" s="19" t="s">
        <v>80</v>
      </c>
      <c r="BK348" s="185">
        <f>ROUND(I348*H348,2)</f>
        <v>0</v>
      </c>
      <c r="BL348" s="19" t="s">
        <v>164</v>
      </c>
      <c r="BM348" s="19" t="s">
        <v>570</v>
      </c>
    </row>
    <row r="349" spans="2:65" s="1" customFormat="1" ht="22.5" customHeight="1" x14ac:dyDescent="0.3">
      <c r="B349" s="173"/>
      <c r="C349" s="227" t="s">
        <v>571</v>
      </c>
      <c r="D349" s="227" t="s">
        <v>325</v>
      </c>
      <c r="E349" s="228" t="s">
        <v>572</v>
      </c>
      <c r="F349" s="229" t="s">
        <v>573</v>
      </c>
      <c r="G349" s="230" t="s">
        <v>431</v>
      </c>
      <c r="H349" s="231">
        <v>1</v>
      </c>
      <c r="I349" s="232"/>
      <c r="J349" s="233">
        <f>ROUND(I349*H349,2)</f>
        <v>0</v>
      </c>
      <c r="K349" s="229" t="s">
        <v>3</v>
      </c>
      <c r="L349" s="234"/>
      <c r="M349" s="235" t="s">
        <v>3</v>
      </c>
      <c r="N349" s="236" t="s">
        <v>44</v>
      </c>
      <c r="O349" s="37"/>
      <c r="P349" s="183">
        <f>O349*H349</f>
        <v>0</v>
      </c>
      <c r="Q349" s="183">
        <v>0.08</v>
      </c>
      <c r="R349" s="183">
        <f>Q349*H349</f>
        <v>0.08</v>
      </c>
      <c r="S349" s="183">
        <v>0</v>
      </c>
      <c r="T349" s="184">
        <f>S349*H349</f>
        <v>0</v>
      </c>
      <c r="AR349" s="19" t="s">
        <v>224</v>
      </c>
      <c r="AT349" s="19" t="s">
        <v>325</v>
      </c>
      <c r="AU349" s="19" t="s">
        <v>165</v>
      </c>
      <c r="AY349" s="19" t="s">
        <v>155</v>
      </c>
      <c r="BE349" s="185">
        <f>IF(N349="základní",J349,0)</f>
        <v>0</v>
      </c>
      <c r="BF349" s="185">
        <f>IF(N349="snížená",J349,0)</f>
        <v>0</v>
      </c>
      <c r="BG349" s="185">
        <f>IF(N349="zákl. přenesená",J349,0)</f>
        <v>0</v>
      </c>
      <c r="BH349" s="185">
        <f>IF(N349="sníž. přenesená",J349,0)</f>
        <v>0</v>
      </c>
      <c r="BI349" s="185">
        <f>IF(N349="nulová",J349,0)</f>
        <v>0</v>
      </c>
      <c r="BJ349" s="19" t="s">
        <v>80</v>
      </c>
      <c r="BK349" s="185">
        <f>ROUND(I349*H349,2)</f>
        <v>0</v>
      </c>
      <c r="BL349" s="19" t="s">
        <v>164</v>
      </c>
      <c r="BM349" s="19" t="s">
        <v>574</v>
      </c>
    </row>
    <row r="350" spans="2:65" s="1" customFormat="1" ht="22.5" customHeight="1" x14ac:dyDescent="0.3">
      <c r="B350" s="173"/>
      <c r="C350" s="174" t="s">
        <v>575</v>
      </c>
      <c r="D350" s="174" t="s">
        <v>159</v>
      </c>
      <c r="E350" s="175" t="s">
        <v>550</v>
      </c>
      <c r="F350" s="176" t="s">
        <v>551</v>
      </c>
      <c r="G350" s="177" t="s">
        <v>431</v>
      </c>
      <c r="H350" s="178">
        <v>1</v>
      </c>
      <c r="I350" s="179"/>
      <c r="J350" s="180">
        <f>ROUND(I350*H350,2)</f>
        <v>0</v>
      </c>
      <c r="K350" s="176" t="s">
        <v>163</v>
      </c>
      <c r="L350" s="36"/>
      <c r="M350" s="181" t="s">
        <v>3</v>
      </c>
      <c r="N350" s="182" t="s">
        <v>44</v>
      </c>
      <c r="O350" s="37"/>
      <c r="P350" s="183">
        <f>O350*H350</f>
        <v>0</v>
      </c>
      <c r="Q350" s="183">
        <v>9.3600000000000003E-3</v>
      </c>
      <c r="R350" s="183">
        <f>Q350*H350</f>
        <v>9.3600000000000003E-3</v>
      </c>
      <c r="S350" s="183">
        <v>0</v>
      </c>
      <c r="T350" s="184">
        <f>S350*H350</f>
        <v>0</v>
      </c>
      <c r="AR350" s="19" t="s">
        <v>164</v>
      </c>
      <c r="AT350" s="19" t="s">
        <v>159</v>
      </c>
      <c r="AU350" s="19" t="s">
        <v>165</v>
      </c>
      <c r="AY350" s="19" t="s">
        <v>155</v>
      </c>
      <c r="BE350" s="185">
        <f>IF(N350="základní",J350,0)</f>
        <v>0</v>
      </c>
      <c r="BF350" s="185">
        <f>IF(N350="snížená",J350,0)</f>
        <v>0</v>
      </c>
      <c r="BG350" s="185">
        <f>IF(N350="zákl. přenesená",J350,0)</f>
        <v>0</v>
      </c>
      <c r="BH350" s="185">
        <f>IF(N350="sníž. přenesená",J350,0)</f>
        <v>0</v>
      </c>
      <c r="BI350" s="185">
        <f>IF(N350="nulová",J350,0)</f>
        <v>0</v>
      </c>
      <c r="BJ350" s="19" t="s">
        <v>80</v>
      </c>
      <c r="BK350" s="185">
        <f>ROUND(I350*H350,2)</f>
        <v>0</v>
      </c>
      <c r="BL350" s="19" t="s">
        <v>164</v>
      </c>
      <c r="BM350" s="19" t="s">
        <v>576</v>
      </c>
    </row>
    <row r="351" spans="2:65" s="1" customFormat="1" ht="22.5" customHeight="1" x14ac:dyDescent="0.3">
      <c r="B351" s="173"/>
      <c r="C351" s="227" t="s">
        <v>577</v>
      </c>
      <c r="D351" s="227" t="s">
        <v>325</v>
      </c>
      <c r="E351" s="228" t="s">
        <v>578</v>
      </c>
      <c r="F351" s="229" t="s">
        <v>579</v>
      </c>
      <c r="G351" s="230" t="s">
        <v>431</v>
      </c>
      <c r="H351" s="231">
        <v>1</v>
      </c>
      <c r="I351" s="232"/>
      <c r="J351" s="233">
        <f>ROUND(I351*H351,2)</f>
        <v>0</v>
      </c>
      <c r="K351" s="229" t="s">
        <v>3</v>
      </c>
      <c r="L351" s="234"/>
      <c r="M351" s="235" t="s">
        <v>3</v>
      </c>
      <c r="N351" s="236" t="s">
        <v>44</v>
      </c>
      <c r="O351" s="37"/>
      <c r="P351" s="183">
        <f>O351*H351</f>
        <v>0</v>
      </c>
      <c r="Q351" s="183">
        <v>5.8000000000000003E-2</v>
      </c>
      <c r="R351" s="183">
        <f>Q351*H351</f>
        <v>5.8000000000000003E-2</v>
      </c>
      <c r="S351" s="183">
        <v>0</v>
      </c>
      <c r="T351" s="184">
        <f>S351*H351</f>
        <v>0</v>
      </c>
      <c r="AR351" s="19" t="s">
        <v>224</v>
      </c>
      <c r="AT351" s="19" t="s">
        <v>325</v>
      </c>
      <c r="AU351" s="19" t="s">
        <v>165</v>
      </c>
      <c r="AY351" s="19" t="s">
        <v>155</v>
      </c>
      <c r="BE351" s="185">
        <f>IF(N351="základní",J351,0)</f>
        <v>0</v>
      </c>
      <c r="BF351" s="185">
        <f>IF(N351="snížená",J351,0)</f>
        <v>0</v>
      </c>
      <c r="BG351" s="185">
        <f>IF(N351="zákl. přenesená",J351,0)</f>
        <v>0</v>
      </c>
      <c r="BH351" s="185">
        <f>IF(N351="sníž. přenesená",J351,0)</f>
        <v>0</v>
      </c>
      <c r="BI351" s="185">
        <f>IF(N351="nulová",J351,0)</f>
        <v>0</v>
      </c>
      <c r="BJ351" s="19" t="s">
        <v>80</v>
      </c>
      <c r="BK351" s="185">
        <f>ROUND(I351*H351,2)</f>
        <v>0</v>
      </c>
      <c r="BL351" s="19" t="s">
        <v>164</v>
      </c>
      <c r="BM351" s="19" t="s">
        <v>580</v>
      </c>
    </row>
    <row r="352" spans="2:65" s="11" customFormat="1" ht="22.35" customHeight="1" x14ac:dyDescent="0.3">
      <c r="B352" s="157"/>
      <c r="D352" s="170" t="s">
        <v>72</v>
      </c>
      <c r="E352" s="171" t="s">
        <v>581</v>
      </c>
      <c r="F352" s="171" t="s">
        <v>582</v>
      </c>
      <c r="I352" s="160"/>
      <c r="J352" s="172">
        <f>BK352</f>
        <v>0</v>
      </c>
      <c r="L352" s="157"/>
      <c r="M352" s="162"/>
      <c r="N352" s="163"/>
      <c r="O352" s="163"/>
      <c r="P352" s="164">
        <f>SUM(P353:P363)</f>
        <v>0</v>
      </c>
      <c r="Q352" s="163"/>
      <c r="R352" s="164">
        <f>SUM(R353:R363)</f>
        <v>18.302777472000002</v>
      </c>
      <c r="S352" s="163"/>
      <c r="T352" s="165">
        <f>SUM(T353:T363)</f>
        <v>0</v>
      </c>
      <c r="AR352" s="158" t="s">
        <v>80</v>
      </c>
      <c r="AT352" s="166" t="s">
        <v>72</v>
      </c>
      <c r="AU352" s="166" t="s">
        <v>82</v>
      </c>
      <c r="AY352" s="158" t="s">
        <v>155</v>
      </c>
      <c r="BK352" s="167">
        <f>SUM(BK353:BK363)</f>
        <v>0</v>
      </c>
    </row>
    <row r="353" spans="2:65" s="1" customFormat="1" ht="31.5" customHeight="1" x14ac:dyDescent="0.3">
      <c r="B353" s="173"/>
      <c r="C353" s="174" t="s">
        <v>583</v>
      </c>
      <c r="D353" s="174" t="s">
        <v>159</v>
      </c>
      <c r="E353" s="175" t="s">
        <v>584</v>
      </c>
      <c r="F353" s="176" t="s">
        <v>585</v>
      </c>
      <c r="G353" s="177" t="s">
        <v>431</v>
      </c>
      <c r="H353" s="178">
        <v>3</v>
      </c>
      <c r="I353" s="179"/>
      <c r="J353" s="180">
        <f t="shared" ref="J353:J360" si="10">ROUND(I353*H353,2)</f>
        <v>0</v>
      </c>
      <c r="K353" s="176" t="s">
        <v>163</v>
      </c>
      <c r="L353" s="36"/>
      <c r="M353" s="181" t="s">
        <v>3</v>
      </c>
      <c r="N353" s="182" t="s">
        <v>44</v>
      </c>
      <c r="O353" s="37"/>
      <c r="P353" s="183">
        <f t="shared" ref="P353:P360" si="11">O353*H353</f>
        <v>0</v>
      </c>
      <c r="Q353" s="183">
        <v>2.1167649439999998</v>
      </c>
      <c r="R353" s="183">
        <f t="shared" ref="R353:R360" si="12">Q353*H353</f>
        <v>6.3502948319999994</v>
      </c>
      <c r="S353" s="183">
        <v>0</v>
      </c>
      <c r="T353" s="184">
        <f t="shared" ref="T353:T360" si="13">S353*H353</f>
        <v>0</v>
      </c>
      <c r="AR353" s="19" t="s">
        <v>164</v>
      </c>
      <c r="AT353" s="19" t="s">
        <v>159</v>
      </c>
      <c r="AU353" s="19" t="s">
        <v>165</v>
      </c>
      <c r="AY353" s="19" t="s">
        <v>155</v>
      </c>
      <c r="BE353" s="185">
        <f t="shared" ref="BE353:BE360" si="14">IF(N353="základní",J353,0)</f>
        <v>0</v>
      </c>
      <c r="BF353" s="185">
        <f t="shared" ref="BF353:BF360" si="15">IF(N353="snížená",J353,0)</f>
        <v>0</v>
      </c>
      <c r="BG353" s="185">
        <f t="shared" ref="BG353:BG360" si="16">IF(N353="zákl. přenesená",J353,0)</f>
        <v>0</v>
      </c>
      <c r="BH353" s="185">
        <f t="shared" ref="BH353:BH360" si="17">IF(N353="sníž. přenesená",J353,0)</f>
        <v>0</v>
      </c>
      <c r="BI353" s="185">
        <f t="shared" ref="BI353:BI360" si="18">IF(N353="nulová",J353,0)</f>
        <v>0</v>
      </c>
      <c r="BJ353" s="19" t="s">
        <v>80</v>
      </c>
      <c r="BK353" s="185">
        <f t="shared" ref="BK353:BK360" si="19">ROUND(I353*H353,2)</f>
        <v>0</v>
      </c>
      <c r="BL353" s="19" t="s">
        <v>164</v>
      </c>
      <c r="BM353" s="19" t="s">
        <v>586</v>
      </c>
    </row>
    <row r="354" spans="2:65" s="1" customFormat="1" ht="22.5" customHeight="1" x14ac:dyDescent="0.3">
      <c r="B354" s="173"/>
      <c r="C354" s="227" t="s">
        <v>587</v>
      </c>
      <c r="D354" s="227" t="s">
        <v>325</v>
      </c>
      <c r="E354" s="228" t="s">
        <v>588</v>
      </c>
      <c r="F354" s="229" t="s">
        <v>589</v>
      </c>
      <c r="G354" s="230" t="s">
        <v>431</v>
      </c>
      <c r="H354" s="231">
        <v>3</v>
      </c>
      <c r="I354" s="232"/>
      <c r="J354" s="233">
        <f t="shared" si="10"/>
        <v>0</v>
      </c>
      <c r="K354" s="229" t="s">
        <v>163</v>
      </c>
      <c r="L354" s="234"/>
      <c r="M354" s="235" t="s">
        <v>3</v>
      </c>
      <c r="N354" s="236" t="s">
        <v>44</v>
      </c>
      <c r="O354" s="37"/>
      <c r="P354" s="183">
        <f t="shared" si="11"/>
        <v>0</v>
      </c>
      <c r="Q354" s="183">
        <v>6.4000000000000001E-2</v>
      </c>
      <c r="R354" s="183">
        <f t="shared" si="12"/>
        <v>0.192</v>
      </c>
      <c r="S354" s="183">
        <v>0</v>
      </c>
      <c r="T354" s="184">
        <f t="shared" si="13"/>
        <v>0</v>
      </c>
      <c r="AR354" s="19" t="s">
        <v>224</v>
      </c>
      <c r="AT354" s="19" t="s">
        <v>325</v>
      </c>
      <c r="AU354" s="19" t="s">
        <v>165</v>
      </c>
      <c r="AY354" s="19" t="s">
        <v>155</v>
      </c>
      <c r="BE354" s="185">
        <f t="shared" si="14"/>
        <v>0</v>
      </c>
      <c r="BF354" s="185">
        <f t="shared" si="15"/>
        <v>0</v>
      </c>
      <c r="BG354" s="185">
        <f t="shared" si="16"/>
        <v>0</v>
      </c>
      <c r="BH354" s="185">
        <f t="shared" si="17"/>
        <v>0</v>
      </c>
      <c r="BI354" s="185">
        <f t="shared" si="18"/>
        <v>0</v>
      </c>
      <c r="BJ354" s="19" t="s">
        <v>80</v>
      </c>
      <c r="BK354" s="185">
        <f t="shared" si="19"/>
        <v>0</v>
      </c>
      <c r="BL354" s="19" t="s">
        <v>164</v>
      </c>
      <c r="BM354" s="19" t="s">
        <v>590</v>
      </c>
    </row>
    <row r="355" spans="2:65" s="1" customFormat="1" ht="22.5" customHeight="1" x14ac:dyDescent="0.3">
      <c r="B355" s="173"/>
      <c r="C355" s="227" t="s">
        <v>591</v>
      </c>
      <c r="D355" s="227" t="s">
        <v>325</v>
      </c>
      <c r="E355" s="228" t="s">
        <v>592</v>
      </c>
      <c r="F355" s="229" t="s">
        <v>593</v>
      </c>
      <c r="G355" s="230" t="s">
        <v>431</v>
      </c>
      <c r="H355" s="231">
        <v>3</v>
      </c>
      <c r="I355" s="232"/>
      <c r="J355" s="233">
        <f t="shared" si="10"/>
        <v>0</v>
      </c>
      <c r="K355" s="229" t="s">
        <v>163</v>
      </c>
      <c r="L355" s="234"/>
      <c r="M355" s="235" t="s">
        <v>3</v>
      </c>
      <c r="N355" s="236" t="s">
        <v>44</v>
      </c>
      <c r="O355" s="37"/>
      <c r="P355" s="183">
        <f t="shared" si="11"/>
        <v>0</v>
      </c>
      <c r="Q355" s="183">
        <v>0.54800000000000004</v>
      </c>
      <c r="R355" s="183">
        <f t="shared" si="12"/>
        <v>1.6440000000000001</v>
      </c>
      <c r="S355" s="183">
        <v>0</v>
      </c>
      <c r="T355" s="184">
        <f t="shared" si="13"/>
        <v>0</v>
      </c>
      <c r="AR355" s="19" t="s">
        <v>224</v>
      </c>
      <c r="AT355" s="19" t="s">
        <v>325</v>
      </c>
      <c r="AU355" s="19" t="s">
        <v>165</v>
      </c>
      <c r="AY355" s="19" t="s">
        <v>155</v>
      </c>
      <c r="BE355" s="185">
        <f t="shared" si="14"/>
        <v>0</v>
      </c>
      <c r="BF355" s="185">
        <f t="shared" si="15"/>
        <v>0</v>
      </c>
      <c r="BG355" s="185">
        <f t="shared" si="16"/>
        <v>0</v>
      </c>
      <c r="BH355" s="185">
        <f t="shared" si="17"/>
        <v>0</v>
      </c>
      <c r="BI355" s="185">
        <f t="shared" si="18"/>
        <v>0</v>
      </c>
      <c r="BJ355" s="19" t="s">
        <v>80</v>
      </c>
      <c r="BK355" s="185">
        <f t="shared" si="19"/>
        <v>0</v>
      </c>
      <c r="BL355" s="19" t="s">
        <v>164</v>
      </c>
      <c r="BM355" s="19" t="s">
        <v>594</v>
      </c>
    </row>
    <row r="356" spans="2:65" s="1" customFormat="1" ht="31.5" customHeight="1" x14ac:dyDescent="0.3">
      <c r="B356" s="173"/>
      <c r="C356" s="227" t="s">
        <v>595</v>
      </c>
      <c r="D356" s="227" t="s">
        <v>325</v>
      </c>
      <c r="E356" s="228" t="s">
        <v>596</v>
      </c>
      <c r="F356" s="229" t="s">
        <v>597</v>
      </c>
      <c r="G356" s="230" t="s">
        <v>431</v>
      </c>
      <c r="H356" s="231">
        <v>3</v>
      </c>
      <c r="I356" s="232"/>
      <c r="J356" s="233">
        <f t="shared" si="10"/>
        <v>0</v>
      </c>
      <c r="K356" s="229" t="s">
        <v>163</v>
      </c>
      <c r="L356" s="234"/>
      <c r="M356" s="235" t="s">
        <v>3</v>
      </c>
      <c r="N356" s="236" t="s">
        <v>44</v>
      </c>
      <c r="O356" s="37"/>
      <c r="P356" s="183">
        <f t="shared" si="11"/>
        <v>0</v>
      </c>
      <c r="Q356" s="183">
        <v>0.50600000000000001</v>
      </c>
      <c r="R356" s="183">
        <f t="shared" si="12"/>
        <v>1.518</v>
      </c>
      <c r="S356" s="183">
        <v>0</v>
      </c>
      <c r="T356" s="184">
        <f t="shared" si="13"/>
        <v>0</v>
      </c>
      <c r="AR356" s="19" t="s">
        <v>224</v>
      </c>
      <c r="AT356" s="19" t="s">
        <v>325</v>
      </c>
      <c r="AU356" s="19" t="s">
        <v>165</v>
      </c>
      <c r="AY356" s="19" t="s">
        <v>155</v>
      </c>
      <c r="BE356" s="185">
        <f t="shared" si="14"/>
        <v>0</v>
      </c>
      <c r="BF356" s="185">
        <f t="shared" si="15"/>
        <v>0</v>
      </c>
      <c r="BG356" s="185">
        <f t="shared" si="16"/>
        <v>0</v>
      </c>
      <c r="BH356" s="185">
        <f t="shared" si="17"/>
        <v>0</v>
      </c>
      <c r="BI356" s="185">
        <f t="shared" si="18"/>
        <v>0</v>
      </c>
      <c r="BJ356" s="19" t="s">
        <v>80</v>
      </c>
      <c r="BK356" s="185">
        <f t="shared" si="19"/>
        <v>0</v>
      </c>
      <c r="BL356" s="19" t="s">
        <v>164</v>
      </c>
      <c r="BM356" s="19" t="s">
        <v>598</v>
      </c>
    </row>
    <row r="357" spans="2:65" s="1" customFormat="1" ht="31.5" customHeight="1" x14ac:dyDescent="0.3">
      <c r="B357" s="173"/>
      <c r="C357" s="227" t="s">
        <v>599</v>
      </c>
      <c r="D357" s="227" t="s">
        <v>325</v>
      </c>
      <c r="E357" s="228" t="s">
        <v>600</v>
      </c>
      <c r="F357" s="229" t="s">
        <v>601</v>
      </c>
      <c r="G357" s="230" t="s">
        <v>431</v>
      </c>
      <c r="H357" s="231">
        <v>3</v>
      </c>
      <c r="I357" s="232"/>
      <c r="J357" s="233">
        <f t="shared" si="10"/>
        <v>0</v>
      </c>
      <c r="K357" s="229" t="s">
        <v>163</v>
      </c>
      <c r="L357" s="234"/>
      <c r="M357" s="235" t="s">
        <v>3</v>
      </c>
      <c r="N357" s="236" t="s">
        <v>44</v>
      </c>
      <c r="O357" s="37"/>
      <c r="P357" s="183">
        <f t="shared" si="11"/>
        <v>0</v>
      </c>
      <c r="Q357" s="183">
        <v>1.0129999999999999</v>
      </c>
      <c r="R357" s="183">
        <f t="shared" si="12"/>
        <v>3.0389999999999997</v>
      </c>
      <c r="S357" s="183">
        <v>0</v>
      </c>
      <c r="T357" s="184">
        <f t="shared" si="13"/>
        <v>0</v>
      </c>
      <c r="AR357" s="19" t="s">
        <v>224</v>
      </c>
      <c r="AT357" s="19" t="s">
        <v>325</v>
      </c>
      <c r="AU357" s="19" t="s">
        <v>165</v>
      </c>
      <c r="AY357" s="19" t="s">
        <v>155</v>
      </c>
      <c r="BE357" s="185">
        <f t="shared" si="14"/>
        <v>0</v>
      </c>
      <c r="BF357" s="185">
        <f t="shared" si="15"/>
        <v>0</v>
      </c>
      <c r="BG357" s="185">
        <f t="shared" si="16"/>
        <v>0</v>
      </c>
      <c r="BH357" s="185">
        <f t="shared" si="17"/>
        <v>0</v>
      </c>
      <c r="BI357" s="185">
        <f t="shared" si="18"/>
        <v>0</v>
      </c>
      <c r="BJ357" s="19" t="s">
        <v>80</v>
      </c>
      <c r="BK357" s="185">
        <f t="shared" si="19"/>
        <v>0</v>
      </c>
      <c r="BL357" s="19" t="s">
        <v>164</v>
      </c>
      <c r="BM357" s="19" t="s">
        <v>602</v>
      </c>
    </row>
    <row r="358" spans="2:65" s="1" customFormat="1" ht="22.5" customHeight="1" x14ac:dyDescent="0.3">
      <c r="B358" s="173"/>
      <c r="C358" s="174" t="s">
        <v>603</v>
      </c>
      <c r="D358" s="174" t="s">
        <v>159</v>
      </c>
      <c r="E358" s="175" t="s">
        <v>604</v>
      </c>
      <c r="F358" s="176" t="s">
        <v>605</v>
      </c>
      <c r="G358" s="177" t="s">
        <v>431</v>
      </c>
      <c r="H358" s="178">
        <v>3</v>
      </c>
      <c r="I358" s="179"/>
      <c r="J358" s="180">
        <f t="shared" si="10"/>
        <v>0</v>
      </c>
      <c r="K358" s="176" t="s">
        <v>163</v>
      </c>
      <c r="L358" s="36"/>
      <c r="M358" s="181" t="s">
        <v>3</v>
      </c>
      <c r="N358" s="182" t="s">
        <v>44</v>
      </c>
      <c r="O358" s="37"/>
      <c r="P358" s="183">
        <f t="shared" si="11"/>
        <v>0</v>
      </c>
      <c r="Q358" s="183">
        <v>7.0200000000000002E-3</v>
      </c>
      <c r="R358" s="183">
        <f t="shared" si="12"/>
        <v>2.1060000000000002E-2</v>
      </c>
      <c r="S358" s="183">
        <v>0</v>
      </c>
      <c r="T358" s="184">
        <f t="shared" si="13"/>
        <v>0</v>
      </c>
      <c r="AR358" s="19" t="s">
        <v>164</v>
      </c>
      <c r="AT358" s="19" t="s">
        <v>159</v>
      </c>
      <c r="AU358" s="19" t="s">
        <v>165</v>
      </c>
      <c r="AY358" s="19" t="s">
        <v>155</v>
      </c>
      <c r="BE358" s="185">
        <f t="shared" si="14"/>
        <v>0</v>
      </c>
      <c r="BF358" s="185">
        <f t="shared" si="15"/>
        <v>0</v>
      </c>
      <c r="BG358" s="185">
        <f t="shared" si="16"/>
        <v>0</v>
      </c>
      <c r="BH358" s="185">
        <f t="shared" si="17"/>
        <v>0</v>
      </c>
      <c r="BI358" s="185">
        <f t="shared" si="18"/>
        <v>0</v>
      </c>
      <c r="BJ358" s="19" t="s">
        <v>80</v>
      </c>
      <c r="BK358" s="185">
        <f t="shared" si="19"/>
        <v>0</v>
      </c>
      <c r="BL358" s="19" t="s">
        <v>164</v>
      </c>
      <c r="BM358" s="19" t="s">
        <v>606</v>
      </c>
    </row>
    <row r="359" spans="2:65" s="1" customFormat="1" ht="22.5" customHeight="1" x14ac:dyDescent="0.3">
      <c r="B359" s="173"/>
      <c r="C359" s="227" t="s">
        <v>607</v>
      </c>
      <c r="D359" s="227" t="s">
        <v>325</v>
      </c>
      <c r="E359" s="228" t="s">
        <v>608</v>
      </c>
      <c r="F359" s="229" t="s">
        <v>609</v>
      </c>
      <c r="G359" s="230" t="s">
        <v>431</v>
      </c>
      <c r="H359" s="231">
        <v>3</v>
      </c>
      <c r="I359" s="232"/>
      <c r="J359" s="233">
        <f t="shared" si="10"/>
        <v>0</v>
      </c>
      <c r="K359" s="229" t="s">
        <v>3</v>
      </c>
      <c r="L359" s="234"/>
      <c r="M359" s="235" t="s">
        <v>3</v>
      </c>
      <c r="N359" s="236" t="s">
        <v>44</v>
      </c>
      <c r="O359" s="37"/>
      <c r="P359" s="183">
        <f t="shared" si="11"/>
        <v>0</v>
      </c>
      <c r="Q359" s="183">
        <v>0.10199999999999999</v>
      </c>
      <c r="R359" s="183">
        <f t="shared" si="12"/>
        <v>0.30599999999999999</v>
      </c>
      <c r="S359" s="183">
        <v>0</v>
      </c>
      <c r="T359" s="184">
        <f t="shared" si="13"/>
        <v>0</v>
      </c>
      <c r="AR359" s="19" t="s">
        <v>224</v>
      </c>
      <c r="AT359" s="19" t="s">
        <v>325</v>
      </c>
      <c r="AU359" s="19" t="s">
        <v>165</v>
      </c>
      <c r="AY359" s="19" t="s">
        <v>155</v>
      </c>
      <c r="BE359" s="185">
        <f t="shared" si="14"/>
        <v>0</v>
      </c>
      <c r="BF359" s="185">
        <f t="shared" si="15"/>
        <v>0</v>
      </c>
      <c r="BG359" s="185">
        <f t="shared" si="16"/>
        <v>0</v>
      </c>
      <c r="BH359" s="185">
        <f t="shared" si="17"/>
        <v>0</v>
      </c>
      <c r="BI359" s="185">
        <f t="shared" si="18"/>
        <v>0</v>
      </c>
      <c r="BJ359" s="19" t="s">
        <v>80</v>
      </c>
      <c r="BK359" s="185">
        <f t="shared" si="19"/>
        <v>0</v>
      </c>
      <c r="BL359" s="19" t="s">
        <v>164</v>
      </c>
      <c r="BM359" s="19" t="s">
        <v>610</v>
      </c>
    </row>
    <row r="360" spans="2:65" s="1" customFormat="1" ht="22.5" customHeight="1" x14ac:dyDescent="0.3">
      <c r="B360" s="173"/>
      <c r="C360" s="174" t="s">
        <v>611</v>
      </c>
      <c r="D360" s="174" t="s">
        <v>159</v>
      </c>
      <c r="E360" s="175" t="s">
        <v>612</v>
      </c>
      <c r="F360" s="176" t="s">
        <v>613</v>
      </c>
      <c r="G360" s="177" t="s">
        <v>162</v>
      </c>
      <c r="H360" s="178">
        <v>2.7240000000000002</v>
      </c>
      <c r="I360" s="179"/>
      <c r="J360" s="180">
        <f t="shared" si="10"/>
        <v>0</v>
      </c>
      <c r="K360" s="176" t="s">
        <v>614</v>
      </c>
      <c r="L360" s="36"/>
      <c r="M360" s="181" t="s">
        <v>3</v>
      </c>
      <c r="N360" s="182" t="s">
        <v>44</v>
      </c>
      <c r="O360" s="37"/>
      <c r="P360" s="183">
        <f t="shared" si="11"/>
        <v>0</v>
      </c>
      <c r="Q360" s="183">
        <v>1.9205000000000001</v>
      </c>
      <c r="R360" s="183">
        <f t="shared" si="12"/>
        <v>5.2314420000000004</v>
      </c>
      <c r="S360" s="183">
        <v>0</v>
      </c>
      <c r="T360" s="184">
        <f t="shared" si="13"/>
        <v>0</v>
      </c>
      <c r="AR360" s="19" t="s">
        <v>164</v>
      </c>
      <c r="AT360" s="19" t="s">
        <v>159</v>
      </c>
      <c r="AU360" s="19" t="s">
        <v>165</v>
      </c>
      <c r="AY360" s="19" t="s">
        <v>155</v>
      </c>
      <c r="BE360" s="185">
        <f t="shared" si="14"/>
        <v>0</v>
      </c>
      <c r="BF360" s="185">
        <f t="shared" si="15"/>
        <v>0</v>
      </c>
      <c r="BG360" s="185">
        <f t="shared" si="16"/>
        <v>0</v>
      </c>
      <c r="BH360" s="185">
        <f t="shared" si="17"/>
        <v>0</v>
      </c>
      <c r="BI360" s="185">
        <f t="shared" si="18"/>
        <v>0</v>
      </c>
      <c r="BJ360" s="19" t="s">
        <v>80</v>
      </c>
      <c r="BK360" s="185">
        <f t="shared" si="19"/>
        <v>0</v>
      </c>
      <c r="BL360" s="19" t="s">
        <v>164</v>
      </c>
      <c r="BM360" s="19" t="s">
        <v>615</v>
      </c>
    </row>
    <row r="361" spans="2:65" s="13" customFormat="1" x14ac:dyDescent="0.3">
      <c r="B361" s="195"/>
      <c r="D361" s="212" t="s">
        <v>167</v>
      </c>
      <c r="E361" s="221" t="s">
        <v>3</v>
      </c>
      <c r="F361" s="222" t="s">
        <v>616</v>
      </c>
      <c r="H361" s="223">
        <v>2.7240000000000002</v>
      </c>
      <c r="I361" s="199"/>
      <c r="L361" s="195"/>
      <c r="M361" s="200"/>
      <c r="N361" s="201"/>
      <c r="O361" s="201"/>
      <c r="P361" s="201"/>
      <c r="Q361" s="201"/>
      <c r="R361" s="201"/>
      <c r="S361" s="201"/>
      <c r="T361" s="202"/>
      <c r="AT361" s="196" t="s">
        <v>167</v>
      </c>
      <c r="AU361" s="196" t="s">
        <v>165</v>
      </c>
      <c r="AV361" s="13" t="s">
        <v>82</v>
      </c>
      <c r="AW361" s="13" t="s">
        <v>32</v>
      </c>
      <c r="AX361" s="13" t="s">
        <v>80</v>
      </c>
      <c r="AY361" s="196" t="s">
        <v>155</v>
      </c>
    </row>
    <row r="362" spans="2:65" s="1" customFormat="1" ht="31.5" customHeight="1" x14ac:dyDescent="0.3">
      <c r="B362" s="173"/>
      <c r="C362" s="174" t="s">
        <v>617</v>
      </c>
      <c r="D362" s="174" t="s">
        <v>159</v>
      </c>
      <c r="E362" s="175" t="s">
        <v>618</v>
      </c>
      <c r="F362" s="176" t="s">
        <v>619</v>
      </c>
      <c r="G362" s="177" t="s">
        <v>217</v>
      </c>
      <c r="H362" s="178">
        <v>2.7240000000000002</v>
      </c>
      <c r="I362" s="179"/>
      <c r="J362" s="180">
        <f>ROUND(I362*H362,2)</f>
        <v>0</v>
      </c>
      <c r="K362" s="176" t="s">
        <v>614</v>
      </c>
      <c r="L362" s="36"/>
      <c r="M362" s="181" t="s">
        <v>3</v>
      </c>
      <c r="N362" s="182" t="s">
        <v>44</v>
      </c>
      <c r="O362" s="37"/>
      <c r="P362" s="183">
        <f>O362*H362</f>
        <v>0</v>
      </c>
      <c r="Q362" s="183">
        <v>3.6000000000000002E-4</v>
      </c>
      <c r="R362" s="183">
        <f>Q362*H362</f>
        <v>9.8064000000000007E-4</v>
      </c>
      <c r="S362" s="183">
        <v>0</v>
      </c>
      <c r="T362" s="184">
        <f>S362*H362</f>
        <v>0</v>
      </c>
      <c r="AR362" s="19" t="s">
        <v>164</v>
      </c>
      <c r="AT362" s="19" t="s">
        <v>159</v>
      </c>
      <c r="AU362" s="19" t="s">
        <v>165</v>
      </c>
      <c r="AY362" s="19" t="s">
        <v>155</v>
      </c>
      <c r="BE362" s="185">
        <f>IF(N362="základní",J362,0)</f>
        <v>0</v>
      </c>
      <c r="BF362" s="185">
        <f>IF(N362="snížená",J362,0)</f>
        <v>0</v>
      </c>
      <c r="BG362" s="185">
        <f>IF(N362="zákl. přenesená",J362,0)</f>
        <v>0</v>
      </c>
      <c r="BH362" s="185">
        <f>IF(N362="sníž. přenesená",J362,0)</f>
        <v>0</v>
      </c>
      <c r="BI362" s="185">
        <f>IF(N362="nulová",J362,0)</f>
        <v>0</v>
      </c>
      <c r="BJ362" s="19" t="s">
        <v>80</v>
      </c>
      <c r="BK362" s="185">
        <f>ROUND(I362*H362,2)</f>
        <v>0</v>
      </c>
      <c r="BL362" s="19" t="s">
        <v>164</v>
      </c>
      <c r="BM362" s="19" t="s">
        <v>620</v>
      </c>
    </row>
    <row r="363" spans="2:65" s="13" customFormat="1" x14ac:dyDescent="0.3">
      <c r="B363" s="195"/>
      <c r="D363" s="187" t="s">
        <v>167</v>
      </c>
      <c r="E363" s="196" t="s">
        <v>3</v>
      </c>
      <c r="F363" s="197" t="s">
        <v>616</v>
      </c>
      <c r="H363" s="198">
        <v>2.7240000000000002</v>
      </c>
      <c r="I363" s="199"/>
      <c r="L363" s="195"/>
      <c r="M363" s="200"/>
      <c r="N363" s="201"/>
      <c r="O363" s="201"/>
      <c r="P363" s="201"/>
      <c r="Q363" s="201"/>
      <c r="R363" s="201"/>
      <c r="S363" s="201"/>
      <c r="T363" s="202"/>
      <c r="AT363" s="196" t="s">
        <v>167</v>
      </c>
      <c r="AU363" s="196" t="s">
        <v>165</v>
      </c>
      <c r="AV363" s="13" t="s">
        <v>82</v>
      </c>
      <c r="AW363" s="13" t="s">
        <v>32</v>
      </c>
      <c r="AX363" s="13" t="s">
        <v>80</v>
      </c>
      <c r="AY363" s="196" t="s">
        <v>155</v>
      </c>
    </row>
    <row r="364" spans="2:65" s="11" customFormat="1" ht="22.35" customHeight="1" x14ac:dyDescent="0.3">
      <c r="B364" s="157"/>
      <c r="D364" s="170" t="s">
        <v>72</v>
      </c>
      <c r="E364" s="171" t="s">
        <v>621</v>
      </c>
      <c r="F364" s="171" t="s">
        <v>622</v>
      </c>
      <c r="I364" s="160"/>
      <c r="J364" s="172">
        <f>BK364</f>
        <v>0</v>
      </c>
      <c r="L364" s="157"/>
      <c r="M364" s="162"/>
      <c r="N364" s="163"/>
      <c r="O364" s="163"/>
      <c r="P364" s="164">
        <f>SUM(P365:P382)</f>
        <v>0</v>
      </c>
      <c r="Q364" s="163"/>
      <c r="R364" s="164">
        <f>SUM(R365:R382)</f>
        <v>28.104680000000002</v>
      </c>
      <c r="S364" s="163"/>
      <c r="T364" s="165">
        <f>SUM(T365:T382)</f>
        <v>0</v>
      </c>
      <c r="AR364" s="158" t="s">
        <v>80</v>
      </c>
      <c r="AT364" s="166" t="s">
        <v>72</v>
      </c>
      <c r="AU364" s="166" t="s">
        <v>82</v>
      </c>
      <c r="AY364" s="158" t="s">
        <v>155</v>
      </c>
      <c r="BK364" s="167">
        <f>SUM(BK365:BK382)</f>
        <v>0</v>
      </c>
    </row>
    <row r="365" spans="2:65" s="1" customFormat="1" ht="22.5" customHeight="1" x14ac:dyDescent="0.3">
      <c r="B365" s="173"/>
      <c r="C365" s="174" t="s">
        <v>623</v>
      </c>
      <c r="D365" s="174" t="s">
        <v>159</v>
      </c>
      <c r="E365" s="175" t="s">
        <v>624</v>
      </c>
      <c r="F365" s="176" t="s">
        <v>625</v>
      </c>
      <c r="G365" s="177" t="s">
        <v>217</v>
      </c>
      <c r="H365" s="178">
        <v>47.25</v>
      </c>
      <c r="I365" s="179"/>
      <c r="J365" s="180">
        <f>ROUND(I365*H365,2)</f>
        <v>0</v>
      </c>
      <c r="K365" s="176" t="s">
        <v>163</v>
      </c>
      <c r="L365" s="36"/>
      <c r="M365" s="181" t="s">
        <v>3</v>
      </c>
      <c r="N365" s="182" t="s">
        <v>44</v>
      </c>
      <c r="O365" s="37"/>
      <c r="P365" s="183">
        <f>O365*H365</f>
        <v>0</v>
      </c>
      <c r="Q365" s="183">
        <v>0</v>
      </c>
      <c r="R365" s="183">
        <f>Q365*H365</f>
        <v>0</v>
      </c>
      <c r="S365" s="183">
        <v>0</v>
      </c>
      <c r="T365" s="184">
        <f>S365*H365</f>
        <v>0</v>
      </c>
      <c r="AR365" s="19" t="s">
        <v>164</v>
      </c>
      <c r="AT365" s="19" t="s">
        <v>159</v>
      </c>
      <c r="AU365" s="19" t="s">
        <v>165</v>
      </c>
      <c r="AY365" s="19" t="s">
        <v>155</v>
      </c>
      <c r="BE365" s="185">
        <f>IF(N365="základní",J365,0)</f>
        <v>0</v>
      </c>
      <c r="BF365" s="185">
        <f>IF(N365="snížená",J365,0)</f>
        <v>0</v>
      </c>
      <c r="BG365" s="185">
        <f>IF(N365="zákl. přenesená",J365,0)</f>
        <v>0</v>
      </c>
      <c r="BH365" s="185">
        <f>IF(N365="sníž. přenesená",J365,0)</f>
        <v>0</v>
      </c>
      <c r="BI365" s="185">
        <f>IF(N365="nulová",J365,0)</f>
        <v>0</v>
      </c>
      <c r="BJ365" s="19" t="s">
        <v>80</v>
      </c>
      <c r="BK365" s="185">
        <f>ROUND(I365*H365,2)</f>
        <v>0</v>
      </c>
      <c r="BL365" s="19" t="s">
        <v>164</v>
      </c>
      <c r="BM365" s="19" t="s">
        <v>626</v>
      </c>
    </row>
    <row r="366" spans="2:65" s="13" customFormat="1" x14ac:dyDescent="0.3">
      <c r="B366" s="195"/>
      <c r="D366" s="212" t="s">
        <v>167</v>
      </c>
      <c r="E366" s="221" t="s">
        <v>3</v>
      </c>
      <c r="F366" s="222" t="s">
        <v>627</v>
      </c>
      <c r="H366" s="223">
        <v>47.25</v>
      </c>
      <c r="I366" s="199"/>
      <c r="L366" s="195"/>
      <c r="M366" s="200"/>
      <c r="N366" s="201"/>
      <c r="O366" s="201"/>
      <c r="P366" s="201"/>
      <c r="Q366" s="201"/>
      <c r="R366" s="201"/>
      <c r="S366" s="201"/>
      <c r="T366" s="202"/>
      <c r="AT366" s="196" t="s">
        <v>167</v>
      </c>
      <c r="AU366" s="196" t="s">
        <v>165</v>
      </c>
      <c r="AV366" s="13" t="s">
        <v>82</v>
      </c>
      <c r="AW366" s="13" t="s">
        <v>32</v>
      </c>
      <c r="AX366" s="13" t="s">
        <v>80</v>
      </c>
      <c r="AY366" s="196" t="s">
        <v>155</v>
      </c>
    </row>
    <row r="367" spans="2:65" s="1" customFormat="1" ht="22.5" customHeight="1" x14ac:dyDescent="0.3">
      <c r="B367" s="173"/>
      <c r="C367" s="174" t="s">
        <v>628</v>
      </c>
      <c r="D367" s="174" t="s">
        <v>159</v>
      </c>
      <c r="E367" s="175" t="s">
        <v>629</v>
      </c>
      <c r="F367" s="176" t="s">
        <v>630</v>
      </c>
      <c r="G367" s="177" t="s">
        <v>162</v>
      </c>
      <c r="H367" s="178">
        <v>6.0380000000000003</v>
      </c>
      <c r="I367" s="179"/>
      <c r="J367" s="180">
        <f>ROUND(I367*H367,2)</f>
        <v>0</v>
      </c>
      <c r="K367" s="176" t="s">
        <v>163</v>
      </c>
      <c r="L367" s="36"/>
      <c r="M367" s="181" t="s">
        <v>3</v>
      </c>
      <c r="N367" s="182" t="s">
        <v>44</v>
      </c>
      <c r="O367" s="37"/>
      <c r="P367" s="183">
        <f>O367*H367</f>
        <v>0</v>
      </c>
      <c r="Q367" s="183">
        <v>0</v>
      </c>
      <c r="R367" s="183">
        <f>Q367*H367</f>
        <v>0</v>
      </c>
      <c r="S367" s="183">
        <v>0</v>
      </c>
      <c r="T367" s="184">
        <f>S367*H367</f>
        <v>0</v>
      </c>
      <c r="AR367" s="19" t="s">
        <v>164</v>
      </c>
      <c r="AT367" s="19" t="s">
        <v>159</v>
      </c>
      <c r="AU367" s="19" t="s">
        <v>165</v>
      </c>
      <c r="AY367" s="19" t="s">
        <v>155</v>
      </c>
      <c r="BE367" s="185">
        <f>IF(N367="základní",J367,0)</f>
        <v>0</v>
      </c>
      <c r="BF367" s="185">
        <f>IF(N367="snížená",J367,0)</f>
        <v>0</v>
      </c>
      <c r="BG367" s="185">
        <f>IF(N367="zákl. přenesená",J367,0)</f>
        <v>0</v>
      </c>
      <c r="BH367" s="185">
        <f>IF(N367="sníž. přenesená",J367,0)</f>
        <v>0</v>
      </c>
      <c r="BI367" s="185">
        <f>IF(N367="nulová",J367,0)</f>
        <v>0</v>
      </c>
      <c r="BJ367" s="19" t="s">
        <v>80</v>
      </c>
      <c r="BK367" s="185">
        <f>ROUND(I367*H367,2)</f>
        <v>0</v>
      </c>
      <c r="BL367" s="19" t="s">
        <v>164</v>
      </c>
      <c r="BM367" s="19" t="s">
        <v>631</v>
      </c>
    </row>
    <row r="368" spans="2:65" s="13" customFormat="1" x14ac:dyDescent="0.3">
      <c r="B368" s="195"/>
      <c r="D368" s="212" t="s">
        <v>167</v>
      </c>
      <c r="E368" s="221" t="s">
        <v>3</v>
      </c>
      <c r="F368" s="222" t="s">
        <v>632</v>
      </c>
      <c r="H368" s="223">
        <v>6.0380000000000003</v>
      </c>
      <c r="I368" s="199"/>
      <c r="L368" s="195"/>
      <c r="M368" s="200"/>
      <c r="N368" s="201"/>
      <c r="O368" s="201"/>
      <c r="P368" s="201"/>
      <c r="Q368" s="201"/>
      <c r="R368" s="201"/>
      <c r="S368" s="201"/>
      <c r="T368" s="202"/>
      <c r="AT368" s="196" t="s">
        <v>167</v>
      </c>
      <c r="AU368" s="196" t="s">
        <v>165</v>
      </c>
      <c r="AV368" s="13" t="s">
        <v>82</v>
      </c>
      <c r="AW368" s="13" t="s">
        <v>32</v>
      </c>
      <c r="AX368" s="13" t="s">
        <v>80</v>
      </c>
      <c r="AY368" s="196" t="s">
        <v>155</v>
      </c>
    </row>
    <row r="369" spans="2:65" s="1" customFormat="1" ht="22.5" customHeight="1" x14ac:dyDescent="0.3">
      <c r="B369" s="173"/>
      <c r="C369" s="174" t="s">
        <v>633</v>
      </c>
      <c r="D369" s="174" t="s">
        <v>159</v>
      </c>
      <c r="E369" s="175" t="s">
        <v>634</v>
      </c>
      <c r="F369" s="176" t="s">
        <v>635</v>
      </c>
      <c r="G369" s="177" t="s">
        <v>431</v>
      </c>
      <c r="H369" s="178">
        <v>2</v>
      </c>
      <c r="I369" s="179"/>
      <c r="J369" s="180">
        <f>ROUND(I369*H369,2)</f>
        <v>0</v>
      </c>
      <c r="K369" s="176" t="s">
        <v>636</v>
      </c>
      <c r="L369" s="36"/>
      <c r="M369" s="181" t="s">
        <v>3</v>
      </c>
      <c r="N369" s="182" t="s">
        <v>44</v>
      </c>
      <c r="O369" s="37"/>
      <c r="P369" s="183">
        <f>O369*H369</f>
        <v>0</v>
      </c>
      <c r="Q369" s="183">
        <v>5.8003900000000002</v>
      </c>
      <c r="R369" s="183">
        <f>Q369*H369</f>
        <v>11.60078</v>
      </c>
      <c r="S369" s="183">
        <v>0</v>
      </c>
      <c r="T369" s="184">
        <f>S369*H369</f>
        <v>0</v>
      </c>
      <c r="AR369" s="19" t="s">
        <v>164</v>
      </c>
      <c r="AT369" s="19" t="s">
        <v>159</v>
      </c>
      <c r="AU369" s="19" t="s">
        <v>165</v>
      </c>
      <c r="AY369" s="19" t="s">
        <v>155</v>
      </c>
      <c r="BE369" s="185">
        <f>IF(N369="základní",J369,0)</f>
        <v>0</v>
      </c>
      <c r="BF369" s="185">
        <f>IF(N369="snížená",J369,0)</f>
        <v>0</v>
      </c>
      <c r="BG369" s="185">
        <f>IF(N369="zákl. přenesená",J369,0)</f>
        <v>0</v>
      </c>
      <c r="BH369" s="185">
        <f>IF(N369="sníž. přenesená",J369,0)</f>
        <v>0</v>
      </c>
      <c r="BI369" s="185">
        <f>IF(N369="nulová",J369,0)</f>
        <v>0</v>
      </c>
      <c r="BJ369" s="19" t="s">
        <v>80</v>
      </c>
      <c r="BK369" s="185">
        <f>ROUND(I369*H369,2)</f>
        <v>0</v>
      </c>
      <c r="BL369" s="19" t="s">
        <v>164</v>
      </c>
      <c r="BM369" s="19" t="s">
        <v>637</v>
      </c>
    </row>
    <row r="370" spans="2:65" s="1" customFormat="1" ht="31.5" customHeight="1" x14ac:dyDescent="0.3">
      <c r="B370" s="173"/>
      <c r="C370" s="174" t="s">
        <v>638</v>
      </c>
      <c r="D370" s="174" t="s">
        <v>159</v>
      </c>
      <c r="E370" s="175" t="s">
        <v>639</v>
      </c>
      <c r="F370" s="176" t="s">
        <v>640</v>
      </c>
      <c r="G370" s="177" t="s">
        <v>458</v>
      </c>
      <c r="H370" s="178">
        <v>35</v>
      </c>
      <c r="I370" s="179"/>
      <c r="J370" s="180">
        <f>ROUND(I370*H370,2)</f>
        <v>0</v>
      </c>
      <c r="K370" s="176" t="s">
        <v>163</v>
      </c>
      <c r="L370" s="36"/>
      <c r="M370" s="181" t="s">
        <v>3</v>
      </c>
      <c r="N370" s="182" t="s">
        <v>44</v>
      </c>
      <c r="O370" s="37"/>
      <c r="P370" s="183">
        <f>O370*H370</f>
        <v>0</v>
      </c>
      <c r="Q370" s="183">
        <v>1.0000000000000001E-5</v>
      </c>
      <c r="R370" s="183">
        <f>Q370*H370</f>
        <v>3.5000000000000005E-4</v>
      </c>
      <c r="S370" s="183">
        <v>0</v>
      </c>
      <c r="T370" s="184">
        <f>S370*H370</f>
        <v>0</v>
      </c>
      <c r="AR370" s="19" t="s">
        <v>164</v>
      </c>
      <c r="AT370" s="19" t="s">
        <v>159</v>
      </c>
      <c r="AU370" s="19" t="s">
        <v>165</v>
      </c>
      <c r="AY370" s="19" t="s">
        <v>155</v>
      </c>
      <c r="BE370" s="185">
        <f>IF(N370="základní",J370,0)</f>
        <v>0</v>
      </c>
      <c r="BF370" s="185">
        <f>IF(N370="snížená",J370,0)</f>
        <v>0</v>
      </c>
      <c r="BG370" s="185">
        <f>IF(N370="zákl. přenesená",J370,0)</f>
        <v>0</v>
      </c>
      <c r="BH370" s="185">
        <f>IF(N370="sníž. přenesená",J370,0)</f>
        <v>0</v>
      </c>
      <c r="BI370" s="185">
        <f>IF(N370="nulová",J370,0)</f>
        <v>0</v>
      </c>
      <c r="BJ370" s="19" t="s">
        <v>80</v>
      </c>
      <c r="BK370" s="185">
        <f>ROUND(I370*H370,2)</f>
        <v>0</v>
      </c>
      <c r="BL370" s="19" t="s">
        <v>164</v>
      </c>
      <c r="BM370" s="19" t="s">
        <v>641</v>
      </c>
    </row>
    <row r="371" spans="2:65" s="13" customFormat="1" x14ac:dyDescent="0.3">
      <c r="B371" s="195"/>
      <c r="D371" s="212" t="s">
        <v>167</v>
      </c>
      <c r="E371" s="221" t="s">
        <v>3</v>
      </c>
      <c r="F371" s="222" t="s">
        <v>642</v>
      </c>
      <c r="H371" s="223">
        <v>35</v>
      </c>
      <c r="I371" s="199"/>
      <c r="L371" s="195"/>
      <c r="M371" s="200"/>
      <c r="N371" s="201"/>
      <c r="O371" s="201"/>
      <c r="P371" s="201"/>
      <c r="Q371" s="201"/>
      <c r="R371" s="201"/>
      <c r="S371" s="201"/>
      <c r="T371" s="202"/>
      <c r="AT371" s="196" t="s">
        <v>167</v>
      </c>
      <c r="AU371" s="196" t="s">
        <v>165</v>
      </c>
      <c r="AV371" s="13" t="s">
        <v>82</v>
      </c>
      <c r="AW371" s="13" t="s">
        <v>32</v>
      </c>
      <c r="AX371" s="13" t="s">
        <v>80</v>
      </c>
      <c r="AY371" s="196" t="s">
        <v>155</v>
      </c>
    </row>
    <row r="372" spans="2:65" s="1" customFormat="1" ht="31.5" customHeight="1" x14ac:dyDescent="0.3">
      <c r="B372" s="173"/>
      <c r="C372" s="227" t="s">
        <v>643</v>
      </c>
      <c r="D372" s="227" t="s">
        <v>325</v>
      </c>
      <c r="E372" s="228" t="s">
        <v>644</v>
      </c>
      <c r="F372" s="229" t="s">
        <v>645</v>
      </c>
      <c r="G372" s="230" t="s">
        <v>431</v>
      </c>
      <c r="H372" s="231">
        <v>14</v>
      </c>
      <c r="I372" s="232"/>
      <c r="J372" s="233">
        <f>ROUND(I372*H372,2)</f>
        <v>0</v>
      </c>
      <c r="K372" s="229" t="s">
        <v>636</v>
      </c>
      <c r="L372" s="234"/>
      <c r="M372" s="235" t="s">
        <v>3</v>
      </c>
      <c r="N372" s="236" t="s">
        <v>44</v>
      </c>
      <c r="O372" s="37"/>
      <c r="P372" s="183">
        <f>O372*H372</f>
        <v>0</v>
      </c>
      <c r="Q372" s="183">
        <v>1.04</v>
      </c>
      <c r="R372" s="183">
        <f>Q372*H372</f>
        <v>14.56</v>
      </c>
      <c r="S372" s="183">
        <v>0</v>
      </c>
      <c r="T372" s="184">
        <f>S372*H372</f>
        <v>0</v>
      </c>
      <c r="AR372" s="19" t="s">
        <v>224</v>
      </c>
      <c r="AT372" s="19" t="s">
        <v>325</v>
      </c>
      <c r="AU372" s="19" t="s">
        <v>165</v>
      </c>
      <c r="AY372" s="19" t="s">
        <v>155</v>
      </c>
      <c r="BE372" s="185">
        <f>IF(N372="základní",J372,0)</f>
        <v>0</v>
      </c>
      <c r="BF372" s="185">
        <f>IF(N372="snížená",J372,0)</f>
        <v>0</v>
      </c>
      <c r="BG372" s="185">
        <f>IF(N372="zákl. přenesená",J372,0)</f>
        <v>0</v>
      </c>
      <c r="BH372" s="185">
        <f>IF(N372="sníž. přenesená",J372,0)</f>
        <v>0</v>
      </c>
      <c r="BI372" s="185">
        <f>IF(N372="nulová",J372,0)</f>
        <v>0</v>
      </c>
      <c r="BJ372" s="19" t="s">
        <v>80</v>
      </c>
      <c r="BK372" s="185">
        <f>ROUND(I372*H372,2)</f>
        <v>0</v>
      </c>
      <c r="BL372" s="19" t="s">
        <v>164</v>
      </c>
      <c r="BM372" s="19" t="s">
        <v>646</v>
      </c>
    </row>
    <row r="373" spans="2:65" s="13" customFormat="1" x14ac:dyDescent="0.3">
      <c r="B373" s="195"/>
      <c r="D373" s="212" t="s">
        <v>167</v>
      </c>
      <c r="E373" s="221" t="s">
        <v>3</v>
      </c>
      <c r="F373" s="222" t="s">
        <v>647</v>
      </c>
      <c r="H373" s="223">
        <v>14</v>
      </c>
      <c r="I373" s="199"/>
      <c r="L373" s="195"/>
      <c r="M373" s="200"/>
      <c r="N373" s="201"/>
      <c r="O373" s="201"/>
      <c r="P373" s="201"/>
      <c r="Q373" s="201"/>
      <c r="R373" s="201"/>
      <c r="S373" s="201"/>
      <c r="T373" s="202"/>
      <c r="AT373" s="196" t="s">
        <v>167</v>
      </c>
      <c r="AU373" s="196" t="s">
        <v>165</v>
      </c>
      <c r="AV373" s="13" t="s">
        <v>82</v>
      </c>
      <c r="AW373" s="13" t="s">
        <v>32</v>
      </c>
      <c r="AX373" s="13" t="s">
        <v>80</v>
      </c>
      <c r="AY373" s="196" t="s">
        <v>155</v>
      </c>
    </row>
    <row r="374" spans="2:65" s="1" customFormat="1" ht="22.5" customHeight="1" x14ac:dyDescent="0.3">
      <c r="B374" s="173"/>
      <c r="C374" s="174" t="s">
        <v>648</v>
      </c>
      <c r="D374" s="174" t="s">
        <v>159</v>
      </c>
      <c r="E374" s="175" t="s">
        <v>649</v>
      </c>
      <c r="F374" s="176" t="s">
        <v>650</v>
      </c>
      <c r="G374" s="177" t="s">
        <v>162</v>
      </c>
      <c r="H374" s="178">
        <v>42</v>
      </c>
      <c r="I374" s="179"/>
      <c r="J374" s="180">
        <f>ROUND(I374*H374,2)</f>
        <v>0</v>
      </c>
      <c r="K374" s="176" t="s">
        <v>3</v>
      </c>
      <c r="L374" s="36"/>
      <c r="M374" s="181" t="s">
        <v>3</v>
      </c>
      <c r="N374" s="182" t="s">
        <v>44</v>
      </c>
      <c r="O374" s="37"/>
      <c r="P374" s="183">
        <f>O374*H374</f>
        <v>0</v>
      </c>
      <c r="Q374" s="183">
        <v>0</v>
      </c>
      <c r="R374" s="183">
        <f>Q374*H374</f>
        <v>0</v>
      </c>
      <c r="S374" s="183">
        <v>0</v>
      </c>
      <c r="T374" s="184">
        <f>S374*H374</f>
        <v>0</v>
      </c>
      <c r="AR374" s="19" t="s">
        <v>164</v>
      </c>
      <c r="AT374" s="19" t="s">
        <v>159</v>
      </c>
      <c r="AU374" s="19" t="s">
        <v>165</v>
      </c>
      <c r="AY374" s="19" t="s">
        <v>155</v>
      </c>
      <c r="BE374" s="185">
        <f>IF(N374="základní",J374,0)</f>
        <v>0</v>
      </c>
      <c r="BF374" s="185">
        <f>IF(N374="snížená",J374,0)</f>
        <v>0</v>
      </c>
      <c r="BG374" s="185">
        <f>IF(N374="zákl. přenesená",J374,0)</f>
        <v>0</v>
      </c>
      <c r="BH374" s="185">
        <f>IF(N374="sníž. přenesená",J374,0)</f>
        <v>0</v>
      </c>
      <c r="BI374" s="185">
        <f>IF(N374="nulová",J374,0)</f>
        <v>0</v>
      </c>
      <c r="BJ374" s="19" t="s">
        <v>80</v>
      </c>
      <c r="BK374" s="185">
        <f>ROUND(I374*H374,2)</f>
        <v>0</v>
      </c>
      <c r="BL374" s="19" t="s">
        <v>164</v>
      </c>
      <c r="BM374" s="19" t="s">
        <v>651</v>
      </c>
    </row>
    <row r="375" spans="2:65" s="13" customFormat="1" x14ac:dyDescent="0.3">
      <c r="B375" s="195"/>
      <c r="D375" s="212" t="s">
        <v>167</v>
      </c>
      <c r="E375" s="221" t="s">
        <v>3</v>
      </c>
      <c r="F375" s="222" t="s">
        <v>652</v>
      </c>
      <c r="H375" s="223">
        <v>42</v>
      </c>
      <c r="I375" s="199"/>
      <c r="L375" s="195"/>
      <c r="M375" s="200"/>
      <c r="N375" s="201"/>
      <c r="O375" s="201"/>
      <c r="P375" s="201"/>
      <c r="Q375" s="201"/>
      <c r="R375" s="201"/>
      <c r="S375" s="201"/>
      <c r="T375" s="202"/>
      <c r="AT375" s="196" t="s">
        <v>167</v>
      </c>
      <c r="AU375" s="196" t="s">
        <v>165</v>
      </c>
      <c r="AV375" s="13" t="s">
        <v>82</v>
      </c>
      <c r="AW375" s="13" t="s">
        <v>32</v>
      </c>
      <c r="AX375" s="13" t="s">
        <v>80</v>
      </c>
      <c r="AY375" s="196" t="s">
        <v>155</v>
      </c>
    </row>
    <row r="376" spans="2:65" s="1" customFormat="1" ht="22.5" customHeight="1" x14ac:dyDescent="0.3">
      <c r="B376" s="173"/>
      <c r="C376" s="227" t="s">
        <v>653</v>
      </c>
      <c r="D376" s="227" t="s">
        <v>325</v>
      </c>
      <c r="E376" s="228" t="s">
        <v>654</v>
      </c>
      <c r="F376" s="229" t="s">
        <v>655</v>
      </c>
      <c r="G376" s="230" t="s">
        <v>431</v>
      </c>
      <c r="H376" s="231">
        <v>42</v>
      </c>
      <c r="I376" s="232"/>
      <c r="J376" s="233">
        <f>ROUND(I376*H376,2)</f>
        <v>0</v>
      </c>
      <c r="K376" s="229" t="s">
        <v>636</v>
      </c>
      <c r="L376" s="234"/>
      <c r="M376" s="235" t="s">
        <v>3</v>
      </c>
      <c r="N376" s="236" t="s">
        <v>44</v>
      </c>
      <c r="O376" s="37"/>
      <c r="P376" s="183">
        <f>O376*H376</f>
        <v>0</v>
      </c>
      <c r="Q376" s="183">
        <v>4.4999999999999998E-2</v>
      </c>
      <c r="R376" s="183">
        <f>Q376*H376</f>
        <v>1.89</v>
      </c>
      <c r="S376" s="183">
        <v>0</v>
      </c>
      <c r="T376" s="184">
        <f>S376*H376</f>
        <v>0</v>
      </c>
      <c r="AR376" s="19" t="s">
        <v>224</v>
      </c>
      <c r="AT376" s="19" t="s">
        <v>325</v>
      </c>
      <c r="AU376" s="19" t="s">
        <v>165</v>
      </c>
      <c r="AY376" s="19" t="s">
        <v>155</v>
      </c>
      <c r="BE376" s="185">
        <f>IF(N376="základní",J376,0)</f>
        <v>0</v>
      </c>
      <c r="BF376" s="185">
        <f>IF(N376="snížená",J376,0)</f>
        <v>0</v>
      </c>
      <c r="BG376" s="185">
        <f>IF(N376="zákl. přenesená",J376,0)</f>
        <v>0</v>
      </c>
      <c r="BH376" s="185">
        <f>IF(N376="sníž. přenesená",J376,0)</f>
        <v>0</v>
      </c>
      <c r="BI376" s="185">
        <f>IF(N376="nulová",J376,0)</f>
        <v>0</v>
      </c>
      <c r="BJ376" s="19" t="s">
        <v>80</v>
      </c>
      <c r="BK376" s="185">
        <f>ROUND(I376*H376,2)</f>
        <v>0</v>
      </c>
      <c r="BL376" s="19" t="s">
        <v>164</v>
      </c>
      <c r="BM376" s="19" t="s">
        <v>656</v>
      </c>
    </row>
    <row r="377" spans="2:65" s="13" customFormat="1" x14ac:dyDescent="0.3">
      <c r="B377" s="195"/>
      <c r="D377" s="212" t="s">
        <v>167</v>
      </c>
      <c r="E377" s="221" t="s">
        <v>3</v>
      </c>
      <c r="F377" s="222" t="s">
        <v>652</v>
      </c>
      <c r="H377" s="223">
        <v>42</v>
      </c>
      <c r="I377" s="199"/>
      <c r="L377" s="195"/>
      <c r="M377" s="200"/>
      <c r="N377" s="201"/>
      <c r="O377" s="201"/>
      <c r="P377" s="201"/>
      <c r="Q377" s="201"/>
      <c r="R377" s="201"/>
      <c r="S377" s="201"/>
      <c r="T377" s="202"/>
      <c r="AT377" s="196" t="s">
        <v>167</v>
      </c>
      <c r="AU377" s="196" t="s">
        <v>165</v>
      </c>
      <c r="AV377" s="13" t="s">
        <v>82</v>
      </c>
      <c r="AW377" s="13" t="s">
        <v>32</v>
      </c>
      <c r="AX377" s="13" t="s">
        <v>80</v>
      </c>
      <c r="AY377" s="196" t="s">
        <v>155</v>
      </c>
    </row>
    <row r="378" spans="2:65" s="1" customFormat="1" ht="22.5" customHeight="1" x14ac:dyDescent="0.3">
      <c r="B378" s="173"/>
      <c r="C378" s="174" t="s">
        <v>657</v>
      </c>
      <c r="D378" s="174" t="s">
        <v>159</v>
      </c>
      <c r="E378" s="175" t="s">
        <v>658</v>
      </c>
      <c r="F378" s="176" t="s">
        <v>659</v>
      </c>
      <c r="G378" s="177" t="s">
        <v>217</v>
      </c>
      <c r="H378" s="178">
        <v>178.5</v>
      </c>
      <c r="I378" s="179"/>
      <c r="J378" s="180">
        <f>ROUND(I378*H378,2)</f>
        <v>0</v>
      </c>
      <c r="K378" s="176" t="s">
        <v>163</v>
      </c>
      <c r="L378" s="36"/>
      <c r="M378" s="181" t="s">
        <v>3</v>
      </c>
      <c r="N378" s="182" t="s">
        <v>44</v>
      </c>
      <c r="O378" s="37"/>
      <c r="P378" s="183">
        <f>O378*H378</f>
        <v>0</v>
      </c>
      <c r="Q378" s="183">
        <v>0</v>
      </c>
      <c r="R378" s="183">
        <f>Q378*H378</f>
        <v>0</v>
      </c>
      <c r="S378" s="183">
        <v>0</v>
      </c>
      <c r="T378" s="184">
        <f>S378*H378</f>
        <v>0</v>
      </c>
      <c r="AR378" s="19" t="s">
        <v>164</v>
      </c>
      <c r="AT378" s="19" t="s">
        <v>159</v>
      </c>
      <c r="AU378" s="19" t="s">
        <v>165</v>
      </c>
      <c r="AY378" s="19" t="s">
        <v>155</v>
      </c>
      <c r="BE378" s="185">
        <f>IF(N378="základní",J378,0)</f>
        <v>0</v>
      </c>
      <c r="BF378" s="185">
        <f>IF(N378="snížená",J378,0)</f>
        <v>0</v>
      </c>
      <c r="BG378" s="185">
        <f>IF(N378="zákl. přenesená",J378,0)</f>
        <v>0</v>
      </c>
      <c r="BH378" s="185">
        <f>IF(N378="sníž. přenesená",J378,0)</f>
        <v>0</v>
      </c>
      <c r="BI378" s="185">
        <f>IF(N378="nulová",J378,0)</f>
        <v>0</v>
      </c>
      <c r="BJ378" s="19" t="s">
        <v>80</v>
      </c>
      <c r="BK378" s="185">
        <f>ROUND(I378*H378,2)</f>
        <v>0</v>
      </c>
      <c r="BL378" s="19" t="s">
        <v>164</v>
      </c>
      <c r="BM378" s="19" t="s">
        <v>660</v>
      </c>
    </row>
    <row r="379" spans="2:65" s="13" customFormat="1" x14ac:dyDescent="0.3">
      <c r="B379" s="195"/>
      <c r="D379" s="212" t="s">
        <v>167</v>
      </c>
      <c r="E379" s="221" t="s">
        <v>3</v>
      </c>
      <c r="F379" s="222" t="s">
        <v>661</v>
      </c>
      <c r="H379" s="223">
        <v>178.5</v>
      </c>
      <c r="I379" s="199"/>
      <c r="L379" s="195"/>
      <c r="M379" s="200"/>
      <c r="N379" s="201"/>
      <c r="O379" s="201"/>
      <c r="P379" s="201"/>
      <c r="Q379" s="201"/>
      <c r="R379" s="201"/>
      <c r="S379" s="201"/>
      <c r="T379" s="202"/>
      <c r="AT379" s="196" t="s">
        <v>167</v>
      </c>
      <c r="AU379" s="196" t="s">
        <v>165</v>
      </c>
      <c r="AV379" s="13" t="s">
        <v>82</v>
      </c>
      <c r="AW379" s="13" t="s">
        <v>32</v>
      </c>
      <c r="AX379" s="13" t="s">
        <v>80</v>
      </c>
      <c r="AY379" s="196" t="s">
        <v>155</v>
      </c>
    </row>
    <row r="380" spans="2:65" s="1" customFormat="1" ht="22.5" customHeight="1" x14ac:dyDescent="0.3">
      <c r="B380" s="173"/>
      <c r="C380" s="227" t="s">
        <v>662</v>
      </c>
      <c r="D380" s="227" t="s">
        <v>325</v>
      </c>
      <c r="E380" s="228" t="s">
        <v>663</v>
      </c>
      <c r="F380" s="229" t="s">
        <v>664</v>
      </c>
      <c r="G380" s="230" t="s">
        <v>665</v>
      </c>
      <c r="H380" s="231">
        <v>53.55</v>
      </c>
      <c r="I380" s="232"/>
      <c r="J380" s="233">
        <f>ROUND(I380*H380,2)</f>
        <v>0</v>
      </c>
      <c r="K380" s="229" t="s">
        <v>163</v>
      </c>
      <c r="L380" s="234"/>
      <c r="M380" s="235" t="s">
        <v>3</v>
      </c>
      <c r="N380" s="236" t="s">
        <v>44</v>
      </c>
      <c r="O380" s="37"/>
      <c r="P380" s="183">
        <f>O380*H380</f>
        <v>0</v>
      </c>
      <c r="Q380" s="183">
        <v>1E-3</v>
      </c>
      <c r="R380" s="183">
        <f>Q380*H380</f>
        <v>5.355E-2</v>
      </c>
      <c r="S380" s="183">
        <v>0</v>
      </c>
      <c r="T380" s="184">
        <f>S380*H380</f>
        <v>0</v>
      </c>
      <c r="AR380" s="19" t="s">
        <v>224</v>
      </c>
      <c r="AT380" s="19" t="s">
        <v>325</v>
      </c>
      <c r="AU380" s="19" t="s">
        <v>165</v>
      </c>
      <c r="AY380" s="19" t="s">
        <v>155</v>
      </c>
      <c r="BE380" s="185">
        <f>IF(N380="základní",J380,0)</f>
        <v>0</v>
      </c>
      <c r="BF380" s="185">
        <f>IF(N380="snížená",J380,0)</f>
        <v>0</v>
      </c>
      <c r="BG380" s="185">
        <f>IF(N380="zákl. přenesená",J380,0)</f>
        <v>0</v>
      </c>
      <c r="BH380" s="185">
        <f>IF(N380="sníž. přenesená",J380,0)</f>
        <v>0</v>
      </c>
      <c r="BI380" s="185">
        <f>IF(N380="nulová",J380,0)</f>
        <v>0</v>
      </c>
      <c r="BJ380" s="19" t="s">
        <v>80</v>
      </c>
      <c r="BK380" s="185">
        <f>ROUND(I380*H380,2)</f>
        <v>0</v>
      </c>
      <c r="BL380" s="19" t="s">
        <v>164</v>
      </c>
      <c r="BM380" s="19" t="s">
        <v>666</v>
      </c>
    </row>
    <row r="381" spans="2:65" s="12" customFormat="1" x14ac:dyDescent="0.3">
      <c r="B381" s="186"/>
      <c r="D381" s="187" t="s">
        <v>167</v>
      </c>
      <c r="E381" s="188" t="s">
        <v>3</v>
      </c>
      <c r="F381" s="189" t="s">
        <v>667</v>
      </c>
      <c r="H381" s="190" t="s">
        <v>3</v>
      </c>
      <c r="I381" s="191"/>
      <c r="L381" s="186"/>
      <c r="M381" s="192"/>
      <c r="N381" s="193"/>
      <c r="O381" s="193"/>
      <c r="P381" s="193"/>
      <c r="Q381" s="193"/>
      <c r="R381" s="193"/>
      <c r="S381" s="193"/>
      <c r="T381" s="194"/>
      <c r="AT381" s="190" t="s">
        <v>167</v>
      </c>
      <c r="AU381" s="190" t="s">
        <v>165</v>
      </c>
      <c r="AV381" s="12" t="s">
        <v>80</v>
      </c>
      <c r="AW381" s="12" t="s">
        <v>32</v>
      </c>
      <c r="AX381" s="12" t="s">
        <v>73</v>
      </c>
      <c r="AY381" s="190" t="s">
        <v>155</v>
      </c>
    </row>
    <row r="382" spans="2:65" s="13" customFormat="1" x14ac:dyDescent="0.3">
      <c r="B382" s="195"/>
      <c r="D382" s="187" t="s">
        <v>167</v>
      </c>
      <c r="E382" s="196" t="s">
        <v>3</v>
      </c>
      <c r="F382" s="197" t="s">
        <v>668</v>
      </c>
      <c r="H382" s="198">
        <v>53.55</v>
      </c>
      <c r="I382" s="199"/>
      <c r="L382" s="195"/>
      <c r="M382" s="200"/>
      <c r="N382" s="201"/>
      <c r="O382" s="201"/>
      <c r="P382" s="201"/>
      <c r="Q382" s="201"/>
      <c r="R382" s="201"/>
      <c r="S382" s="201"/>
      <c r="T382" s="202"/>
      <c r="AT382" s="196" t="s">
        <v>167</v>
      </c>
      <c r="AU382" s="196" t="s">
        <v>165</v>
      </c>
      <c r="AV382" s="13" t="s">
        <v>82</v>
      </c>
      <c r="AW382" s="13" t="s">
        <v>32</v>
      </c>
      <c r="AX382" s="13" t="s">
        <v>80</v>
      </c>
      <c r="AY382" s="196" t="s">
        <v>155</v>
      </c>
    </row>
    <row r="383" spans="2:65" s="11" customFormat="1" ht="29.85" customHeight="1" x14ac:dyDescent="0.3">
      <c r="B383" s="157"/>
      <c r="D383" s="158" t="s">
        <v>72</v>
      </c>
      <c r="E383" s="168" t="s">
        <v>235</v>
      </c>
      <c r="F383" s="168" t="s">
        <v>669</v>
      </c>
      <c r="I383" s="160"/>
      <c r="J383" s="169">
        <f>BK383</f>
        <v>0</v>
      </c>
      <c r="L383" s="157"/>
      <c r="M383" s="162"/>
      <c r="N383" s="163"/>
      <c r="O383" s="163"/>
      <c r="P383" s="164">
        <f>P384+P402+P409+P450+P467+P476+P511+P525</f>
        <v>0</v>
      </c>
      <c r="Q383" s="163"/>
      <c r="R383" s="164">
        <f>R384+R402+R409+R450+R467+R476+R511+R525</f>
        <v>129.41284300000001</v>
      </c>
      <c r="S383" s="163"/>
      <c r="T383" s="165">
        <f>T384+T402+T409+T450+T467+T476+T511+T525</f>
        <v>838.15900000000011</v>
      </c>
      <c r="AR383" s="158" t="s">
        <v>80</v>
      </c>
      <c r="AT383" s="166" t="s">
        <v>72</v>
      </c>
      <c r="AU383" s="166" t="s">
        <v>80</v>
      </c>
      <c r="AY383" s="158" t="s">
        <v>155</v>
      </c>
      <c r="BK383" s="167">
        <f>BK384+BK402+BK409+BK450+BK467+BK476+BK511+BK525</f>
        <v>0</v>
      </c>
    </row>
    <row r="384" spans="2:65" s="11" customFormat="1" ht="14.85" customHeight="1" x14ac:dyDescent="0.3">
      <c r="B384" s="157"/>
      <c r="D384" s="170" t="s">
        <v>72</v>
      </c>
      <c r="E384" s="171" t="s">
        <v>670</v>
      </c>
      <c r="F384" s="171" t="s">
        <v>671</v>
      </c>
      <c r="I384" s="160"/>
      <c r="J384" s="172">
        <f>BK384</f>
        <v>0</v>
      </c>
      <c r="L384" s="157"/>
      <c r="M384" s="162"/>
      <c r="N384" s="163"/>
      <c r="O384" s="163"/>
      <c r="P384" s="164">
        <f>SUM(P385:P401)</f>
        <v>0</v>
      </c>
      <c r="Q384" s="163"/>
      <c r="R384" s="164">
        <f>SUM(R385:R401)</f>
        <v>7.7460000000000001E-2</v>
      </c>
      <c r="S384" s="163"/>
      <c r="T384" s="165">
        <f>SUM(T385:T401)</f>
        <v>0</v>
      </c>
      <c r="AR384" s="158" t="s">
        <v>80</v>
      </c>
      <c r="AT384" s="166" t="s">
        <v>72</v>
      </c>
      <c r="AU384" s="166" t="s">
        <v>82</v>
      </c>
      <c r="AY384" s="158" t="s">
        <v>155</v>
      </c>
      <c r="BK384" s="167">
        <f>SUM(BK385:BK401)</f>
        <v>0</v>
      </c>
    </row>
    <row r="385" spans="2:65" s="1" customFormat="1" ht="22.5" customHeight="1" x14ac:dyDescent="0.3">
      <c r="B385" s="173"/>
      <c r="C385" s="174" t="s">
        <v>672</v>
      </c>
      <c r="D385" s="174" t="s">
        <v>159</v>
      </c>
      <c r="E385" s="175" t="s">
        <v>673</v>
      </c>
      <c r="F385" s="176" t="s">
        <v>674</v>
      </c>
      <c r="G385" s="177" t="s">
        <v>458</v>
      </c>
      <c r="H385" s="178">
        <v>52</v>
      </c>
      <c r="I385" s="179"/>
      <c r="J385" s="180">
        <f>ROUND(I385*H385,2)</f>
        <v>0</v>
      </c>
      <c r="K385" s="176" t="s">
        <v>163</v>
      </c>
      <c r="L385" s="36"/>
      <c r="M385" s="181" t="s">
        <v>3</v>
      </c>
      <c r="N385" s="182" t="s">
        <v>44</v>
      </c>
      <c r="O385" s="37"/>
      <c r="P385" s="183">
        <f>O385*H385</f>
        <v>0</v>
      </c>
      <c r="Q385" s="183">
        <v>0</v>
      </c>
      <c r="R385" s="183">
        <f>Q385*H385</f>
        <v>0</v>
      </c>
      <c r="S385" s="183">
        <v>0</v>
      </c>
      <c r="T385" s="184">
        <f>S385*H385</f>
        <v>0</v>
      </c>
      <c r="AR385" s="19" t="s">
        <v>164</v>
      </c>
      <c r="AT385" s="19" t="s">
        <v>159</v>
      </c>
      <c r="AU385" s="19" t="s">
        <v>165</v>
      </c>
      <c r="AY385" s="19" t="s">
        <v>155</v>
      </c>
      <c r="BE385" s="185">
        <f>IF(N385="základní",J385,0)</f>
        <v>0</v>
      </c>
      <c r="BF385" s="185">
        <f>IF(N385="snížená",J385,0)</f>
        <v>0</v>
      </c>
      <c r="BG385" s="185">
        <f>IF(N385="zákl. přenesená",J385,0)</f>
        <v>0</v>
      </c>
      <c r="BH385" s="185">
        <f>IF(N385="sníž. přenesená",J385,0)</f>
        <v>0</v>
      </c>
      <c r="BI385" s="185">
        <f>IF(N385="nulová",J385,0)</f>
        <v>0</v>
      </c>
      <c r="BJ385" s="19" t="s">
        <v>80</v>
      </c>
      <c r="BK385" s="185">
        <f>ROUND(I385*H385,2)</f>
        <v>0</v>
      </c>
      <c r="BL385" s="19" t="s">
        <v>164</v>
      </c>
      <c r="BM385" s="19" t="s">
        <v>675</v>
      </c>
    </row>
    <row r="386" spans="2:65" s="12" customFormat="1" x14ac:dyDescent="0.3">
      <c r="B386" s="186"/>
      <c r="D386" s="187" t="s">
        <v>167</v>
      </c>
      <c r="E386" s="188" t="s">
        <v>3</v>
      </c>
      <c r="F386" s="189" t="s">
        <v>676</v>
      </c>
      <c r="H386" s="190" t="s">
        <v>3</v>
      </c>
      <c r="I386" s="191"/>
      <c r="L386" s="186"/>
      <c r="M386" s="192"/>
      <c r="N386" s="193"/>
      <c r="O386" s="193"/>
      <c r="P386" s="193"/>
      <c r="Q386" s="193"/>
      <c r="R386" s="193"/>
      <c r="S386" s="193"/>
      <c r="T386" s="194"/>
      <c r="AT386" s="190" t="s">
        <v>167</v>
      </c>
      <c r="AU386" s="190" t="s">
        <v>165</v>
      </c>
      <c r="AV386" s="12" t="s">
        <v>80</v>
      </c>
      <c r="AW386" s="12" t="s">
        <v>32</v>
      </c>
      <c r="AX386" s="12" t="s">
        <v>73</v>
      </c>
      <c r="AY386" s="190" t="s">
        <v>155</v>
      </c>
    </row>
    <row r="387" spans="2:65" s="13" customFormat="1" x14ac:dyDescent="0.3">
      <c r="B387" s="195"/>
      <c r="D387" s="212" t="s">
        <v>167</v>
      </c>
      <c r="E387" s="221" t="s">
        <v>3</v>
      </c>
      <c r="F387" s="222" t="s">
        <v>677</v>
      </c>
      <c r="H387" s="223">
        <v>52</v>
      </c>
      <c r="I387" s="199"/>
      <c r="L387" s="195"/>
      <c r="M387" s="200"/>
      <c r="N387" s="201"/>
      <c r="O387" s="201"/>
      <c r="P387" s="201"/>
      <c r="Q387" s="201"/>
      <c r="R387" s="201"/>
      <c r="S387" s="201"/>
      <c r="T387" s="202"/>
      <c r="AT387" s="196" t="s">
        <v>167</v>
      </c>
      <c r="AU387" s="196" t="s">
        <v>165</v>
      </c>
      <c r="AV387" s="13" t="s">
        <v>82</v>
      </c>
      <c r="AW387" s="13" t="s">
        <v>32</v>
      </c>
      <c r="AX387" s="13" t="s">
        <v>80</v>
      </c>
      <c r="AY387" s="196" t="s">
        <v>155</v>
      </c>
    </row>
    <row r="388" spans="2:65" s="1" customFormat="1" ht="22.5" customHeight="1" x14ac:dyDescent="0.3">
      <c r="B388" s="173"/>
      <c r="C388" s="174" t="s">
        <v>678</v>
      </c>
      <c r="D388" s="174" t="s">
        <v>159</v>
      </c>
      <c r="E388" s="175" t="s">
        <v>679</v>
      </c>
      <c r="F388" s="176" t="s">
        <v>680</v>
      </c>
      <c r="G388" s="177" t="s">
        <v>458</v>
      </c>
      <c r="H388" s="178">
        <v>678.5</v>
      </c>
      <c r="I388" s="179"/>
      <c r="J388" s="180">
        <f>ROUND(I388*H388,2)</f>
        <v>0</v>
      </c>
      <c r="K388" s="176" t="s">
        <v>163</v>
      </c>
      <c r="L388" s="36"/>
      <c r="M388" s="181" t="s">
        <v>3</v>
      </c>
      <c r="N388" s="182" t="s">
        <v>44</v>
      </c>
      <c r="O388" s="37"/>
      <c r="P388" s="183">
        <f>O388*H388</f>
        <v>0</v>
      </c>
      <c r="Q388" s="183">
        <v>0</v>
      </c>
      <c r="R388" s="183">
        <f>Q388*H388</f>
        <v>0</v>
      </c>
      <c r="S388" s="183">
        <v>0</v>
      </c>
      <c r="T388" s="184">
        <f>S388*H388</f>
        <v>0</v>
      </c>
      <c r="AR388" s="19" t="s">
        <v>164</v>
      </c>
      <c r="AT388" s="19" t="s">
        <v>159</v>
      </c>
      <c r="AU388" s="19" t="s">
        <v>165</v>
      </c>
      <c r="AY388" s="19" t="s">
        <v>155</v>
      </c>
      <c r="BE388" s="185">
        <f>IF(N388="základní",J388,0)</f>
        <v>0</v>
      </c>
      <c r="BF388" s="185">
        <f>IF(N388="snížená",J388,0)</f>
        <v>0</v>
      </c>
      <c r="BG388" s="185">
        <f>IF(N388="zákl. přenesená",J388,0)</f>
        <v>0</v>
      </c>
      <c r="BH388" s="185">
        <f>IF(N388="sníž. přenesená",J388,0)</f>
        <v>0</v>
      </c>
      <c r="BI388" s="185">
        <f>IF(N388="nulová",J388,0)</f>
        <v>0</v>
      </c>
      <c r="BJ388" s="19" t="s">
        <v>80</v>
      </c>
      <c r="BK388" s="185">
        <f>ROUND(I388*H388,2)</f>
        <v>0</v>
      </c>
      <c r="BL388" s="19" t="s">
        <v>164</v>
      </c>
      <c r="BM388" s="19" t="s">
        <v>681</v>
      </c>
    </row>
    <row r="389" spans="2:65" s="12" customFormat="1" x14ac:dyDescent="0.3">
      <c r="B389" s="186"/>
      <c r="D389" s="187" t="s">
        <v>167</v>
      </c>
      <c r="E389" s="188" t="s">
        <v>3</v>
      </c>
      <c r="F389" s="189" t="s">
        <v>676</v>
      </c>
      <c r="H389" s="190" t="s">
        <v>3</v>
      </c>
      <c r="I389" s="191"/>
      <c r="L389" s="186"/>
      <c r="M389" s="192"/>
      <c r="N389" s="193"/>
      <c r="O389" s="193"/>
      <c r="P389" s="193"/>
      <c r="Q389" s="193"/>
      <c r="R389" s="193"/>
      <c r="S389" s="193"/>
      <c r="T389" s="194"/>
      <c r="AT389" s="190" t="s">
        <v>167</v>
      </c>
      <c r="AU389" s="190" t="s">
        <v>165</v>
      </c>
      <c r="AV389" s="12" t="s">
        <v>80</v>
      </c>
      <c r="AW389" s="12" t="s">
        <v>32</v>
      </c>
      <c r="AX389" s="12" t="s">
        <v>73</v>
      </c>
      <c r="AY389" s="190" t="s">
        <v>155</v>
      </c>
    </row>
    <row r="390" spans="2:65" s="13" customFormat="1" x14ac:dyDescent="0.3">
      <c r="B390" s="195"/>
      <c r="D390" s="212" t="s">
        <v>167</v>
      </c>
      <c r="E390" s="221" t="s">
        <v>3</v>
      </c>
      <c r="F390" s="222" t="s">
        <v>682</v>
      </c>
      <c r="H390" s="223">
        <v>678.5</v>
      </c>
      <c r="I390" s="199"/>
      <c r="L390" s="195"/>
      <c r="M390" s="200"/>
      <c r="N390" s="201"/>
      <c r="O390" s="201"/>
      <c r="P390" s="201"/>
      <c r="Q390" s="201"/>
      <c r="R390" s="201"/>
      <c r="S390" s="201"/>
      <c r="T390" s="202"/>
      <c r="AT390" s="196" t="s">
        <v>167</v>
      </c>
      <c r="AU390" s="196" t="s">
        <v>165</v>
      </c>
      <c r="AV390" s="13" t="s">
        <v>82</v>
      </c>
      <c r="AW390" s="13" t="s">
        <v>32</v>
      </c>
      <c r="AX390" s="13" t="s">
        <v>80</v>
      </c>
      <c r="AY390" s="196" t="s">
        <v>155</v>
      </c>
    </row>
    <row r="391" spans="2:65" s="1" customFormat="1" ht="31.5" customHeight="1" x14ac:dyDescent="0.3">
      <c r="B391" s="173"/>
      <c r="C391" s="174" t="s">
        <v>683</v>
      </c>
      <c r="D391" s="174" t="s">
        <v>159</v>
      </c>
      <c r="E391" s="175" t="s">
        <v>684</v>
      </c>
      <c r="F391" s="176" t="s">
        <v>685</v>
      </c>
      <c r="G391" s="177" t="s">
        <v>458</v>
      </c>
      <c r="H391" s="178">
        <v>261.5</v>
      </c>
      <c r="I391" s="179"/>
      <c r="J391" s="180">
        <f>ROUND(I391*H391,2)</f>
        <v>0</v>
      </c>
      <c r="K391" s="176" t="s">
        <v>163</v>
      </c>
      <c r="L391" s="36"/>
      <c r="M391" s="181" t="s">
        <v>3</v>
      </c>
      <c r="N391" s="182" t="s">
        <v>44</v>
      </c>
      <c r="O391" s="37"/>
      <c r="P391" s="183">
        <f>O391*H391</f>
        <v>0</v>
      </c>
      <c r="Q391" s="183">
        <v>0</v>
      </c>
      <c r="R391" s="183">
        <f>Q391*H391</f>
        <v>0</v>
      </c>
      <c r="S391" s="183">
        <v>0</v>
      </c>
      <c r="T391" s="184">
        <f>S391*H391</f>
        <v>0</v>
      </c>
      <c r="AR391" s="19" t="s">
        <v>164</v>
      </c>
      <c r="AT391" s="19" t="s">
        <v>159</v>
      </c>
      <c r="AU391" s="19" t="s">
        <v>165</v>
      </c>
      <c r="AY391" s="19" t="s">
        <v>155</v>
      </c>
      <c r="BE391" s="185">
        <f>IF(N391="základní",J391,0)</f>
        <v>0</v>
      </c>
      <c r="BF391" s="185">
        <f>IF(N391="snížená",J391,0)</f>
        <v>0</v>
      </c>
      <c r="BG391" s="185">
        <f>IF(N391="zákl. přenesená",J391,0)</f>
        <v>0</v>
      </c>
      <c r="BH391" s="185">
        <f>IF(N391="sníž. přenesená",J391,0)</f>
        <v>0</v>
      </c>
      <c r="BI391" s="185">
        <f>IF(N391="nulová",J391,0)</f>
        <v>0</v>
      </c>
      <c r="BJ391" s="19" t="s">
        <v>80</v>
      </c>
      <c r="BK391" s="185">
        <f>ROUND(I391*H391,2)</f>
        <v>0</v>
      </c>
      <c r="BL391" s="19" t="s">
        <v>164</v>
      </c>
      <c r="BM391" s="19" t="s">
        <v>686</v>
      </c>
    </row>
    <row r="392" spans="2:65" s="13" customFormat="1" ht="27" x14ac:dyDescent="0.3">
      <c r="B392" s="195"/>
      <c r="D392" s="212" t="s">
        <v>167</v>
      </c>
      <c r="E392" s="221" t="s">
        <v>3</v>
      </c>
      <c r="F392" s="222" t="s">
        <v>687</v>
      </c>
      <c r="H392" s="223">
        <v>261.5</v>
      </c>
      <c r="I392" s="199"/>
      <c r="L392" s="195"/>
      <c r="M392" s="200"/>
      <c r="N392" s="201"/>
      <c r="O392" s="201"/>
      <c r="P392" s="201"/>
      <c r="Q392" s="201"/>
      <c r="R392" s="201"/>
      <c r="S392" s="201"/>
      <c r="T392" s="202"/>
      <c r="AT392" s="196" t="s">
        <v>167</v>
      </c>
      <c r="AU392" s="196" t="s">
        <v>165</v>
      </c>
      <c r="AV392" s="13" t="s">
        <v>82</v>
      </c>
      <c r="AW392" s="13" t="s">
        <v>32</v>
      </c>
      <c r="AX392" s="13" t="s">
        <v>80</v>
      </c>
      <c r="AY392" s="196" t="s">
        <v>155</v>
      </c>
    </row>
    <row r="393" spans="2:65" s="1" customFormat="1" ht="22.5" customHeight="1" x14ac:dyDescent="0.3">
      <c r="B393" s="173"/>
      <c r="C393" s="174" t="s">
        <v>688</v>
      </c>
      <c r="D393" s="174" t="s">
        <v>159</v>
      </c>
      <c r="E393" s="175" t="s">
        <v>689</v>
      </c>
      <c r="F393" s="176" t="s">
        <v>690</v>
      </c>
      <c r="G393" s="177" t="s">
        <v>458</v>
      </c>
      <c r="H393" s="178">
        <v>261.5</v>
      </c>
      <c r="I393" s="179"/>
      <c r="J393" s="180">
        <f>ROUND(I393*H393,2)</f>
        <v>0</v>
      </c>
      <c r="K393" s="176" t="s">
        <v>163</v>
      </c>
      <c r="L393" s="36"/>
      <c r="M393" s="181" t="s">
        <v>3</v>
      </c>
      <c r="N393" s="182" t="s">
        <v>44</v>
      </c>
      <c r="O393" s="37"/>
      <c r="P393" s="183">
        <f>O393*H393</f>
        <v>0</v>
      </c>
      <c r="Q393" s="183">
        <v>2.2000000000000001E-4</v>
      </c>
      <c r="R393" s="183">
        <f>Q393*H393</f>
        <v>5.7530000000000005E-2</v>
      </c>
      <c r="S393" s="183">
        <v>0</v>
      </c>
      <c r="T393" s="184">
        <f>S393*H393</f>
        <v>0</v>
      </c>
      <c r="AR393" s="19" t="s">
        <v>164</v>
      </c>
      <c r="AT393" s="19" t="s">
        <v>159</v>
      </c>
      <c r="AU393" s="19" t="s">
        <v>165</v>
      </c>
      <c r="AY393" s="19" t="s">
        <v>155</v>
      </c>
      <c r="BE393" s="185">
        <f>IF(N393="základní",J393,0)</f>
        <v>0</v>
      </c>
      <c r="BF393" s="185">
        <f>IF(N393="snížená",J393,0)</f>
        <v>0</v>
      </c>
      <c r="BG393" s="185">
        <f>IF(N393="zákl. přenesená",J393,0)</f>
        <v>0</v>
      </c>
      <c r="BH393" s="185">
        <f>IF(N393="sníž. přenesená",J393,0)</f>
        <v>0</v>
      </c>
      <c r="BI393" s="185">
        <f>IF(N393="nulová",J393,0)</f>
        <v>0</v>
      </c>
      <c r="BJ393" s="19" t="s">
        <v>80</v>
      </c>
      <c r="BK393" s="185">
        <f>ROUND(I393*H393,2)</f>
        <v>0</v>
      </c>
      <c r="BL393" s="19" t="s">
        <v>164</v>
      </c>
      <c r="BM393" s="19" t="s">
        <v>691</v>
      </c>
    </row>
    <row r="394" spans="2:65" s="13" customFormat="1" x14ac:dyDescent="0.3">
      <c r="B394" s="195"/>
      <c r="D394" s="212" t="s">
        <v>167</v>
      </c>
      <c r="E394" s="221" t="s">
        <v>3</v>
      </c>
      <c r="F394" s="222" t="s">
        <v>692</v>
      </c>
      <c r="H394" s="223">
        <v>261.5</v>
      </c>
      <c r="I394" s="199"/>
      <c r="L394" s="195"/>
      <c r="M394" s="200"/>
      <c r="N394" s="201"/>
      <c r="O394" s="201"/>
      <c r="P394" s="201"/>
      <c r="Q394" s="201"/>
      <c r="R394" s="201"/>
      <c r="S394" s="201"/>
      <c r="T394" s="202"/>
      <c r="AT394" s="196" t="s">
        <v>167</v>
      </c>
      <c r="AU394" s="196" t="s">
        <v>165</v>
      </c>
      <c r="AV394" s="13" t="s">
        <v>82</v>
      </c>
      <c r="AW394" s="13" t="s">
        <v>32</v>
      </c>
      <c r="AX394" s="13" t="s">
        <v>80</v>
      </c>
      <c r="AY394" s="196" t="s">
        <v>155</v>
      </c>
    </row>
    <row r="395" spans="2:65" s="1" customFormat="1" ht="22.5" customHeight="1" x14ac:dyDescent="0.3">
      <c r="B395" s="173"/>
      <c r="C395" s="174" t="s">
        <v>693</v>
      </c>
      <c r="D395" s="174" t="s">
        <v>159</v>
      </c>
      <c r="E395" s="175" t="s">
        <v>694</v>
      </c>
      <c r="F395" s="176" t="s">
        <v>695</v>
      </c>
      <c r="G395" s="177" t="s">
        <v>217</v>
      </c>
      <c r="H395" s="178">
        <v>1993</v>
      </c>
      <c r="I395" s="179"/>
      <c r="J395" s="180">
        <f>ROUND(I395*H395,2)</f>
        <v>0</v>
      </c>
      <c r="K395" s="176" t="s">
        <v>3</v>
      </c>
      <c r="L395" s="36"/>
      <c r="M395" s="181" t="s">
        <v>3</v>
      </c>
      <c r="N395" s="182" t="s">
        <v>44</v>
      </c>
      <c r="O395" s="37"/>
      <c r="P395" s="183">
        <f>O395*H395</f>
        <v>0</v>
      </c>
      <c r="Q395" s="183">
        <v>1.0000000000000001E-5</v>
      </c>
      <c r="R395" s="183">
        <f>Q395*H395</f>
        <v>1.9930000000000003E-2</v>
      </c>
      <c r="S395" s="183">
        <v>0</v>
      </c>
      <c r="T395" s="184">
        <f>S395*H395</f>
        <v>0</v>
      </c>
      <c r="AR395" s="19" t="s">
        <v>164</v>
      </c>
      <c r="AT395" s="19" t="s">
        <v>159</v>
      </c>
      <c r="AU395" s="19" t="s">
        <v>165</v>
      </c>
      <c r="AY395" s="19" t="s">
        <v>155</v>
      </c>
      <c r="BE395" s="185">
        <f>IF(N395="základní",J395,0)</f>
        <v>0</v>
      </c>
      <c r="BF395" s="185">
        <f>IF(N395="snížená",J395,0)</f>
        <v>0</v>
      </c>
      <c r="BG395" s="185">
        <f>IF(N395="zákl. přenesená",J395,0)</f>
        <v>0</v>
      </c>
      <c r="BH395" s="185">
        <f>IF(N395="sníž. přenesená",J395,0)</f>
        <v>0</v>
      </c>
      <c r="BI395" s="185">
        <f>IF(N395="nulová",J395,0)</f>
        <v>0</v>
      </c>
      <c r="BJ395" s="19" t="s">
        <v>80</v>
      </c>
      <c r="BK395" s="185">
        <f>ROUND(I395*H395,2)</f>
        <v>0</v>
      </c>
      <c r="BL395" s="19" t="s">
        <v>164</v>
      </c>
      <c r="BM395" s="19" t="s">
        <v>696</v>
      </c>
    </row>
    <row r="396" spans="2:65" s="12" customFormat="1" x14ac:dyDescent="0.3">
      <c r="B396" s="186"/>
      <c r="D396" s="187" t="s">
        <v>167</v>
      </c>
      <c r="E396" s="188" t="s">
        <v>3</v>
      </c>
      <c r="F396" s="189" t="s">
        <v>697</v>
      </c>
      <c r="H396" s="190" t="s">
        <v>3</v>
      </c>
      <c r="I396" s="191"/>
      <c r="L396" s="186"/>
      <c r="M396" s="192"/>
      <c r="N396" s="193"/>
      <c r="O396" s="193"/>
      <c r="P396" s="193"/>
      <c r="Q396" s="193"/>
      <c r="R396" s="193"/>
      <c r="S396" s="193"/>
      <c r="T396" s="194"/>
      <c r="AT396" s="190" t="s">
        <v>167</v>
      </c>
      <c r="AU396" s="190" t="s">
        <v>165</v>
      </c>
      <c r="AV396" s="12" t="s">
        <v>80</v>
      </c>
      <c r="AW396" s="12" t="s">
        <v>32</v>
      </c>
      <c r="AX396" s="12" t="s">
        <v>73</v>
      </c>
      <c r="AY396" s="190" t="s">
        <v>155</v>
      </c>
    </row>
    <row r="397" spans="2:65" s="13" customFormat="1" x14ac:dyDescent="0.3">
      <c r="B397" s="195"/>
      <c r="D397" s="187" t="s">
        <v>167</v>
      </c>
      <c r="E397" s="196" t="s">
        <v>3</v>
      </c>
      <c r="F397" s="197" t="s">
        <v>698</v>
      </c>
      <c r="H397" s="198">
        <v>1526</v>
      </c>
      <c r="I397" s="199"/>
      <c r="L397" s="195"/>
      <c r="M397" s="200"/>
      <c r="N397" s="201"/>
      <c r="O397" s="201"/>
      <c r="P397" s="201"/>
      <c r="Q397" s="201"/>
      <c r="R397" s="201"/>
      <c r="S397" s="201"/>
      <c r="T397" s="202"/>
      <c r="AT397" s="196" t="s">
        <v>167</v>
      </c>
      <c r="AU397" s="196" t="s">
        <v>165</v>
      </c>
      <c r="AV397" s="13" t="s">
        <v>82</v>
      </c>
      <c r="AW397" s="13" t="s">
        <v>32</v>
      </c>
      <c r="AX397" s="13" t="s">
        <v>73</v>
      </c>
      <c r="AY397" s="196" t="s">
        <v>155</v>
      </c>
    </row>
    <row r="398" spans="2:65" s="13" customFormat="1" x14ac:dyDescent="0.3">
      <c r="B398" s="195"/>
      <c r="D398" s="187" t="s">
        <v>167</v>
      </c>
      <c r="E398" s="196" t="s">
        <v>3</v>
      </c>
      <c r="F398" s="197" t="s">
        <v>699</v>
      </c>
      <c r="H398" s="198">
        <v>60</v>
      </c>
      <c r="I398" s="199"/>
      <c r="L398" s="195"/>
      <c r="M398" s="200"/>
      <c r="N398" s="201"/>
      <c r="O398" s="201"/>
      <c r="P398" s="201"/>
      <c r="Q398" s="201"/>
      <c r="R398" s="201"/>
      <c r="S398" s="201"/>
      <c r="T398" s="202"/>
      <c r="AT398" s="196" t="s">
        <v>167</v>
      </c>
      <c r="AU398" s="196" t="s">
        <v>165</v>
      </c>
      <c r="AV398" s="13" t="s">
        <v>82</v>
      </c>
      <c r="AW398" s="13" t="s">
        <v>32</v>
      </c>
      <c r="AX398" s="13" t="s">
        <v>73</v>
      </c>
      <c r="AY398" s="196" t="s">
        <v>155</v>
      </c>
    </row>
    <row r="399" spans="2:65" s="13" customFormat="1" x14ac:dyDescent="0.3">
      <c r="B399" s="195"/>
      <c r="D399" s="187" t="s">
        <v>167</v>
      </c>
      <c r="E399" s="196" t="s">
        <v>3</v>
      </c>
      <c r="F399" s="197" t="s">
        <v>700</v>
      </c>
      <c r="H399" s="198">
        <v>7</v>
      </c>
      <c r="I399" s="199"/>
      <c r="L399" s="195"/>
      <c r="M399" s="200"/>
      <c r="N399" s="201"/>
      <c r="O399" s="201"/>
      <c r="P399" s="201"/>
      <c r="Q399" s="201"/>
      <c r="R399" s="201"/>
      <c r="S399" s="201"/>
      <c r="T399" s="202"/>
      <c r="AT399" s="196" t="s">
        <v>167</v>
      </c>
      <c r="AU399" s="196" t="s">
        <v>165</v>
      </c>
      <c r="AV399" s="13" t="s">
        <v>82</v>
      </c>
      <c r="AW399" s="13" t="s">
        <v>32</v>
      </c>
      <c r="AX399" s="13" t="s">
        <v>73</v>
      </c>
      <c r="AY399" s="196" t="s">
        <v>155</v>
      </c>
    </row>
    <row r="400" spans="2:65" s="13" customFormat="1" x14ac:dyDescent="0.3">
      <c r="B400" s="195"/>
      <c r="D400" s="187" t="s">
        <v>167</v>
      </c>
      <c r="E400" s="196" t="s">
        <v>3</v>
      </c>
      <c r="F400" s="197" t="s">
        <v>701</v>
      </c>
      <c r="H400" s="198">
        <v>400</v>
      </c>
      <c r="I400" s="199"/>
      <c r="L400" s="195"/>
      <c r="M400" s="200"/>
      <c r="N400" s="201"/>
      <c r="O400" s="201"/>
      <c r="P400" s="201"/>
      <c r="Q400" s="201"/>
      <c r="R400" s="201"/>
      <c r="S400" s="201"/>
      <c r="T400" s="202"/>
      <c r="AT400" s="196" t="s">
        <v>167</v>
      </c>
      <c r="AU400" s="196" t="s">
        <v>165</v>
      </c>
      <c r="AV400" s="13" t="s">
        <v>82</v>
      </c>
      <c r="AW400" s="13" t="s">
        <v>32</v>
      </c>
      <c r="AX400" s="13" t="s">
        <v>73</v>
      </c>
      <c r="AY400" s="196" t="s">
        <v>155</v>
      </c>
    </row>
    <row r="401" spans="2:65" s="15" customFormat="1" x14ac:dyDescent="0.3">
      <c r="B401" s="211"/>
      <c r="D401" s="187" t="s">
        <v>167</v>
      </c>
      <c r="E401" s="224" t="s">
        <v>3</v>
      </c>
      <c r="F401" s="225" t="s">
        <v>180</v>
      </c>
      <c r="H401" s="226">
        <v>1993</v>
      </c>
      <c r="I401" s="216"/>
      <c r="L401" s="211"/>
      <c r="M401" s="217"/>
      <c r="N401" s="218"/>
      <c r="O401" s="218"/>
      <c r="P401" s="218"/>
      <c r="Q401" s="218"/>
      <c r="R401" s="218"/>
      <c r="S401" s="218"/>
      <c r="T401" s="219"/>
      <c r="AT401" s="220" t="s">
        <v>167</v>
      </c>
      <c r="AU401" s="220" t="s">
        <v>165</v>
      </c>
      <c r="AV401" s="15" t="s">
        <v>164</v>
      </c>
      <c r="AW401" s="15" t="s">
        <v>32</v>
      </c>
      <c r="AX401" s="15" t="s">
        <v>80</v>
      </c>
      <c r="AY401" s="220" t="s">
        <v>155</v>
      </c>
    </row>
    <row r="402" spans="2:65" s="11" customFormat="1" ht="22.35" customHeight="1" x14ac:dyDescent="0.3">
      <c r="B402" s="157"/>
      <c r="D402" s="170" t="s">
        <v>72</v>
      </c>
      <c r="E402" s="171" t="s">
        <v>702</v>
      </c>
      <c r="F402" s="171" t="s">
        <v>703</v>
      </c>
      <c r="I402" s="160"/>
      <c r="J402" s="172">
        <f>BK402</f>
        <v>0</v>
      </c>
      <c r="L402" s="157"/>
      <c r="M402" s="162"/>
      <c r="N402" s="163"/>
      <c r="O402" s="163"/>
      <c r="P402" s="164">
        <f>SUM(P403:P408)</f>
        <v>0</v>
      </c>
      <c r="Q402" s="163"/>
      <c r="R402" s="164">
        <f>SUM(R403:R408)</f>
        <v>0.44656499999999999</v>
      </c>
      <c r="S402" s="163"/>
      <c r="T402" s="165">
        <f>SUM(T403:T408)</f>
        <v>16.847999999999999</v>
      </c>
      <c r="AR402" s="158" t="s">
        <v>80</v>
      </c>
      <c r="AT402" s="166" t="s">
        <v>72</v>
      </c>
      <c r="AU402" s="166" t="s">
        <v>82</v>
      </c>
      <c r="AY402" s="158" t="s">
        <v>155</v>
      </c>
      <c r="BK402" s="167">
        <f>SUM(BK403:BK408)</f>
        <v>0</v>
      </c>
    </row>
    <row r="403" spans="2:65" s="1" customFormat="1" ht="22.5" customHeight="1" x14ac:dyDescent="0.3">
      <c r="B403" s="173"/>
      <c r="C403" s="174" t="s">
        <v>704</v>
      </c>
      <c r="D403" s="174" t="s">
        <v>159</v>
      </c>
      <c r="E403" s="175" t="s">
        <v>705</v>
      </c>
      <c r="F403" s="176" t="s">
        <v>706</v>
      </c>
      <c r="G403" s="177" t="s">
        <v>458</v>
      </c>
      <c r="H403" s="178">
        <v>1.5</v>
      </c>
      <c r="I403" s="179"/>
      <c r="J403" s="180">
        <f>ROUND(I403*H403,2)</f>
        <v>0</v>
      </c>
      <c r="K403" s="176" t="s">
        <v>163</v>
      </c>
      <c r="L403" s="36"/>
      <c r="M403" s="181" t="s">
        <v>3</v>
      </c>
      <c r="N403" s="182" t="s">
        <v>44</v>
      </c>
      <c r="O403" s="37"/>
      <c r="P403" s="183">
        <f>O403*H403</f>
        <v>0</v>
      </c>
      <c r="Q403" s="183">
        <v>0.16370999999999999</v>
      </c>
      <c r="R403" s="183">
        <f>Q403*H403</f>
        <v>0.24556499999999998</v>
      </c>
      <c r="S403" s="183">
        <v>0</v>
      </c>
      <c r="T403" s="184">
        <f>S403*H403</f>
        <v>0</v>
      </c>
      <c r="AR403" s="19" t="s">
        <v>164</v>
      </c>
      <c r="AT403" s="19" t="s">
        <v>159</v>
      </c>
      <c r="AU403" s="19" t="s">
        <v>165</v>
      </c>
      <c r="AY403" s="19" t="s">
        <v>155</v>
      </c>
      <c r="BE403" s="185">
        <f>IF(N403="základní",J403,0)</f>
        <v>0</v>
      </c>
      <c r="BF403" s="185">
        <f>IF(N403="snížená",J403,0)</f>
        <v>0</v>
      </c>
      <c r="BG403" s="185">
        <f>IF(N403="zákl. přenesená",J403,0)</f>
        <v>0</v>
      </c>
      <c r="BH403" s="185">
        <f>IF(N403="sníž. přenesená",J403,0)</f>
        <v>0</v>
      </c>
      <c r="BI403" s="185">
        <f>IF(N403="nulová",J403,0)</f>
        <v>0</v>
      </c>
      <c r="BJ403" s="19" t="s">
        <v>80</v>
      </c>
      <c r="BK403" s="185">
        <f>ROUND(I403*H403,2)</f>
        <v>0</v>
      </c>
      <c r="BL403" s="19" t="s">
        <v>164</v>
      </c>
      <c r="BM403" s="19" t="s">
        <v>707</v>
      </c>
    </row>
    <row r="404" spans="2:65" s="13" customFormat="1" x14ac:dyDescent="0.3">
      <c r="B404" s="195"/>
      <c r="D404" s="212" t="s">
        <v>167</v>
      </c>
      <c r="E404" s="221" t="s">
        <v>3</v>
      </c>
      <c r="F404" s="222" t="s">
        <v>708</v>
      </c>
      <c r="H404" s="223">
        <v>1.5</v>
      </c>
      <c r="I404" s="199"/>
      <c r="L404" s="195"/>
      <c r="M404" s="200"/>
      <c r="N404" s="201"/>
      <c r="O404" s="201"/>
      <c r="P404" s="201"/>
      <c r="Q404" s="201"/>
      <c r="R404" s="201"/>
      <c r="S404" s="201"/>
      <c r="T404" s="202"/>
      <c r="AT404" s="196" t="s">
        <v>167</v>
      </c>
      <c r="AU404" s="196" t="s">
        <v>165</v>
      </c>
      <c r="AV404" s="13" t="s">
        <v>82</v>
      </c>
      <c r="AW404" s="13" t="s">
        <v>32</v>
      </c>
      <c r="AX404" s="13" t="s">
        <v>80</v>
      </c>
      <c r="AY404" s="196" t="s">
        <v>155</v>
      </c>
    </row>
    <row r="405" spans="2:65" s="1" customFormat="1" ht="22.5" customHeight="1" x14ac:dyDescent="0.3">
      <c r="B405" s="173"/>
      <c r="C405" s="227" t="s">
        <v>709</v>
      </c>
      <c r="D405" s="227" t="s">
        <v>325</v>
      </c>
      <c r="E405" s="228" t="s">
        <v>710</v>
      </c>
      <c r="F405" s="229" t="s">
        <v>711</v>
      </c>
      <c r="G405" s="230" t="s">
        <v>431</v>
      </c>
      <c r="H405" s="231">
        <v>3</v>
      </c>
      <c r="I405" s="232"/>
      <c r="J405" s="233">
        <f>ROUND(I405*H405,2)</f>
        <v>0</v>
      </c>
      <c r="K405" s="229" t="s">
        <v>163</v>
      </c>
      <c r="L405" s="234"/>
      <c r="M405" s="235" t="s">
        <v>3</v>
      </c>
      <c r="N405" s="236" t="s">
        <v>44</v>
      </c>
      <c r="O405" s="37"/>
      <c r="P405" s="183">
        <f>O405*H405</f>
        <v>0</v>
      </c>
      <c r="Q405" s="183">
        <v>6.7000000000000004E-2</v>
      </c>
      <c r="R405" s="183">
        <f>Q405*H405</f>
        <v>0.20100000000000001</v>
      </c>
      <c r="S405" s="183">
        <v>0</v>
      </c>
      <c r="T405" s="184">
        <f>S405*H405</f>
        <v>0</v>
      </c>
      <c r="AR405" s="19" t="s">
        <v>224</v>
      </c>
      <c r="AT405" s="19" t="s">
        <v>325</v>
      </c>
      <c r="AU405" s="19" t="s">
        <v>165</v>
      </c>
      <c r="AY405" s="19" t="s">
        <v>155</v>
      </c>
      <c r="BE405" s="185">
        <f>IF(N405="základní",J405,0)</f>
        <v>0</v>
      </c>
      <c r="BF405" s="185">
        <f>IF(N405="snížená",J405,0)</f>
        <v>0</v>
      </c>
      <c r="BG405" s="185">
        <f>IF(N405="zákl. přenesená",J405,0)</f>
        <v>0</v>
      </c>
      <c r="BH405" s="185">
        <f>IF(N405="sníž. přenesená",J405,0)</f>
        <v>0</v>
      </c>
      <c r="BI405" s="185">
        <f>IF(N405="nulová",J405,0)</f>
        <v>0</v>
      </c>
      <c r="BJ405" s="19" t="s">
        <v>80</v>
      </c>
      <c r="BK405" s="185">
        <f>ROUND(I405*H405,2)</f>
        <v>0</v>
      </c>
      <c r="BL405" s="19" t="s">
        <v>164</v>
      </c>
      <c r="BM405" s="19" t="s">
        <v>712</v>
      </c>
    </row>
    <row r="406" spans="2:65" s="13" customFormat="1" x14ac:dyDescent="0.3">
      <c r="B406" s="195"/>
      <c r="D406" s="212" t="s">
        <v>167</v>
      </c>
      <c r="E406" s="221" t="s">
        <v>3</v>
      </c>
      <c r="F406" s="222" t="s">
        <v>713</v>
      </c>
      <c r="H406" s="223">
        <v>3</v>
      </c>
      <c r="I406" s="199"/>
      <c r="L406" s="195"/>
      <c r="M406" s="200"/>
      <c r="N406" s="201"/>
      <c r="O406" s="201"/>
      <c r="P406" s="201"/>
      <c r="Q406" s="201"/>
      <c r="R406" s="201"/>
      <c r="S406" s="201"/>
      <c r="T406" s="202"/>
      <c r="AT406" s="196" t="s">
        <v>167</v>
      </c>
      <c r="AU406" s="196" t="s">
        <v>165</v>
      </c>
      <c r="AV406" s="13" t="s">
        <v>82</v>
      </c>
      <c r="AW406" s="13" t="s">
        <v>32</v>
      </c>
      <c r="AX406" s="13" t="s">
        <v>80</v>
      </c>
      <c r="AY406" s="196" t="s">
        <v>155</v>
      </c>
    </row>
    <row r="407" spans="2:65" s="1" customFormat="1" ht="22.5" customHeight="1" x14ac:dyDescent="0.3">
      <c r="B407" s="173"/>
      <c r="C407" s="174" t="s">
        <v>714</v>
      </c>
      <c r="D407" s="174" t="s">
        <v>159</v>
      </c>
      <c r="E407" s="175" t="s">
        <v>715</v>
      </c>
      <c r="F407" s="176" t="s">
        <v>716</v>
      </c>
      <c r="G407" s="177" t="s">
        <v>458</v>
      </c>
      <c r="H407" s="178">
        <v>52</v>
      </c>
      <c r="I407" s="179"/>
      <c r="J407" s="180">
        <f>ROUND(I407*H407,2)</f>
        <v>0</v>
      </c>
      <c r="K407" s="176" t="s">
        <v>163</v>
      </c>
      <c r="L407" s="36"/>
      <c r="M407" s="181" t="s">
        <v>3</v>
      </c>
      <c r="N407" s="182" t="s">
        <v>44</v>
      </c>
      <c r="O407" s="37"/>
      <c r="P407" s="183">
        <f>O407*H407</f>
        <v>0</v>
      </c>
      <c r="Q407" s="183">
        <v>0</v>
      </c>
      <c r="R407" s="183">
        <f>Q407*H407</f>
        <v>0</v>
      </c>
      <c r="S407" s="183">
        <v>0.32400000000000001</v>
      </c>
      <c r="T407" s="184">
        <f>S407*H407</f>
        <v>16.847999999999999</v>
      </c>
      <c r="AR407" s="19" t="s">
        <v>164</v>
      </c>
      <c r="AT407" s="19" t="s">
        <v>159</v>
      </c>
      <c r="AU407" s="19" t="s">
        <v>165</v>
      </c>
      <c r="AY407" s="19" t="s">
        <v>155</v>
      </c>
      <c r="BE407" s="185">
        <f>IF(N407="základní",J407,0)</f>
        <v>0</v>
      </c>
      <c r="BF407" s="185">
        <f>IF(N407="snížená",J407,0)</f>
        <v>0</v>
      </c>
      <c r="BG407" s="185">
        <f>IF(N407="zákl. přenesená",J407,0)</f>
        <v>0</v>
      </c>
      <c r="BH407" s="185">
        <f>IF(N407="sníž. přenesená",J407,0)</f>
        <v>0</v>
      </c>
      <c r="BI407" s="185">
        <f>IF(N407="nulová",J407,0)</f>
        <v>0</v>
      </c>
      <c r="BJ407" s="19" t="s">
        <v>80</v>
      </c>
      <c r="BK407" s="185">
        <f>ROUND(I407*H407,2)</f>
        <v>0</v>
      </c>
      <c r="BL407" s="19" t="s">
        <v>164</v>
      </c>
      <c r="BM407" s="19" t="s">
        <v>717</v>
      </c>
    </row>
    <row r="408" spans="2:65" s="13" customFormat="1" x14ac:dyDescent="0.3">
      <c r="B408" s="195"/>
      <c r="D408" s="187" t="s">
        <v>167</v>
      </c>
      <c r="E408" s="196" t="s">
        <v>3</v>
      </c>
      <c r="F408" s="197" t="s">
        <v>718</v>
      </c>
      <c r="H408" s="198">
        <v>52</v>
      </c>
      <c r="I408" s="199"/>
      <c r="L408" s="195"/>
      <c r="M408" s="200"/>
      <c r="N408" s="201"/>
      <c r="O408" s="201"/>
      <c r="P408" s="201"/>
      <c r="Q408" s="201"/>
      <c r="R408" s="201"/>
      <c r="S408" s="201"/>
      <c r="T408" s="202"/>
      <c r="AT408" s="196" t="s">
        <v>167</v>
      </c>
      <c r="AU408" s="196" t="s">
        <v>165</v>
      </c>
      <c r="AV408" s="13" t="s">
        <v>82</v>
      </c>
      <c r="AW408" s="13" t="s">
        <v>32</v>
      </c>
      <c r="AX408" s="13" t="s">
        <v>80</v>
      </c>
      <c r="AY408" s="196" t="s">
        <v>155</v>
      </c>
    </row>
    <row r="409" spans="2:65" s="11" customFormat="1" ht="22.35" customHeight="1" x14ac:dyDescent="0.3">
      <c r="B409" s="157"/>
      <c r="D409" s="170" t="s">
        <v>72</v>
      </c>
      <c r="E409" s="171" t="s">
        <v>719</v>
      </c>
      <c r="F409" s="171" t="s">
        <v>720</v>
      </c>
      <c r="I409" s="160"/>
      <c r="J409" s="172">
        <f>BK409</f>
        <v>0</v>
      </c>
      <c r="L409" s="157"/>
      <c r="M409" s="162"/>
      <c r="N409" s="163"/>
      <c r="O409" s="163"/>
      <c r="P409" s="164">
        <f>SUM(P410:P449)</f>
        <v>0</v>
      </c>
      <c r="Q409" s="163"/>
      <c r="R409" s="164">
        <f>SUM(R410:R449)</f>
        <v>126.33799300000001</v>
      </c>
      <c r="S409" s="163"/>
      <c r="T409" s="165">
        <f>SUM(T410:T449)</f>
        <v>0</v>
      </c>
      <c r="AR409" s="158" t="s">
        <v>80</v>
      </c>
      <c r="AT409" s="166" t="s">
        <v>72</v>
      </c>
      <c r="AU409" s="166" t="s">
        <v>82</v>
      </c>
      <c r="AY409" s="158" t="s">
        <v>155</v>
      </c>
      <c r="BK409" s="167">
        <f>SUM(BK410:BK449)</f>
        <v>0</v>
      </c>
    </row>
    <row r="410" spans="2:65" s="1" customFormat="1" ht="31.5" customHeight="1" x14ac:dyDescent="0.3">
      <c r="B410" s="173"/>
      <c r="C410" s="174" t="s">
        <v>721</v>
      </c>
      <c r="D410" s="174" t="s">
        <v>159</v>
      </c>
      <c r="E410" s="175" t="s">
        <v>722</v>
      </c>
      <c r="F410" s="176" t="s">
        <v>723</v>
      </c>
      <c r="G410" s="177" t="s">
        <v>458</v>
      </c>
      <c r="H410" s="178">
        <v>357</v>
      </c>
      <c r="I410" s="179"/>
      <c r="J410" s="180">
        <f>ROUND(I410*H410,2)</f>
        <v>0</v>
      </c>
      <c r="K410" s="176" t="s">
        <v>163</v>
      </c>
      <c r="L410" s="36"/>
      <c r="M410" s="181" t="s">
        <v>3</v>
      </c>
      <c r="N410" s="182" t="s">
        <v>44</v>
      </c>
      <c r="O410" s="37"/>
      <c r="P410" s="183">
        <f>O410*H410</f>
        <v>0</v>
      </c>
      <c r="Q410" s="183">
        <v>0.15540000000000001</v>
      </c>
      <c r="R410" s="183">
        <f>Q410*H410</f>
        <v>55.477800000000002</v>
      </c>
      <c r="S410" s="183">
        <v>0</v>
      </c>
      <c r="T410" s="184">
        <f>S410*H410</f>
        <v>0</v>
      </c>
      <c r="AR410" s="19" t="s">
        <v>164</v>
      </c>
      <c r="AT410" s="19" t="s">
        <v>159</v>
      </c>
      <c r="AU410" s="19" t="s">
        <v>165</v>
      </c>
      <c r="AY410" s="19" t="s">
        <v>155</v>
      </c>
      <c r="BE410" s="185">
        <f>IF(N410="základní",J410,0)</f>
        <v>0</v>
      </c>
      <c r="BF410" s="185">
        <f>IF(N410="snížená",J410,0)</f>
        <v>0</v>
      </c>
      <c r="BG410" s="185">
        <f>IF(N410="zákl. přenesená",J410,0)</f>
        <v>0</v>
      </c>
      <c r="BH410" s="185">
        <f>IF(N410="sníž. přenesená",J410,0)</f>
        <v>0</v>
      </c>
      <c r="BI410" s="185">
        <f>IF(N410="nulová",J410,0)</f>
        <v>0</v>
      </c>
      <c r="BJ410" s="19" t="s">
        <v>80</v>
      </c>
      <c r="BK410" s="185">
        <f>ROUND(I410*H410,2)</f>
        <v>0</v>
      </c>
      <c r="BL410" s="19" t="s">
        <v>164</v>
      </c>
      <c r="BM410" s="19" t="s">
        <v>724</v>
      </c>
    </row>
    <row r="411" spans="2:65" s="13" customFormat="1" x14ac:dyDescent="0.3">
      <c r="B411" s="195"/>
      <c r="D411" s="212" t="s">
        <v>167</v>
      </c>
      <c r="E411" s="221" t="s">
        <v>3</v>
      </c>
      <c r="F411" s="222" t="s">
        <v>725</v>
      </c>
      <c r="H411" s="223">
        <v>357</v>
      </c>
      <c r="I411" s="199"/>
      <c r="L411" s="195"/>
      <c r="M411" s="200"/>
      <c r="N411" s="201"/>
      <c r="O411" s="201"/>
      <c r="P411" s="201"/>
      <c r="Q411" s="201"/>
      <c r="R411" s="201"/>
      <c r="S411" s="201"/>
      <c r="T411" s="202"/>
      <c r="AT411" s="196" t="s">
        <v>167</v>
      </c>
      <c r="AU411" s="196" t="s">
        <v>165</v>
      </c>
      <c r="AV411" s="13" t="s">
        <v>82</v>
      </c>
      <c r="AW411" s="13" t="s">
        <v>32</v>
      </c>
      <c r="AX411" s="13" t="s">
        <v>80</v>
      </c>
      <c r="AY411" s="196" t="s">
        <v>155</v>
      </c>
    </row>
    <row r="412" spans="2:65" s="1" customFormat="1" ht="22.5" customHeight="1" x14ac:dyDescent="0.3">
      <c r="B412" s="173"/>
      <c r="C412" s="227" t="s">
        <v>726</v>
      </c>
      <c r="D412" s="227" t="s">
        <v>325</v>
      </c>
      <c r="E412" s="228" t="s">
        <v>727</v>
      </c>
      <c r="F412" s="229" t="s">
        <v>728</v>
      </c>
      <c r="G412" s="230" t="s">
        <v>431</v>
      </c>
      <c r="H412" s="231">
        <v>273.80900000000003</v>
      </c>
      <c r="I412" s="232"/>
      <c r="J412" s="233">
        <f>ROUND(I412*H412,2)</f>
        <v>0</v>
      </c>
      <c r="K412" s="229" t="s">
        <v>3</v>
      </c>
      <c r="L412" s="234"/>
      <c r="M412" s="235" t="s">
        <v>3</v>
      </c>
      <c r="N412" s="236" t="s">
        <v>44</v>
      </c>
      <c r="O412" s="37"/>
      <c r="P412" s="183">
        <f>O412*H412</f>
        <v>0</v>
      </c>
      <c r="Q412" s="183">
        <v>9.7000000000000003E-2</v>
      </c>
      <c r="R412" s="183">
        <f>Q412*H412</f>
        <v>26.559473000000004</v>
      </c>
      <c r="S412" s="183">
        <v>0</v>
      </c>
      <c r="T412" s="184">
        <f>S412*H412</f>
        <v>0</v>
      </c>
      <c r="AR412" s="19" t="s">
        <v>224</v>
      </c>
      <c r="AT412" s="19" t="s">
        <v>325</v>
      </c>
      <c r="AU412" s="19" t="s">
        <v>165</v>
      </c>
      <c r="AY412" s="19" t="s">
        <v>155</v>
      </c>
      <c r="BE412" s="185">
        <f>IF(N412="základní",J412,0)</f>
        <v>0</v>
      </c>
      <c r="BF412" s="185">
        <f>IF(N412="snížená",J412,0)</f>
        <v>0</v>
      </c>
      <c r="BG412" s="185">
        <f>IF(N412="zákl. přenesená",J412,0)</f>
        <v>0</v>
      </c>
      <c r="BH412" s="185">
        <f>IF(N412="sníž. přenesená",J412,0)</f>
        <v>0</v>
      </c>
      <c r="BI412" s="185">
        <f>IF(N412="nulová",J412,0)</f>
        <v>0</v>
      </c>
      <c r="BJ412" s="19" t="s">
        <v>80</v>
      </c>
      <c r="BK412" s="185">
        <f>ROUND(I412*H412,2)</f>
        <v>0</v>
      </c>
      <c r="BL412" s="19" t="s">
        <v>164</v>
      </c>
      <c r="BM412" s="19" t="s">
        <v>729</v>
      </c>
    </row>
    <row r="413" spans="2:65" s="13" customFormat="1" x14ac:dyDescent="0.3">
      <c r="B413" s="195"/>
      <c r="D413" s="187" t="s">
        <v>167</v>
      </c>
      <c r="E413" s="196" t="s">
        <v>3</v>
      </c>
      <c r="F413" s="197" t="s">
        <v>725</v>
      </c>
      <c r="H413" s="198">
        <v>357</v>
      </c>
      <c r="I413" s="199"/>
      <c r="L413" s="195"/>
      <c r="M413" s="200"/>
      <c r="N413" s="201"/>
      <c r="O413" s="201"/>
      <c r="P413" s="201"/>
      <c r="Q413" s="201"/>
      <c r="R413" s="201"/>
      <c r="S413" s="201"/>
      <c r="T413" s="202"/>
      <c r="AT413" s="196" t="s">
        <v>167</v>
      </c>
      <c r="AU413" s="196" t="s">
        <v>165</v>
      </c>
      <c r="AV413" s="13" t="s">
        <v>82</v>
      </c>
      <c r="AW413" s="13" t="s">
        <v>32</v>
      </c>
      <c r="AX413" s="13" t="s">
        <v>73</v>
      </c>
      <c r="AY413" s="196" t="s">
        <v>155</v>
      </c>
    </row>
    <row r="414" spans="2:65" s="13" customFormat="1" x14ac:dyDescent="0.3">
      <c r="B414" s="195"/>
      <c r="D414" s="187" t="s">
        <v>167</v>
      </c>
      <c r="E414" s="196" t="s">
        <v>3</v>
      </c>
      <c r="F414" s="197" t="s">
        <v>730</v>
      </c>
      <c r="H414" s="198">
        <v>-25</v>
      </c>
      <c r="I414" s="199"/>
      <c r="L414" s="195"/>
      <c r="M414" s="200"/>
      <c r="N414" s="201"/>
      <c r="O414" s="201"/>
      <c r="P414" s="201"/>
      <c r="Q414" s="201"/>
      <c r="R414" s="201"/>
      <c r="S414" s="201"/>
      <c r="T414" s="202"/>
      <c r="AT414" s="196" t="s">
        <v>167</v>
      </c>
      <c r="AU414" s="196" t="s">
        <v>165</v>
      </c>
      <c r="AV414" s="13" t="s">
        <v>82</v>
      </c>
      <c r="AW414" s="13" t="s">
        <v>32</v>
      </c>
      <c r="AX414" s="13" t="s">
        <v>73</v>
      </c>
      <c r="AY414" s="196" t="s">
        <v>155</v>
      </c>
    </row>
    <row r="415" spans="2:65" s="13" customFormat="1" x14ac:dyDescent="0.3">
      <c r="B415" s="195"/>
      <c r="D415" s="187" t="s">
        <v>167</v>
      </c>
      <c r="E415" s="196" t="s">
        <v>3</v>
      </c>
      <c r="F415" s="197" t="s">
        <v>731</v>
      </c>
      <c r="H415" s="198">
        <v>-62</v>
      </c>
      <c r="I415" s="199"/>
      <c r="L415" s="195"/>
      <c r="M415" s="200"/>
      <c r="N415" s="201"/>
      <c r="O415" s="201"/>
      <c r="P415" s="201"/>
      <c r="Q415" s="201"/>
      <c r="R415" s="201"/>
      <c r="S415" s="201"/>
      <c r="T415" s="202"/>
      <c r="AT415" s="196" t="s">
        <v>167</v>
      </c>
      <c r="AU415" s="196" t="s">
        <v>165</v>
      </c>
      <c r="AV415" s="13" t="s">
        <v>82</v>
      </c>
      <c r="AW415" s="13" t="s">
        <v>32</v>
      </c>
      <c r="AX415" s="13" t="s">
        <v>73</v>
      </c>
      <c r="AY415" s="196" t="s">
        <v>155</v>
      </c>
    </row>
    <row r="416" spans="2:65" s="13" customFormat="1" x14ac:dyDescent="0.3">
      <c r="B416" s="195"/>
      <c r="D416" s="187" t="s">
        <v>167</v>
      </c>
      <c r="E416" s="196" t="s">
        <v>3</v>
      </c>
      <c r="F416" s="197" t="s">
        <v>732</v>
      </c>
      <c r="H416" s="198">
        <v>-1.56</v>
      </c>
      <c r="I416" s="199"/>
      <c r="L416" s="195"/>
      <c r="M416" s="200"/>
      <c r="N416" s="201"/>
      <c r="O416" s="201"/>
      <c r="P416" s="201"/>
      <c r="Q416" s="201"/>
      <c r="R416" s="201"/>
      <c r="S416" s="201"/>
      <c r="T416" s="202"/>
      <c r="AT416" s="196" t="s">
        <v>167</v>
      </c>
      <c r="AU416" s="196" t="s">
        <v>165</v>
      </c>
      <c r="AV416" s="13" t="s">
        <v>82</v>
      </c>
      <c r="AW416" s="13" t="s">
        <v>32</v>
      </c>
      <c r="AX416" s="13" t="s">
        <v>73</v>
      </c>
      <c r="AY416" s="196" t="s">
        <v>155</v>
      </c>
    </row>
    <row r="417" spans="2:65" s="14" customFormat="1" x14ac:dyDescent="0.3">
      <c r="B417" s="203"/>
      <c r="D417" s="187" t="s">
        <v>167</v>
      </c>
      <c r="E417" s="204" t="s">
        <v>3</v>
      </c>
      <c r="F417" s="205" t="s">
        <v>189</v>
      </c>
      <c r="H417" s="206">
        <v>268.44</v>
      </c>
      <c r="I417" s="207"/>
      <c r="L417" s="203"/>
      <c r="M417" s="208"/>
      <c r="N417" s="209"/>
      <c r="O417" s="209"/>
      <c r="P417" s="209"/>
      <c r="Q417" s="209"/>
      <c r="R417" s="209"/>
      <c r="S417" s="209"/>
      <c r="T417" s="210"/>
      <c r="AT417" s="204" t="s">
        <v>167</v>
      </c>
      <c r="AU417" s="204" t="s">
        <v>165</v>
      </c>
      <c r="AV417" s="14" t="s">
        <v>165</v>
      </c>
      <c r="AW417" s="14" t="s">
        <v>32</v>
      </c>
      <c r="AX417" s="14" t="s">
        <v>73</v>
      </c>
      <c r="AY417" s="204" t="s">
        <v>155</v>
      </c>
    </row>
    <row r="418" spans="2:65" s="13" customFormat="1" x14ac:dyDescent="0.3">
      <c r="B418" s="195"/>
      <c r="D418" s="187" t="s">
        <v>167</v>
      </c>
      <c r="E418" s="196" t="s">
        <v>3</v>
      </c>
      <c r="F418" s="197" t="s">
        <v>733</v>
      </c>
      <c r="H418" s="198">
        <v>5.3689999999999998</v>
      </c>
      <c r="I418" s="199"/>
      <c r="L418" s="195"/>
      <c r="M418" s="200"/>
      <c r="N418" s="201"/>
      <c r="O418" s="201"/>
      <c r="P418" s="201"/>
      <c r="Q418" s="201"/>
      <c r="R418" s="201"/>
      <c r="S418" s="201"/>
      <c r="T418" s="202"/>
      <c r="AT418" s="196" t="s">
        <v>167</v>
      </c>
      <c r="AU418" s="196" t="s">
        <v>165</v>
      </c>
      <c r="AV418" s="13" t="s">
        <v>82</v>
      </c>
      <c r="AW418" s="13" t="s">
        <v>32</v>
      </c>
      <c r="AX418" s="13" t="s">
        <v>73</v>
      </c>
      <c r="AY418" s="196" t="s">
        <v>155</v>
      </c>
    </row>
    <row r="419" spans="2:65" s="15" customFormat="1" x14ac:dyDescent="0.3">
      <c r="B419" s="211"/>
      <c r="D419" s="212" t="s">
        <v>167</v>
      </c>
      <c r="E419" s="213" t="s">
        <v>3</v>
      </c>
      <c r="F419" s="214" t="s">
        <v>180</v>
      </c>
      <c r="H419" s="215">
        <v>273.80900000000003</v>
      </c>
      <c r="I419" s="216"/>
      <c r="L419" s="211"/>
      <c r="M419" s="217"/>
      <c r="N419" s="218"/>
      <c r="O419" s="218"/>
      <c r="P419" s="218"/>
      <c r="Q419" s="218"/>
      <c r="R419" s="218"/>
      <c r="S419" s="218"/>
      <c r="T419" s="219"/>
      <c r="AT419" s="220" t="s">
        <v>167</v>
      </c>
      <c r="AU419" s="220" t="s">
        <v>165</v>
      </c>
      <c r="AV419" s="15" t="s">
        <v>164</v>
      </c>
      <c r="AW419" s="15" t="s">
        <v>32</v>
      </c>
      <c r="AX419" s="15" t="s">
        <v>80</v>
      </c>
      <c r="AY419" s="220" t="s">
        <v>155</v>
      </c>
    </row>
    <row r="420" spans="2:65" s="1" customFormat="1" ht="31.5" customHeight="1" x14ac:dyDescent="0.3">
      <c r="B420" s="173"/>
      <c r="C420" s="227" t="s">
        <v>734</v>
      </c>
      <c r="D420" s="227" t="s">
        <v>325</v>
      </c>
      <c r="E420" s="228" t="s">
        <v>735</v>
      </c>
      <c r="F420" s="229" t="s">
        <v>736</v>
      </c>
      <c r="G420" s="230" t="s">
        <v>431</v>
      </c>
      <c r="H420" s="231">
        <v>25.5</v>
      </c>
      <c r="I420" s="232"/>
      <c r="J420" s="233">
        <f>ROUND(I420*H420,2)</f>
        <v>0</v>
      </c>
      <c r="K420" s="229" t="s">
        <v>3</v>
      </c>
      <c r="L420" s="234"/>
      <c r="M420" s="235" t="s">
        <v>3</v>
      </c>
      <c r="N420" s="236" t="s">
        <v>44</v>
      </c>
      <c r="O420" s="37"/>
      <c r="P420" s="183">
        <f>O420*H420</f>
        <v>0</v>
      </c>
      <c r="Q420" s="183">
        <v>0.108</v>
      </c>
      <c r="R420" s="183">
        <f>Q420*H420</f>
        <v>2.754</v>
      </c>
      <c r="S420" s="183">
        <v>0</v>
      </c>
      <c r="T420" s="184">
        <f>S420*H420</f>
        <v>0</v>
      </c>
      <c r="AR420" s="19" t="s">
        <v>224</v>
      </c>
      <c r="AT420" s="19" t="s">
        <v>325</v>
      </c>
      <c r="AU420" s="19" t="s">
        <v>165</v>
      </c>
      <c r="AY420" s="19" t="s">
        <v>155</v>
      </c>
      <c r="BE420" s="185">
        <f>IF(N420="základní",J420,0)</f>
        <v>0</v>
      </c>
      <c r="BF420" s="185">
        <f>IF(N420="snížená",J420,0)</f>
        <v>0</v>
      </c>
      <c r="BG420" s="185">
        <f>IF(N420="zákl. přenesená",J420,0)</f>
        <v>0</v>
      </c>
      <c r="BH420" s="185">
        <f>IF(N420="sníž. přenesená",J420,0)</f>
        <v>0</v>
      </c>
      <c r="BI420" s="185">
        <f>IF(N420="nulová",J420,0)</f>
        <v>0</v>
      </c>
      <c r="BJ420" s="19" t="s">
        <v>80</v>
      </c>
      <c r="BK420" s="185">
        <f>ROUND(I420*H420,2)</f>
        <v>0</v>
      </c>
      <c r="BL420" s="19" t="s">
        <v>164</v>
      </c>
      <c r="BM420" s="19" t="s">
        <v>737</v>
      </c>
    </row>
    <row r="421" spans="2:65" s="13" customFormat="1" x14ac:dyDescent="0.3">
      <c r="B421" s="195"/>
      <c r="D421" s="187" t="s">
        <v>167</v>
      </c>
      <c r="E421" s="196" t="s">
        <v>3</v>
      </c>
      <c r="F421" s="197" t="s">
        <v>738</v>
      </c>
      <c r="H421" s="198">
        <v>25</v>
      </c>
      <c r="I421" s="199"/>
      <c r="L421" s="195"/>
      <c r="M421" s="200"/>
      <c r="N421" s="201"/>
      <c r="O421" s="201"/>
      <c r="P421" s="201"/>
      <c r="Q421" s="201"/>
      <c r="R421" s="201"/>
      <c r="S421" s="201"/>
      <c r="T421" s="202"/>
      <c r="AT421" s="196" t="s">
        <v>167</v>
      </c>
      <c r="AU421" s="196" t="s">
        <v>165</v>
      </c>
      <c r="AV421" s="13" t="s">
        <v>82</v>
      </c>
      <c r="AW421" s="13" t="s">
        <v>32</v>
      </c>
      <c r="AX421" s="13" t="s">
        <v>73</v>
      </c>
      <c r="AY421" s="196" t="s">
        <v>155</v>
      </c>
    </row>
    <row r="422" spans="2:65" s="13" customFormat="1" x14ac:dyDescent="0.3">
      <c r="B422" s="195"/>
      <c r="D422" s="187" t="s">
        <v>167</v>
      </c>
      <c r="E422" s="196" t="s">
        <v>3</v>
      </c>
      <c r="F422" s="197" t="s">
        <v>739</v>
      </c>
      <c r="H422" s="198">
        <v>0.5</v>
      </c>
      <c r="I422" s="199"/>
      <c r="L422" s="195"/>
      <c r="M422" s="200"/>
      <c r="N422" s="201"/>
      <c r="O422" s="201"/>
      <c r="P422" s="201"/>
      <c r="Q422" s="201"/>
      <c r="R422" s="201"/>
      <c r="S422" s="201"/>
      <c r="T422" s="202"/>
      <c r="AT422" s="196" t="s">
        <v>167</v>
      </c>
      <c r="AU422" s="196" t="s">
        <v>165</v>
      </c>
      <c r="AV422" s="13" t="s">
        <v>82</v>
      </c>
      <c r="AW422" s="13" t="s">
        <v>32</v>
      </c>
      <c r="AX422" s="13" t="s">
        <v>73</v>
      </c>
      <c r="AY422" s="196" t="s">
        <v>155</v>
      </c>
    </row>
    <row r="423" spans="2:65" s="15" customFormat="1" x14ac:dyDescent="0.3">
      <c r="B423" s="211"/>
      <c r="D423" s="212" t="s">
        <v>167</v>
      </c>
      <c r="E423" s="213" t="s">
        <v>3</v>
      </c>
      <c r="F423" s="214" t="s">
        <v>180</v>
      </c>
      <c r="H423" s="215">
        <v>25.5</v>
      </c>
      <c r="I423" s="216"/>
      <c r="L423" s="211"/>
      <c r="M423" s="217"/>
      <c r="N423" s="218"/>
      <c r="O423" s="218"/>
      <c r="P423" s="218"/>
      <c r="Q423" s="218"/>
      <c r="R423" s="218"/>
      <c r="S423" s="218"/>
      <c r="T423" s="219"/>
      <c r="AT423" s="220" t="s">
        <v>167</v>
      </c>
      <c r="AU423" s="220" t="s">
        <v>165</v>
      </c>
      <c r="AV423" s="15" t="s">
        <v>164</v>
      </c>
      <c r="AW423" s="15" t="s">
        <v>32</v>
      </c>
      <c r="AX423" s="15" t="s">
        <v>80</v>
      </c>
      <c r="AY423" s="220" t="s">
        <v>155</v>
      </c>
    </row>
    <row r="424" spans="2:65" s="1" customFormat="1" ht="22.5" customHeight="1" x14ac:dyDescent="0.3">
      <c r="B424" s="173"/>
      <c r="C424" s="227" t="s">
        <v>740</v>
      </c>
      <c r="D424" s="227" t="s">
        <v>325</v>
      </c>
      <c r="E424" s="228" t="s">
        <v>741</v>
      </c>
      <c r="F424" s="229" t="s">
        <v>742</v>
      </c>
      <c r="G424" s="230" t="s">
        <v>431</v>
      </c>
      <c r="H424" s="231">
        <v>63.24</v>
      </c>
      <c r="I424" s="232"/>
      <c r="J424" s="233">
        <f>ROUND(I424*H424,2)</f>
        <v>0</v>
      </c>
      <c r="K424" s="229" t="s">
        <v>3</v>
      </c>
      <c r="L424" s="234"/>
      <c r="M424" s="235" t="s">
        <v>3</v>
      </c>
      <c r="N424" s="236" t="s">
        <v>44</v>
      </c>
      <c r="O424" s="37"/>
      <c r="P424" s="183">
        <f>O424*H424</f>
        <v>0</v>
      </c>
      <c r="Q424" s="183">
        <v>0.108</v>
      </c>
      <c r="R424" s="183">
        <f>Q424*H424</f>
        <v>6.8299200000000004</v>
      </c>
      <c r="S424" s="183">
        <v>0</v>
      </c>
      <c r="T424" s="184">
        <f>S424*H424</f>
        <v>0</v>
      </c>
      <c r="AR424" s="19" t="s">
        <v>224</v>
      </c>
      <c r="AT424" s="19" t="s">
        <v>325</v>
      </c>
      <c r="AU424" s="19" t="s">
        <v>165</v>
      </c>
      <c r="AY424" s="19" t="s">
        <v>155</v>
      </c>
      <c r="BE424" s="185">
        <f>IF(N424="základní",J424,0)</f>
        <v>0</v>
      </c>
      <c r="BF424" s="185">
        <f>IF(N424="snížená",J424,0)</f>
        <v>0</v>
      </c>
      <c r="BG424" s="185">
        <f>IF(N424="zákl. přenesená",J424,0)</f>
        <v>0</v>
      </c>
      <c r="BH424" s="185">
        <f>IF(N424="sníž. přenesená",J424,0)</f>
        <v>0</v>
      </c>
      <c r="BI424" s="185">
        <f>IF(N424="nulová",J424,0)</f>
        <v>0</v>
      </c>
      <c r="BJ424" s="19" t="s">
        <v>80</v>
      </c>
      <c r="BK424" s="185">
        <f>ROUND(I424*H424,2)</f>
        <v>0</v>
      </c>
      <c r="BL424" s="19" t="s">
        <v>164</v>
      </c>
      <c r="BM424" s="19" t="s">
        <v>743</v>
      </c>
    </row>
    <row r="425" spans="2:65" s="13" customFormat="1" ht="27" x14ac:dyDescent="0.3">
      <c r="B425" s="195"/>
      <c r="D425" s="187" t="s">
        <v>167</v>
      </c>
      <c r="E425" s="196" t="s">
        <v>3</v>
      </c>
      <c r="F425" s="197" t="s">
        <v>744</v>
      </c>
      <c r="H425" s="198">
        <v>62</v>
      </c>
      <c r="I425" s="199"/>
      <c r="L425" s="195"/>
      <c r="M425" s="200"/>
      <c r="N425" s="201"/>
      <c r="O425" s="201"/>
      <c r="P425" s="201"/>
      <c r="Q425" s="201"/>
      <c r="R425" s="201"/>
      <c r="S425" s="201"/>
      <c r="T425" s="202"/>
      <c r="AT425" s="196" t="s">
        <v>167</v>
      </c>
      <c r="AU425" s="196" t="s">
        <v>165</v>
      </c>
      <c r="AV425" s="13" t="s">
        <v>82</v>
      </c>
      <c r="AW425" s="13" t="s">
        <v>32</v>
      </c>
      <c r="AX425" s="13" t="s">
        <v>73</v>
      </c>
      <c r="AY425" s="196" t="s">
        <v>155</v>
      </c>
    </row>
    <row r="426" spans="2:65" s="13" customFormat="1" x14ac:dyDescent="0.3">
      <c r="B426" s="195"/>
      <c r="D426" s="187" t="s">
        <v>167</v>
      </c>
      <c r="E426" s="196" t="s">
        <v>3</v>
      </c>
      <c r="F426" s="197" t="s">
        <v>745</v>
      </c>
      <c r="H426" s="198">
        <v>1.24</v>
      </c>
      <c r="I426" s="199"/>
      <c r="L426" s="195"/>
      <c r="M426" s="200"/>
      <c r="N426" s="201"/>
      <c r="O426" s="201"/>
      <c r="P426" s="201"/>
      <c r="Q426" s="201"/>
      <c r="R426" s="201"/>
      <c r="S426" s="201"/>
      <c r="T426" s="202"/>
      <c r="AT426" s="196" t="s">
        <v>167</v>
      </c>
      <c r="AU426" s="196" t="s">
        <v>165</v>
      </c>
      <c r="AV426" s="13" t="s">
        <v>82</v>
      </c>
      <c r="AW426" s="13" t="s">
        <v>32</v>
      </c>
      <c r="AX426" s="13" t="s">
        <v>73</v>
      </c>
      <c r="AY426" s="196" t="s">
        <v>155</v>
      </c>
    </row>
    <row r="427" spans="2:65" s="15" customFormat="1" x14ac:dyDescent="0.3">
      <c r="B427" s="211"/>
      <c r="D427" s="212" t="s">
        <v>167</v>
      </c>
      <c r="E427" s="213" t="s">
        <v>3</v>
      </c>
      <c r="F427" s="214" t="s">
        <v>180</v>
      </c>
      <c r="H427" s="215">
        <v>63.24</v>
      </c>
      <c r="I427" s="216"/>
      <c r="L427" s="211"/>
      <c r="M427" s="217"/>
      <c r="N427" s="218"/>
      <c r="O427" s="218"/>
      <c r="P427" s="218"/>
      <c r="Q427" s="218"/>
      <c r="R427" s="218"/>
      <c r="S427" s="218"/>
      <c r="T427" s="219"/>
      <c r="AT427" s="220" t="s">
        <v>167</v>
      </c>
      <c r="AU427" s="220" t="s">
        <v>165</v>
      </c>
      <c r="AV427" s="15" t="s">
        <v>164</v>
      </c>
      <c r="AW427" s="15" t="s">
        <v>32</v>
      </c>
      <c r="AX427" s="15" t="s">
        <v>80</v>
      </c>
      <c r="AY427" s="220" t="s">
        <v>155</v>
      </c>
    </row>
    <row r="428" spans="2:65" s="1" customFormat="1" ht="31.5" customHeight="1" x14ac:dyDescent="0.3">
      <c r="B428" s="173"/>
      <c r="C428" s="227" t="s">
        <v>746</v>
      </c>
      <c r="D428" s="227" t="s">
        <v>325</v>
      </c>
      <c r="E428" s="228" t="s">
        <v>747</v>
      </c>
      <c r="F428" s="229" t="s">
        <v>748</v>
      </c>
      <c r="G428" s="230" t="s">
        <v>431</v>
      </c>
      <c r="H428" s="231">
        <v>1</v>
      </c>
      <c r="I428" s="232"/>
      <c r="J428" s="233">
        <f>ROUND(I428*H428,2)</f>
        <v>0</v>
      </c>
      <c r="K428" s="229" t="s">
        <v>3</v>
      </c>
      <c r="L428" s="234"/>
      <c r="M428" s="235" t="s">
        <v>3</v>
      </c>
      <c r="N428" s="236" t="s">
        <v>44</v>
      </c>
      <c r="O428" s="37"/>
      <c r="P428" s="183">
        <f>O428*H428</f>
        <v>0</v>
      </c>
      <c r="Q428" s="183">
        <v>5.5E-2</v>
      </c>
      <c r="R428" s="183">
        <f>Q428*H428</f>
        <v>5.5E-2</v>
      </c>
      <c r="S428" s="183">
        <v>0</v>
      </c>
      <c r="T428" s="184">
        <f>S428*H428</f>
        <v>0</v>
      </c>
      <c r="AR428" s="19" t="s">
        <v>224</v>
      </c>
      <c r="AT428" s="19" t="s">
        <v>325</v>
      </c>
      <c r="AU428" s="19" t="s">
        <v>165</v>
      </c>
      <c r="AY428" s="19" t="s">
        <v>155</v>
      </c>
      <c r="BE428" s="185">
        <f>IF(N428="základní",J428,0)</f>
        <v>0</v>
      </c>
      <c r="BF428" s="185">
        <f>IF(N428="snížená",J428,0)</f>
        <v>0</v>
      </c>
      <c r="BG428" s="185">
        <f>IF(N428="zákl. přenesená",J428,0)</f>
        <v>0</v>
      </c>
      <c r="BH428" s="185">
        <f>IF(N428="sníž. přenesená",J428,0)</f>
        <v>0</v>
      </c>
      <c r="BI428" s="185">
        <f>IF(N428="nulová",J428,0)</f>
        <v>0</v>
      </c>
      <c r="BJ428" s="19" t="s">
        <v>80</v>
      </c>
      <c r="BK428" s="185">
        <f>ROUND(I428*H428,2)</f>
        <v>0</v>
      </c>
      <c r="BL428" s="19" t="s">
        <v>164</v>
      </c>
      <c r="BM428" s="19" t="s">
        <v>749</v>
      </c>
    </row>
    <row r="429" spans="2:65" s="13" customFormat="1" x14ac:dyDescent="0.3">
      <c r="B429" s="195"/>
      <c r="D429" s="212" t="s">
        <v>167</v>
      </c>
      <c r="E429" s="221" t="s">
        <v>3</v>
      </c>
      <c r="F429" s="222" t="s">
        <v>80</v>
      </c>
      <c r="H429" s="223">
        <v>1</v>
      </c>
      <c r="I429" s="199"/>
      <c r="L429" s="195"/>
      <c r="M429" s="200"/>
      <c r="N429" s="201"/>
      <c r="O429" s="201"/>
      <c r="P429" s="201"/>
      <c r="Q429" s="201"/>
      <c r="R429" s="201"/>
      <c r="S429" s="201"/>
      <c r="T429" s="202"/>
      <c r="AT429" s="196" t="s">
        <v>167</v>
      </c>
      <c r="AU429" s="196" t="s">
        <v>165</v>
      </c>
      <c r="AV429" s="13" t="s">
        <v>82</v>
      </c>
      <c r="AW429" s="13" t="s">
        <v>32</v>
      </c>
      <c r="AX429" s="13" t="s">
        <v>80</v>
      </c>
      <c r="AY429" s="196" t="s">
        <v>155</v>
      </c>
    </row>
    <row r="430" spans="2:65" s="1" customFormat="1" ht="31.5" customHeight="1" x14ac:dyDescent="0.3">
      <c r="B430" s="173"/>
      <c r="C430" s="227" t="s">
        <v>750</v>
      </c>
      <c r="D430" s="227" t="s">
        <v>325</v>
      </c>
      <c r="E430" s="228" t="s">
        <v>751</v>
      </c>
      <c r="F430" s="229" t="s">
        <v>752</v>
      </c>
      <c r="G430" s="230" t="s">
        <v>431</v>
      </c>
      <c r="H430" s="231">
        <v>1</v>
      </c>
      <c r="I430" s="232"/>
      <c r="J430" s="233">
        <f>ROUND(I430*H430,2)</f>
        <v>0</v>
      </c>
      <c r="K430" s="229" t="s">
        <v>3</v>
      </c>
      <c r="L430" s="234"/>
      <c r="M430" s="235" t="s">
        <v>3</v>
      </c>
      <c r="N430" s="236" t="s">
        <v>44</v>
      </c>
      <c r="O430" s="37"/>
      <c r="P430" s="183">
        <f>O430*H430</f>
        <v>0</v>
      </c>
      <c r="Q430" s="183">
        <v>5.5E-2</v>
      </c>
      <c r="R430" s="183">
        <f>Q430*H430</f>
        <v>5.5E-2</v>
      </c>
      <c r="S430" s="183">
        <v>0</v>
      </c>
      <c r="T430" s="184">
        <f>S430*H430</f>
        <v>0</v>
      </c>
      <c r="AR430" s="19" t="s">
        <v>224</v>
      </c>
      <c r="AT430" s="19" t="s">
        <v>325</v>
      </c>
      <c r="AU430" s="19" t="s">
        <v>165</v>
      </c>
      <c r="AY430" s="19" t="s">
        <v>155</v>
      </c>
      <c r="BE430" s="185">
        <f>IF(N430="základní",J430,0)</f>
        <v>0</v>
      </c>
      <c r="BF430" s="185">
        <f>IF(N430="snížená",J430,0)</f>
        <v>0</v>
      </c>
      <c r="BG430" s="185">
        <f>IF(N430="zákl. přenesená",J430,0)</f>
        <v>0</v>
      </c>
      <c r="BH430" s="185">
        <f>IF(N430="sníž. přenesená",J430,0)</f>
        <v>0</v>
      </c>
      <c r="BI430" s="185">
        <f>IF(N430="nulová",J430,0)</f>
        <v>0</v>
      </c>
      <c r="BJ430" s="19" t="s">
        <v>80</v>
      </c>
      <c r="BK430" s="185">
        <f>ROUND(I430*H430,2)</f>
        <v>0</v>
      </c>
      <c r="BL430" s="19" t="s">
        <v>164</v>
      </c>
      <c r="BM430" s="19" t="s">
        <v>753</v>
      </c>
    </row>
    <row r="431" spans="2:65" s="13" customFormat="1" x14ac:dyDescent="0.3">
      <c r="B431" s="195"/>
      <c r="D431" s="212" t="s">
        <v>167</v>
      </c>
      <c r="E431" s="221" t="s">
        <v>3</v>
      </c>
      <c r="F431" s="222" t="s">
        <v>80</v>
      </c>
      <c r="H431" s="223">
        <v>1</v>
      </c>
      <c r="I431" s="199"/>
      <c r="L431" s="195"/>
      <c r="M431" s="200"/>
      <c r="N431" s="201"/>
      <c r="O431" s="201"/>
      <c r="P431" s="201"/>
      <c r="Q431" s="201"/>
      <c r="R431" s="201"/>
      <c r="S431" s="201"/>
      <c r="T431" s="202"/>
      <c r="AT431" s="196" t="s">
        <v>167</v>
      </c>
      <c r="AU431" s="196" t="s">
        <v>165</v>
      </c>
      <c r="AV431" s="13" t="s">
        <v>82</v>
      </c>
      <c r="AW431" s="13" t="s">
        <v>32</v>
      </c>
      <c r="AX431" s="13" t="s">
        <v>80</v>
      </c>
      <c r="AY431" s="196" t="s">
        <v>155</v>
      </c>
    </row>
    <row r="432" spans="2:65" s="1" customFormat="1" ht="31.5" customHeight="1" x14ac:dyDescent="0.3">
      <c r="B432" s="173"/>
      <c r="C432" s="174" t="s">
        <v>754</v>
      </c>
      <c r="D432" s="174" t="s">
        <v>159</v>
      </c>
      <c r="E432" s="175" t="s">
        <v>755</v>
      </c>
      <c r="F432" s="176" t="s">
        <v>756</v>
      </c>
      <c r="G432" s="177" t="s">
        <v>458</v>
      </c>
      <c r="H432" s="178">
        <v>122</v>
      </c>
      <c r="I432" s="179"/>
      <c r="J432" s="180">
        <f>ROUND(I432*H432,2)</f>
        <v>0</v>
      </c>
      <c r="K432" s="176" t="s">
        <v>163</v>
      </c>
      <c r="L432" s="36"/>
      <c r="M432" s="181" t="s">
        <v>3</v>
      </c>
      <c r="N432" s="182" t="s">
        <v>44</v>
      </c>
      <c r="O432" s="37"/>
      <c r="P432" s="183">
        <f>O432*H432</f>
        <v>0</v>
      </c>
      <c r="Q432" s="183">
        <v>0.16849</v>
      </c>
      <c r="R432" s="183">
        <f>Q432*H432</f>
        <v>20.555779999999999</v>
      </c>
      <c r="S432" s="183">
        <v>0</v>
      </c>
      <c r="T432" s="184">
        <f>S432*H432</f>
        <v>0</v>
      </c>
      <c r="AR432" s="19" t="s">
        <v>164</v>
      </c>
      <c r="AT432" s="19" t="s">
        <v>159</v>
      </c>
      <c r="AU432" s="19" t="s">
        <v>165</v>
      </c>
      <c r="AY432" s="19" t="s">
        <v>155</v>
      </c>
      <c r="BE432" s="185">
        <f>IF(N432="základní",J432,0)</f>
        <v>0</v>
      </c>
      <c r="BF432" s="185">
        <f>IF(N432="snížená",J432,0)</f>
        <v>0</v>
      </c>
      <c r="BG432" s="185">
        <f>IF(N432="zákl. přenesená",J432,0)</f>
        <v>0</v>
      </c>
      <c r="BH432" s="185">
        <f>IF(N432="sníž. přenesená",J432,0)</f>
        <v>0</v>
      </c>
      <c r="BI432" s="185">
        <f>IF(N432="nulová",J432,0)</f>
        <v>0</v>
      </c>
      <c r="BJ432" s="19" t="s">
        <v>80</v>
      </c>
      <c r="BK432" s="185">
        <f>ROUND(I432*H432,2)</f>
        <v>0</v>
      </c>
      <c r="BL432" s="19" t="s">
        <v>164</v>
      </c>
      <c r="BM432" s="19" t="s">
        <v>757</v>
      </c>
    </row>
    <row r="433" spans="2:65" s="13" customFormat="1" x14ac:dyDescent="0.3">
      <c r="B433" s="195"/>
      <c r="D433" s="212" t="s">
        <v>167</v>
      </c>
      <c r="E433" s="221" t="s">
        <v>3</v>
      </c>
      <c r="F433" s="222" t="s">
        <v>758</v>
      </c>
      <c r="H433" s="223">
        <v>122</v>
      </c>
      <c r="I433" s="199"/>
      <c r="L433" s="195"/>
      <c r="M433" s="200"/>
      <c r="N433" s="201"/>
      <c r="O433" s="201"/>
      <c r="P433" s="201"/>
      <c r="Q433" s="201"/>
      <c r="R433" s="201"/>
      <c r="S433" s="201"/>
      <c r="T433" s="202"/>
      <c r="AT433" s="196" t="s">
        <v>167</v>
      </c>
      <c r="AU433" s="196" t="s">
        <v>165</v>
      </c>
      <c r="AV433" s="13" t="s">
        <v>82</v>
      </c>
      <c r="AW433" s="13" t="s">
        <v>32</v>
      </c>
      <c r="AX433" s="13" t="s">
        <v>80</v>
      </c>
      <c r="AY433" s="196" t="s">
        <v>155</v>
      </c>
    </row>
    <row r="434" spans="2:65" s="1" customFormat="1" ht="22.5" customHeight="1" x14ac:dyDescent="0.3">
      <c r="B434" s="173"/>
      <c r="C434" s="227" t="s">
        <v>759</v>
      </c>
      <c r="D434" s="227" t="s">
        <v>325</v>
      </c>
      <c r="E434" s="228" t="s">
        <v>760</v>
      </c>
      <c r="F434" s="229" t="s">
        <v>761</v>
      </c>
      <c r="G434" s="230" t="s">
        <v>431</v>
      </c>
      <c r="H434" s="231">
        <v>174.85499999999999</v>
      </c>
      <c r="I434" s="232"/>
      <c r="J434" s="233">
        <f>ROUND(I434*H434,2)</f>
        <v>0</v>
      </c>
      <c r="K434" s="229" t="s">
        <v>3</v>
      </c>
      <c r="L434" s="234"/>
      <c r="M434" s="235" t="s">
        <v>3</v>
      </c>
      <c r="N434" s="236" t="s">
        <v>44</v>
      </c>
      <c r="O434" s="37"/>
      <c r="P434" s="183">
        <f>O434*H434</f>
        <v>0</v>
      </c>
      <c r="Q434" s="183">
        <v>4.8300000000000003E-2</v>
      </c>
      <c r="R434" s="183">
        <f>Q434*H434</f>
        <v>8.4454965000000009</v>
      </c>
      <c r="S434" s="183">
        <v>0</v>
      </c>
      <c r="T434" s="184">
        <f>S434*H434</f>
        <v>0</v>
      </c>
      <c r="AR434" s="19" t="s">
        <v>224</v>
      </c>
      <c r="AT434" s="19" t="s">
        <v>325</v>
      </c>
      <c r="AU434" s="19" t="s">
        <v>165</v>
      </c>
      <c r="AY434" s="19" t="s">
        <v>155</v>
      </c>
      <c r="BE434" s="185">
        <f>IF(N434="základní",J434,0)</f>
        <v>0</v>
      </c>
      <c r="BF434" s="185">
        <f>IF(N434="snížená",J434,0)</f>
        <v>0</v>
      </c>
      <c r="BG434" s="185">
        <f>IF(N434="zákl. přenesená",J434,0)</f>
        <v>0</v>
      </c>
      <c r="BH434" s="185">
        <f>IF(N434="sníž. přenesená",J434,0)</f>
        <v>0</v>
      </c>
      <c r="BI434" s="185">
        <f>IF(N434="nulová",J434,0)</f>
        <v>0</v>
      </c>
      <c r="BJ434" s="19" t="s">
        <v>80</v>
      </c>
      <c r="BK434" s="185">
        <f>ROUND(I434*H434,2)</f>
        <v>0</v>
      </c>
      <c r="BL434" s="19" t="s">
        <v>164</v>
      </c>
      <c r="BM434" s="19" t="s">
        <v>762</v>
      </c>
    </row>
    <row r="435" spans="2:65" s="13" customFormat="1" x14ac:dyDescent="0.3">
      <c r="B435" s="195"/>
      <c r="D435" s="187" t="s">
        <v>167</v>
      </c>
      <c r="E435" s="196" t="s">
        <v>3</v>
      </c>
      <c r="F435" s="197" t="s">
        <v>763</v>
      </c>
      <c r="H435" s="198">
        <v>203.333</v>
      </c>
      <c r="I435" s="199"/>
      <c r="L435" s="195"/>
      <c r="M435" s="200"/>
      <c r="N435" s="201"/>
      <c r="O435" s="201"/>
      <c r="P435" s="201"/>
      <c r="Q435" s="201"/>
      <c r="R435" s="201"/>
      <c r="S435" s="201"/>
      <c r="T435" s="202"/>
      <c r="AT435" s="196" t="s">
        <v>167</v>
      </c>
      <c r="AU435" s="196" t="s">
        <v>165</v>
      </c>
      <c r="AV435" s="13" t="s">
        <v>82</v>
      </c>
      <c r="AW435" s="13" t="s">
        <v>32</v>
      </c>
      <c r="AX435" s="13" t="s">
        <v>73</v>
      </c>
      <c r="AY435" s="196" t="s">
        <v>155</v>
      </c>
    </row>
    <row r="436" spans="2:65" s="13" customFormat="1" x14ac:dyDescent="0.3">
      <c r="B436" s="195"/>
      <c r="D436" s="187" t="s">
        <v>167</v>
      </c>
      <c r="E436" s="196" t="s">
        <v>3</v>
      </c>
      <c r="F436" s="197" t="s">
        <v>764</v>
      </c>
      <c r="H436" s="198">
        <v>-31.907</v>
      </c>
      <c r="I436" s="199"/>
      <c r="L436" s="195"/>
      <c r="M436" s="200"/>
      <c r="N436" s="201"/>
      <c r="O436" s="201"/>
      <c r="P436" s="201"/>
      <c r="Q436" s="201"/>
      <c r="R436" s="201"/>
      <c r="S436" s="201"/>
      <c r="T436" s="202"/>
      <c r="AT436" s="196" t="s">
        <v>167</v>
      </c>
      <c r="AU436" s="196" t="s">
        <v>165</v>
      </c>
      <c r="AV436" s="13" t="s">
        <v>82</v>
      </c>
      <c r="AW436" s="13" t="s">
        <v>32</v>
      </c>
      <c r="AX436" s="13" t="s">
        <v>73</v>
      </c>
      <c r="AY436" s="196" t="s">
        <v>155</v>
      </c>
    </row>
    <row r="437" spans="2:65" s="14" customFormat="1" x14ac:dyDescent="0.3">
      <c r="B437" s="203"/>
      <c r="D437" s="187" t="s">
        <v>167</v>
      </c>
      <c r="E437" s="204" t="s">
        <v>3</v>
      </c>
      <c r="F437" s="205" t="s">
        <v>189</v>
      </c>
      <c r="H437" s="206">
        <v>171.42599999999999</v>
      </c>
      <c r="I437" s="207"/>
      <c r="L437" s="203"/>
      <c r="M437" s="208"/>
      <c r="N437" s="209"/>
      <c r="O437" s="209"/>
      <c r="P437" s="209"/>
      <c r="Q437" s="209"/>
      <c r="R437" s="209"/>
      <c r="S437" s="209"/>
      <c r="T437" s="210"/>
      <c r="AT437" s="204" t="s">
        <v>167</v>
      </c>
      <c r="AU437" s="204" t="s">
        <v>165</v>
      </c>
      <c r="AV437" s="14" t="s">
        <v>165</v>
      </c>
      <c r="AW437" s="14" t="s">
        <v>32</v>
      </c>
      <c r="AX437" s="14" t="s">
        <v>73</v>
      </c>
      <c r="AY437" s="204" t="s">
        <v>155</v>
      </c>
    </row>
    <row r="438" spans="2:65" s="13" customFormat="1" x14ac:dyDescent="0.3">
      <c r="B438" s="195"/>
      <c r="D438" s="187" t="s">
        <v>167</v>
      </c>
      <c r="E438" s="196" t="s">
        <v>3</v>
      </c>
      <c r="F438" s="197" t="s">
        <v>765</v>
      </c>
      <c r="H438" s="198">
        <v>3.4289999999999998</v>
      </c>
      <c r="I438" s="199"/>
      <c r="L438" s="195"/>
      <c r="M438" s="200"/>
      <c r="N438" s="201"/>
      <c r="O438" s="201"/>
      <c r="P438" s="201"/>
      <c r="Q438" s="201"/>
      <c r="R438" s="201"/>
      <c r="S438" s="201"/>
      <c r="T438" s="202"/>
      <c r="AT438" s="196" t="s">
        <v>167</v>
      </c>
      <c r="AU438" s="196" t="s">
        <v>165</v>
      </c>
      <c r="AV438" s="13" t="s">
        <v>82</v>
      </c>
      <c r="AW438" s="13" t="s">
        <v>32</v>
      </c>
      <c r="AX438" s="13" t="s">
        <v>73</v>
      </c>
      <c r="AY438" s="196" t="s">
        <v>155</v>
      </c>
    </row>
    <row r="439" spans="2:65" s="15" customFormat="1" x14ac:dyDescent="0.3">
      <c r="B439" s="211"/>
      <c r="D439" s="212" t="s">
        <v>167</v>
      </c>
      <c r="E439" s="213" t="s">
        <v>3</v>
      </c>
      <c r="F439" s="214" t="s">
        <v>180</v>
      </c>
      <c r="H439" s="215">
        <v>174.85499999999999</v>
      </c>
      <c r="I439" s="216"/>
      <c r="L439" s="211"/>
      <c r="M439" s="217"/>
      <c r="N439" s="218"/>
      <c r="O439" s="218"/>
      <c r="P439" s="218"/>
      <c r="Q439" s="218"/>
      <c r="R439" s="218"/>
      <c r="S439" s="218"/>
      <c r="T439" s="219"/>
      <c r="AT439" s="220" t="s">
        <v>167</v>
      </c>
      <c r="AU439" s="220" t="s">
        <v>165</v>
      </c>
      <c r="AV439" s="15" t="s">
        <v>164</v>
      </c>
      <c r="AW439" s="15" t="s">
        <v>32</v>
      </c>
      <c r="AX439" s="15" t="s">
        <v>80</v>
      </c>
      <c r="AY439" s="220" t="s">
        <v>155</v>
      </c>
    </row>
    <row r="440" spans="2:65" s="1" customFormat="1" ht="31.5" customHeight="1" x14ac:dyDescent="0.3">
      <c r="B440" s="173"/>
      <c r="C440" s="227" t="s">
        <v>766</v>
      </c>
      <c r="D440" s="227" t="s">
        <v>325</v>
      </c>
      <c r="E440" s="228" t="s">
        <v>767</v>
      </c>
      <c r="F440" s="229" t="s">
        <v>768</v>
      </c>
      <c r="G440" s="230" t="s">
        <v>431</v>
      </c>
      <c r="H440" s="231">
        <v>32.545000000000002</v>
      </c>
      <c r="I440" s="232"/>
      <c r="J440" s="233">
        <f>ROUND(I440*H440,2)</f>
        <v>0</v>
      </c>
      <c r="K440" s="229" t="s">
        <v>3</v>
      </c>
      <c r="L440" s="234"/>
      <c r="M440" s="235" t="s">
        <v>3</v>
      </c>
      <c r="N440" s="236" t="s">
        <v>44</v>
      </c>
      <c r="O440" s="37"/>
      <c r="P440" s="183">
        <f>O440*H440</f>
        <v>0</v>
      </c>
      <c r="Q440" s="183">
        <v>4.8300000000000003E-2</v>
      </c>
      <c r="R440" s="183">
        <f>Q440*H440</f>
        <v>1.5719235000000003</v>
      </c>
      <c r="S440" s="183">
        <v>0</v>
      </c>
      <c r="T440" s="184">
        <f>S440*H440</f>
        <v>0</v>
      </c>
      <c r="AR440" s="19" t="s">
        <v>224</v>
      </c>
      <c r="AT440" s="19" t="s">
        <v>325</v>
      </c>
      <c r="AU440" s="19" t="s">
        <v>165</v>
      </c>
      <c r="AY440" s="19" t="s">
        <v>155</v>
      </c>
      <c r="BE440" s="185">
        <f>IF(N440="základní",J440,0)</f>
        <v>0</v>
      </c>
      <c r="BF440" s="185">
        <f>IF(N440="snížená",J440,0)</f>
        <v>0</v>
      </c>
      <c r="BG440" s="185">
        <f>IF(N440="zákl. přenesená",J440,0)</f>
        <v>0</v>
      </c>
      <c r="BH440" s="185">
        <f>IF(N440="sníž. přenesená",J440,0)</f>
        <v>0</v>
      </c>
      <c r="BI440" s="185">
        <f>IF(N440="nulová",J440,0)</f>
        <v>0</v>
      </c>
      <c r="BJ440" s="19" t="s">
        <v>80</v>
      </c>
      <c r="BK440" s="185">
        <f>ROUND(I440*H440,2)</f>
        <v>0</v>
      </c>
      <c r="BL440" s="19" t="s">
        <v>164</v>
      </c>
      <c r="BM440" s="19" t="s">
        <v>769</v>
      </c>
    </row>
    <row r="441" spans="2:65" s="13" customFormat="1" x14ac:dyDescent="0.3">
      <c r="B441" s="195"/>
      <c r="D441" s="187" t="s">
        <v>167</v>
      </c>
      <c r="E441" s="196" t="s">
        <v>3</v>
      </c>
      <c r="F441" s="197" t="s">
        <v>770</v>
      </c>
      <c r="H441" s="198">
        <v>31.907</v>
      </c>
      <c r="I441" s="199"/>
      <c r="L441" s="195"/>
      <c r="M441" s="200"/>
      <c r="N441" s="201"/>
      <c r="O441" s="201"/>
      <c r="P441" s="201"/>
      <c r="Q441" s="201"/>
      <c r="R441" s="201"/>
      <c r="S441" s="201"/>
      <c r="T441" s="202"/>
      <c r="AT441" s="196" t="s">
        <v>167</v>
      </c>
      <c r="AU441" s="196" t="s">
        <v>165</v>
      </c>
      <c r="AV441" s="13" t="s">
        <v>82</v>
      </c>
      <c r="AW441" s="13" t="s">
        <v>32</v>
      </c>
      <c r="AX441" s="13" t="s">
        <v>73</v>
      </c>
      <c r="AY441" s="196" t="s">
        <v>155</v>
      </c>
    </row>
    <row r="442" spans="2:65" s="13" customFormat="1" x14ac:dyDescent="0.3">
      <c r="B442" s="195"/>
      <c r="D442" s="187" t="s">
        <v>167</v>
      </c>
      <c r="E442" s="196" t="s">
        <v>3</v>
      </c>
      <c r="F442" s="197" t="s">
        <v>771</v>
      </c>
      <c r="H442" s="198">
        <v>0.63800000000000001</v>
      </c>
      <c r="I442" s="199"/>
      <c r="L442" s="195"/>
      <c r="M442" s="200"/>
      <c r="N442" s="201"/>
      <c r="O442" s="201"/>
      <c r="P442" s="201"/>
      <c r="Q442" s="201"/>
      <c r="R442" s="201"/>
      <c r="S442" s="201"/>
      <c r="T442" s="202"/>
      <c r="AT442" s="196" t="s">
        <v>167</v>
      </c>
      <c r="AU442" s="196" t="s">
        <v>165</v>
      </c>
      <c r="AV442" s="13" t="s">
        <v>82</v>
      </c>
      <c r="AW442" s="13" t="s">
        <v>32</v>
      </c>
      <c r="AX442" s="13" t="s">
        <v>73</v>
      </c>
      <c r="AY442" s="196" t="s">
        <v>155</v>
      </c>
    </row>
    <row r="443" spans="2:65" s="15" customFormat="1" x14ac:dyDescent="0.3">
      <c r="B443" s="211"/>
      <c r="D443" s="212" t="s">
        <v>167</v>
      </c>
      <c r="E443" s="213" t="s">
        <v>3</v>
      </c>
      <c r="F443" s="214" t="s">
        <v>180</v>
      </c>
      <c r="H443" s="215">
        <v>32.545000000000002</v>
      </c>
      <c r="I443" s="216"/>
      <c r="L443" s="211"/>
      <c r="M443" s="217"/>
      <c r="N443" s="218"/>
      <c r="O443" s="218"/>
      <c r="P443" s="218"/>
      <c r="Q443" s="218"/>
      <c r="R443" s="218"/>
      <c r="S443" s="218"/>
      <c r="T443" s="219"/>
      <c r="AT443" s="220" t="s">
        <v>167</v>
      </c>
      <c r="AU443" s="220" t="s">
        <v>165</v>
      </c>
      <c r="AV443" s="15" t="s">
        <v>164</v>
      </c>
      <c r="AW443" s="15" t="s">
        <v>32</v>
      </c>
      <c r="AX443" s="15" t="s">
        <v>80</v>
      </c>
      <c r="AY443" s="220" t="s">
        <v>155</v>
      </c>
    </row>
    <row r="444" spans="2:65" s="1" customFormat="1" ht="22.5" customHeight="1" x14ac:dyDescent="0.3">
      <c r="B444" s="173"/>
      <c r="C444" s="174" t="s">
        <v>772</v>
      </c>
      <c r="D444" s="174" t="s">
        <v>159</v>
      </c>
      <c r="E444" s="175" t="s">
        <v>773</v>
      </c>
      <c r="F444" s="176" t="s">
        <v>774</v>
      </c>
      <c r="G444" s="177" t="s">
        <v>458</v>
      </c>
      <c r="H444" s="178">
        <v>20</v>
      </c>
      <c r="I444" s="179"/>
      <c r="J444" s="180">
        <f>ROUND(I444*H444,2)</f>
        <v>0</v>
      </c>
      <c r="K444" s="176" t="s">
        <v>163</v>
      </c>
      <c r="L444" s="36"/>
      <c r="M444" s="181" t="s">
        <v>3</v>
      </c>
      <c r="N444" s="182" t="s">
        <v>44</v>
      </c>
      <c r="O444" s="37"/>
      <c r="P444" s="183">
        <f>O444*H444</f>
        <v>0</v>
      </c>
      <c r="Q444" s="183">
        <v>7.1900000000000006E-2</v>
      </c>
      <c r="R444" s="183">
        <f>Q444*H444</f>
        <v>1.4380000000000002</v>
      </c>
      <c r="S444" s="183">
        <v>0</v>
      </c>
      <c r="T444" s="184">
        <f>S444*H444</f>
        <v>0</v>
      </c>
      <c r="AR444" s="19" t="s">
        <v>164</v>
      </c>
      <c r="AT444" s="19" t="s">
        <v>159</v>
      </c>
      <c r="AU444" s="19" t="s">
        <v>165</v>
      </c>
      <c r="AY444" s="19" t="s">
        <v>155</v>
      </c>
      <c r="BE444" s="185">
        <f>IF(N444="základní",J444,0)</f>
        <v>0</v>
      </c>
      <c r="BF444" s="185">
        <f>IF(N444="snížená",J444,0)</f>
        <v>0</v>
      </c>
      <c r="BG444" s="185">
        <f>IF(N444="zákl. přenesená",J444,0)</f>
        <v>0</v>
      </c>
      <c r="BH444" s="185">
        <f>IF(N444="sníž. přenesená",J444,0)</f>
        <v>0</v>
      </c>
      <c r="BI444" s="185">
        <f>IF(N444="nulová",J444,0)</f>
        <v>0</v>
      </c>
      <c r="BJ444" s="19" t="s">
        <v>80</v>
      </c>
      <c r="BK444" s="185">
        <f>ROUND(I444*H444,2)</f>
        <v>0</v>
      </c>
      <c r="BL444" s="19" t="s">
        <v>164</v>
      </c>
      <c r="BM444" s="19" t="s">
        <v>775</v>
      </c>
    </row>
    <row r="445" spans="2:65" s="13" customFormat="1" x14ac:dyDescent="0.3">
      <c r="B445" s="195"/>
      <c r="D445" s="212" t="s">
        <v>167</v>
      </c>
      <c r="E445" s="221" t="s">
        <v>3</v>
      </c>
      <c r="F445" s="222" t="s">
        <v>776</v>
      </c>
      <c r="H445" s="223">
        <v>20</v>
      </c>
      <c r="I445" s="199"/>
      <c r="L445" s="195"/>
      <c r="M445" s="200"/>
      <c r="N445" s="201"/>
      <c r="O445" s="201"/>
      <c r="P445" s="201"/>
      <c r="Q445" s="201"/>
      <c r="R445" s="201"/>
      <c r="S445" s="201"/>
      <c r="T445" s="202"/>
      <c r="AT445" s="196" t="s">
        <v>167</v>
      </c>
      <c r="AU445" s="196" t="s">
        <v>165</v>
      </c>
      <c r="AV445" s="13" t="s">
        <v>82</v>
      </c>
      <c r="AW445" s="13" t="s">
        <v>32</v>
      </c>
      <c r="AX445" s="13" t="s">
        <v>80</v>
      </c>
      <c r="AY445" s="196" t="s">
        <v>155</v>
      </c>
    </row>
    <row r="446" spans="2:65" s="1" customFormat="1" ht="22.5" customHeight="1" x14ac:dyDescent="0.3">
      <c r="B446" s="173"/>
      <c r="C446" s="174" t="s">
        <v>777</v>
      </c>
      <c r="D446" s="174" t="s">
        <v>159</v>
      </c>
      <c r="E446" s="175" t="s">
        <v>778</v>
      </c>
      <c r="F446" s="176" t="s">
        <v>779</v>
      </c>
      <c r="G446" s="177" t="s">
        <v>458</v>
      </c>
      <c r="H446" s="178">
        <v>20</v>
      </c>
      <c r="I446" s="179"/>
      <c r="J446" s="180">
        <f>ROUND(I446*H446,2)</f>
        <v>0</v>
      </c>
      <c r="K446" s="176" t="s">
        <v>163</v>
      </c>
      <c r="L446" s="36"/>
      <c r="M446" s="181" t="s">
        <v>3</v>
      </c>
      <c r="N446" s="182" t="s">
        <v>44</v>
      </c>
      <c r="O446" s="37"/>
      <c r="P446" s="183">
        <f>O446*H446</f>
        <v>0</v>
      </c>
      <c r="Q446" s="183">
        <v>8.9779999999999999E-2</v>
      </c>
      <c r="R446" s="183">
        <f>Q446*H446</f>
        <v>1.7955999999999999</v>
      </c>
      <c r="S446" s="183">
        <v>0</v>
      </c>
      <c r="T446" s="184">
        <f>S446*H446</f>
        <v>0</v>
      </c>
      <c r="AR446" s="19" t="s">
        <v>164</v>
      </c>
      <c r="AT446" s="19" t="s">
        <v>159</v>
      </c>
      <c r="AU446" s="19" t="s">
        <v>165</v>
      </c>
      <c r="AY446" s="19" t="s">
        <v>155</v>
      </c>
      <c r="BE446" s="185">
        <f>IF(N446="základní",J446,0)</f>
        <v>0</v>
      </c>
      <c r="BF446" s="185">
        <f>IF(N446="snížená",J446,0)</f>
        <v>0</v>
      </c>
      <c r="BG446" s="185">
        <f>IF(N446="zákl. přenesená",J446,0)</f>
        <v>0</v>
      </c>
      <c r="BH446" s="185">
        <f>IF(N446="sníž. přenesená",J446,0)</f>
        <v>0</v>
      </c>
      <c r="BI446" s="185">
        <f>IF(N446="nulová",J446,0)</f>
        <v>0</v>
      </c>
      <c r="BJ446" s="19" t="s">
        <v>80</v>
      </c>
      <c r="BK446" s="185">
        <f>ROUND(I446*H446,2)</f>
        <v>0</v>
      </c>
      <c r="BL446" s="19" t="s">
        <v>164</v>
      </c>
      <c r="BM446" s="19" t="s">
        <v>780</v>
      </c>
    </row>
    <row r="447" spans="2:65" s="13" customFormat="1" x14ac:dyDescent="0.3">
      <c r="B447" s="195"/>
      <c r="D447" s="212" t="s">
        <v>167</v>
      </c>
      <c r="E447" s="221" t="s">
        <v>3</v>
      </c>
      <c r="F447" s="222" t="s">
        <v>776</v>
      </c>
      <c r="H447" s="223">
        <v>20</v>
      </c>
      <c r="I447" s="199"/>
      <c r="L447" s="195"/>
      <c r="M447" s="200"/>
      <c r="N447" s="201"/>
      <c r="O447" s="201"/>
      <c r="P447" s="201"/>
      <c r="Q447" s="201"/>
      <c r="R447" s="201"/>
      <c r="S447" s="201"/>
      <c r="T447" s="202"/>
      <c r="AT447" s="196" t="s">
        <v>167</v>
      </c>
      <c r="AU447" s="196" t="s">
        <v>165</v>
      </c>
      <c r="AV447" s="13" t="s">
        <v>82</v>
      </c>
      <c r="AW447" s="13" t="s">
        <v>32</v>
      </c>
      <c r="AX447" s="13" t="s">
        <v>80</v>
      </c>
      <c r="AY447" s="196" t="s">
        <v>155</v>
      </c>
    </row>
    <row r="448" spans="2:65" s="1" customFormat="1" ht="22.5" customHeight="1" x14ac:dyDescent="0.3">
      <c r="B448" s="173"/>
      <c r="C448" s="227" t="s">
        <v>781</v>
      </c>
      <c r="D448" s="227" t="s">
        <v>325</v>
      </c>
      <c r="E448" s="228" t="s">
        <v>421</v>
      </c>
      <c r="F448" s="229" t="s">
        <v>422</v>
      </c>
      <c r="G448" s="230" t="s">
        <v>211</v>
      </c>
      <c r="H448" s="231">
        <v>0.8</v>
      </c>
      <c r="I448" s="232"/>
      <c r="J448" s="233">
        <f>ROUND(I448*H448,2)</f>
        <v>0</v>
      </c>
      <c r="K448" s="229" t="s">
        <v>163</v>
      </c>
      <c r="L448" s="234"/>
      <c r="M448" s="235" t="s">
        <v>3</v>
      </c>
      <c r="N448" s="236" t="s">
        <v>44</v>
      </c>
      <c r="O448" s="37"/>
      <c r="P448" s="183">
        <f>O448*H448</f>
        <v>0</v>
      </c>
      <c r="Q448" s="183">
        <v>1</v>
      </c>
      <c r="R448" s="183">
        <f>Q448*H448</f>
        <v>0.8</v>
      </c>
      <c r="S448" s="183">
        <v>0</v>
      </c>
      <c r="T448" s="184">
        <f>S448*H448</f>
        <v>0</v>
      </c>
      <c r="AR448" s="19" t="s">
        <v>224</v>
      </c>
      <c r="AT448" s="19" t="s">
        <v>325</v>
      </c>
      <c r="AU448" s="19" t="s">
        <v>165</v>
      </c>
      <c r="AY448" s="19" t="s">
        <v>155</v>
      </c>
      <c r="BE448" s="185">
        <f>IF(N448="základní",J448,0)</f>
        <v>0</v>
      </c>
      <c r="BF448" s="185">
        <f>IF(N448="snížená",J448,0)</f>
        <v>0</v>
      </c>
      <c r="BG448" s="185">
        <f>IF(N448="zákl. přenesená",J448,0)</f>
        <v>0</v>
      </c>
      <c r="BH448" s="185">
        <f>IF(N448="sníž. přenesená",J448,0)</f>
        <v>0</v>
      </c>
      <c r="BI448" s="185">
        <f>IF(N448="nulová",J448,0)</f>
        <v>0</v>
      </c>
      <c r="BJ448" s="19" t="s">
        <v>80</v>
      </c>
      <c r="BK448" s="185">
        <f>ROUND(I448*H448,2)</f>
        <v>0</v>
      </c>
      <c r="BL448" s="19" t="s">
        <v>164</v>
      </c>
      <c r="BM448" s="19" t="s">
        <v>782</v>
      </c>
    </row>
    <row r="449" spans="2:65" s="13" customFormat="1" x14ac:dyDescent="0.3">
      <c r="B449" s="195"/>
      <c r="D449" s="187" t="s">
        <v>167</v>
      </c>
      <c r="E449" s="196" t="s">
        <v>3</v>
      </c>
      <c r="F449" s="197" t="s">
        <v>783</v>
      </c>
      <c r="H449" s="198">
        <v>0.8</v>
      </c>
      <c r="I449" s="199"/>
      <c r="L449" s="195"/>
      <c r="M449" s="200"/>
      <c r="N449" s="201"/>
      <c r="O449" s="201"/>
      <c r="P449" s="201"/>
      <c r="Q449" s="201"/>
      <c r="R449" s="201"/>
      <c r="S449" s="201"/>
      <c r="T449" s="202"/>
      <c r="AT449" s="196" t="s">
        <v>167</v>
      </c>
      <c r="AU449" s="196" t="s">
        <v>165</v>
      </c>
      <c r="AV449" s="13" t="s">
        <v>82</v>
      </c>
      <c r="AW449" s="13" t="s">
        <v>32</v>
      </c>
      <c r="AX449" s="13" t="s">
        <v>80</v>
      </c>
      <c r="AY449" s="196" t="s">
        <v>155</v>
      </c>
    </row>
    <row r="450" spans="2:65" s="11" customFormat="1" ht="22.35" customHeight="1" x14ac:dyDescent="0.3">
      <c r="B450" s="157"/>
      <c r="D450" s="170" t="s">
        <v>72</v>
      </c>
      <c r="E450" s="171" t="s">
        <v>784</v>
      </c>
      <c r="F450" s="171" t="s">
        <v>785</v>
      </c>
      <c r="I450" s="160"/>
      <c r="J450" s="172">
        <f>BK450</f>
        <v>0</v>
      </c>
      <c r="L450" s="157"/>
      <c r="M450" s="162"/>
      <c r="N450" s="163"/>
      <c r="O450" s="163"/>
      <c r="P450" s="164">
        <f>SUM(P451:P466)</f>
        <v>0</v>
      </c>
      <c r="Q450" s="163"/>
      <c r="R450" s="164">
        <f>SUM(R451:R466)</f>
        <v>6.7640000000000006E-2</v>
      </c>
      <c r="S450" s="163"/>
      <c r="T450" s="165">
        <f>SUM(T451:T466)</f>
        <v>799.7650000000001</v>
      </c>
      <c r="AR450" s="158" t="s">
        <v>80</v>
      </c>
      <c r="AT450" s="166" t="s">
        <v>72</v>
      </c>
      <c r="AU450" s="166" t="s">
        <v>82</v>
      </c>
      <c r="AY450" s="158" t="s">
        <v>155</v>
      </c>
      <c r="BK450" s="167">
        <f>SUM(BK451:BK466)</f>
        <v>0</v>
      </c>
    </row>
    <row r="451" spans="2:65" s="1" customFormat="1" ht="22.5" customHeight="1" x14ac:dyDescent="0.3">
      <c r="B451" s="173"/>
      <c r="C451" s="174" t="s">
        <v>786</v>
      </c>
      <c r="D451" s="174" t="s">
        <v>159</v>
      </c>
      <c r="E451" s="175" t="s">
        <v>787</v>
      </c>
      <c r="F451" s="176" t="s">
        <v>788</v>
      </c>
      <c r="G451" s="177" t="s">
        <v>217</v>
      </c>
      <c r="H451" s="178">
        <v>1691</v>
      </c>
      <c r="I451" s="179"/>
      <c r="J451" s="180">
        <f>ROUND(I451*H451,2)</f>
        <v>0</v>
      </c>
      <c r="K451" s="176" t="s">
        <v>163</v>
      </c>
      <c r="L451" s="36"/>
      <c r="M451" s="181" t="s">
        <v>3</v>
      </c>
      <c r="N451" s="182" t="s">
        <v>44</v>
      </c>
      <c r="O451" s="37"/>
      <c r="P451" s="183">
        <f>O451*H451</f>
        <v>0</v>
      </c>
      <c r="Q451" s="183">
        <v>4.0000000000000003E-5</v>
      </c>
      <c r="R451" s="183">
        <f>Q451*H451</f>
        <v>6.7640000000000006E-2</v>
      </c>
      <c r="S451" s="183">
        <v>0.10299999999999999</v>
      </c>
      <c r="T451" s="184">
        <f>S451*H451</f>
        <v>174.173</v>
      </c>
      <c r="AR451" s="19" t="s">
        <v>164</v>
      </c>
      <c r="AT451" s="19" t="s">
        <v>159</v>
      </c>
      <c r="AU451" s="19" t="s">
        <v>165</v>
      </c>
      <c r="AY451" s="19" t="s">
        <v>155</v>
      </c>
      <c r="BE451" s="185">
        <f>IF(N451="základní",J451,0)</f>
        <v>0</v>
      </c>
      <c r="BF451" s="185">
        <f>IF(N451="snížená",J451,0)</f>
        <v>0</v>
      </c>
      <c r="BG451" s="185">
        <f>IF(N451="zákl. přenesená",J451,0)</f>
        <v>0</v>
      </c>
      <c r="BH451" s="185">
        <f>IF(N451="sníž. přenesená",J451,0)</f>
        <v>0</v>
      </c>
      <c r="BI451" s="185">
        <f>IF(N451="nulová",J451,0)</f>
        <v>0</v>
      </c>
      <c r="BJ451" s="19" t="s">
        <v>80</v>
      </c>
      <c r="BK451" s="185">
        <f>ROUND(I451*H451,2)</f>
        <v>0</v>
      </c>
      <c r="BL451" s="19" t="s">
        <v>164</v>
      </c>
      <c r="BM451" s="19" t="s">
        <v>789</v>
      </c>
    </row>
    <row r="452" spans="2:65" s="13" customFormat="1" x14ac:dyDescent="0.3">
      <c r="B452" s="195"/>
      <c r="D452" s="187" t="s">
        <v>167</v>
      </c>
      <c r="E452" s="196" t="s">
        <v>3</v>
      </c>
      <c r="F452" s="197" t="s">
        <v>790</v>
      </c>
      <c r="H452" s="198">
        <v>1031.5</v>
      </c>
      <c r="I452" s="199"/>
      <c r="L452" s="195"/>
      <c r="M452" s="200"/>
      <c r="N452" s="201"/>
      <c r="O452" s="201"/>
      <c r="P452" s="201"/>
      <c r="Q452" s="201"/>
      <c r="R452" s="201"/>
      <c r="S452" s="201"/>
      <c r="T452" s="202"/>
      <c r="AT452" s="196" t="s">
        <v>167</v>
      </c>
      <c r="AU452" s="196" t="s">
        <v>165</v>
      </c>
      <c r="AV452" s="13" t="s">
        <v>82</v>
      </c>
      <c r="AW452" s="13" t="s">
        <v>32</v>
      </c>
      <c r="AX452" s="13" t="s">
        <v>73</v>
      </c>
      <c r="AY452" s="196" t="s">
        <v>155</v>
      </c>
    </row>
    <row r="453" spans="2:65" s="13" customFormat="1" x14ac:dyDescent="0.3">
      <c r="B453" s="195"/>
      <c r="D453" s="187" t="s">
        <v>167</v>
      </c>
      <c r="E453" s="196" t="s">
        <v>3</v>
      </c>
      <c r="F453" s="197" t="s">
        <v>791</v>
      </c>
      <c r="H453" s="198">
        <v>659.5</v>
      </c>
      <c r="I453" s="199"/>
      <c r="L453" s="195"/>
      <c r="M453" s="200"/>
      <c r="N453" s="201"/>
      <c r="O453" s="201"/>
      <c r="P453" s="201"/>
      <c r="Q453" s="201"/>
      <c r="R453" s="201"/>
      <c r="S453" s="201"/>
      <c r="T453" s="202"/>
      <c r="AT453" s="196" t="s">
        <v>167</v>
      </c>
      <c r="AU453" s="196" t="s">
        <v>165</v>
      </c>
      <c r="AV453" s="13" t="s">
        <v>82</v>
      </c>
      <c r="AW453" s="13" t="s">
        <v>32</v>
      </c>
      <c r="AX453" s="13" t="s">
        <v>73</v>
      </c>
      <c r="AY453" s="196" t="s">
        <v>155</v>
      </c>
    </row>
    <row r="454" spans="2:65" s="15" customFormat="1" x14ac:dyDescent="0.3">
      <c r="B454" s="211"/>
      <c r="D454" s="212" t="s">
        <v>167</v>
      </c>
      <c r="E454" s="213" t="s">
        <v>3</v>
      </c>
      <c r="F454" s="214" t="s">
        <v>180</v>
      </c>
      <c r="H454" s="215">
        <v>1691</v>
      </c>
      <c r="I454" s="216"/>
      <c r="L454" s="211"/>
      <c r="M454" s="217"/>
      <c r="N454" s="218"/>
      <c r="O454" s="218"/>
      <c r="P454" s="218"/>
      <c r="Q454" s="218"/>
      <c r="R454" s="218"/>
      <c r="S454" s="218"/>
      <c r="T454" s="219"/>
      <c r="AT454" s="220" t="s">
        <v>167</v>
      </c>
      <c r="AU454" s="220" t="s">
        <v>165</v>
      </c>
      <c r="AV454" s="15" t="s">
        <v>164</v>
      </c>
      <c r="AW454" s="15" t="s">
        <v>32</v>
      </c>
      <c r="AX454" s="15" t="s">
        <v>80</v>
      </c>
      <c r="AY454" s="220" t="s">
        <v>155</v>
      </c>
    </row>
    <row r="455" spans="2:65" s="1" customFormat="1" ht="22.5" customHeight="1" x14ac:dyDescent="0.3">
      <c r="B455" s="173"/>
      <c r="C455" s="174" t="s">
        <v>792</v>
      </c>
      <c r="D455" s="174" t="s">
        <v>159</v>
      </c>
      <c r="E455" s="175" t="s">
        <v>793</v>
      </c>
      <c r="F455" s="176" t="s">
        <v>794</v>
      </c>
      <c r="G455" s="177" t="s">
        <v>217</v>
      </c>
      <c r="H455" s="178">
        <v>659.5</v>
      </c>
      <c r="I455" s="179"/>
      <c r="J455" s="180">
        <f>ROUND(I455*H455,2)</f>
        <v>0</v>
      </c>
      <c r="K455" s="176" t="s">
        <v>163</v>
      </c>
      <c r="L455" s="36"/>
      <c r="M455" s="181" t="s">
        <v>3</v>
      </c>
      <c r="N455" s="182" t="s">
        <v>44</v>
      </c>
      <c r="O455" s="37"/>
      <c r="P455" s="183">
        <f>O455*H455</f>
        <v>0</v>
      </c>
      <c r="Q455" s="183">
        <v>0</v>
      </c>
      <c r="R455" s="183">
        <f>Q455*H455</f>
        <v>0</v>
      </c>
      <c r="S455" s="183">
        <v>0.316</v>
      </c>
      <c r="T455" s="184">
        <f>S455*H455</f>
        <v>208.40200000000002</v>
      </c>
      <c r="AR455" s="19" t="s">
        <v>164</v>
      </c>
      <c r="AT455" s="19" t="s">
        <v>159</v>
      </c>
      <c r="AU455" s="19" t="s">
        <v>165</v>
      </c>
      <c r="AY455" s="19" t="s">
        <v>155</v>
      </c>
      <c r="BE455" s="185">
        <f>IF(N455="základní",J455,0)</f>
        <v>0</v>
      </c>
      <c r="BF455" s="185">
        <f>IF(N455="snížená",J455,0)</f>
        <v>0</v>
      </c>
      <c r="BG455" s="185">
        <f>IF(N455="zákl. přenesená",J455,0)</f>
        <v>0</v>
      </c>
      <c r="BH455" s="185">
        <f>IF(N455="sníž. přenesená",J455,0)</f>
        <v>0</v>
      </c>
      <c r="BI455" s="185">
        <f>IF(N455="nulová",J455,0)</f>
        <v>0</v>
      </c>
      <c r="BJ455" s="19" t="s">
        <v>80</v>
      </c>
      <c r="BK455" s="185">
        <f>ROUND(I455*H455,2)</f>
        <v>0</v>
      </c>
      <c r="BL455" s="19" t="s">
        <v>164</v>
      </c>
      <c r="BM455" s="19" t="s">
        <v>795</v>
      </c>
    </row>
    <row r="456" spans="2:65" s="13" customFormat="1" x14ac:dyDescent="0.3">
      <c r="B456" s="195"/>
      <c r="D456" s="212" t="s">
        <v>167</v>
      </c>
      <c r="E456" s="221" t="s">
        <v>3</v>
      </c>
      <c r="F456" s="222" t="s">
        <v>791</v>
      </c>
      <c r="H456" s="223">
        <v>659.5</v>
      </c>
      <c r="I456" s="199"/>
      <c r="L456" s="195"/>
      <c r="M456" s="200"/>
      <c r="N456" s="201"/>
      <c r="O456" s="201"/>
      <c r="P456" s="201"/>
      <c r="Q456" s="201"/>
      <c r="R456" s="201"/>
      <c r="S456" s="201"/>
      <c r="T456" s="202"/>
      <c r="AT456" s="196" t="s">
        <v>167</v>
      </c>
      <c r="AU456" s="196" t="s">
        <v>165</v>
      </c>
      <c r="AV456" s="13" t="s">
        <v>82</v>
      </c>
      <c r="AW456" s="13" t="s">
        <v>32</v>
      </c>
      <c r="AX456" s="13" t="s">
        <v>80</v>
      </c>
      <c r="AY456" s="196" t="s">
        <v>155</v>
      </c>
    </row>
    <row r="457" spans="2:65" s="1" customFormat="1" ht="22.5" customHeight="1" x14ac:dyDescent="0.3">
      <c r="B457" s="173"/>
      <c r="C457" s="174" t="s">
        <v>796</v>
      </c>
      <c r="D457" s="174" t="s">
        <v>159</v>
      </c>
      <c r="E457" s="175" t="s">
        <v>797</v>
      </c>
      <c r="F457" s="176" t="s">
        <v>798</v>
      </c>
      <c r="G457" s="177" t="s">
        <v>217</v>
      </c>
      <c r="H457" s="178">
        <v>659.5</v>
      </c>
      <c r="I457" s="179"/>
      <c r="J457" s="180">
        <f>ROUND(I457*H457,2)</f>
        <v>0</v>
      </c>
      <c r="K457" s="176" t="s">
        <v>163</v>
      </c>
      <c r="L457" s="36"/>
      <c r="M457" s="181" t="s">
        <v>3</v>
      </c>
      <c r="N457" s="182" t="s">
        <v>44</v>
      </c>
      <c r="O457" s="37"/>
      <c r="P457" s="183">
        <f>O457*H457</f>
        <v>0</v>
      </c>
      <c r="Q457" s="183">
        <v>0</v>
      </c>
      <c r="R457" s="183">
        <f>Q457*H457</f>
        <v>0</v>
      </c>
      <c r="S457" s="183">
        <v>0.56000000000000005</v>
      </c>
      <c r="T457" s="184">
        <f>S457*H457</f>
        <v>369.32000000000005</v>
      </c>
      <c r="AR457" s="19" t="s">
        <v>164</v>
      </c>
      <c r="AT457" s="19" t="s">
        <v>159</v>
      </c>
      <c r="AU457" s="19" t="s">
        <v>165</v>
      </c>
      <c r="AY457" s="19" t="s">
        <v>155</v>
      </c>
      <c r="BE457" s="185">
        <f>IF(N457="základní",J457,0)</f>
        <v>0</v>
      </c>
      <c r="BF457" s="185">
        <f>IF(N457="snížená",J457,0)</f>
        <v>0</v>
      </c>
      <c r="BG457" s="185">
        <f>IF(N457="zákl. přenesená",J457,0)</f>
        <v>0</v>
      </c>
      <c r="BH457" s="185">
        <f>IF(N457="sníž. přenesená",J457,0)</f>
        <v>0</v>
      </c>
      <c r="BI457" s="185">
        <f>IF(N457="nulová",J457,0)</f>
        <v>0</v>
      </c>
      <c r="BJ457" s="19" t="s">
        <v>80</v>
      </c>
      <c r="BK457" s="185">
        <f>ROUND(I457*H457,2)</f>
        <v>0</v>
      </c>
      <c r="BL457" s="19" t="s">
        <v>164</v>
      </c>
      <c r="BM457" s="19" t="s">
        <v>799</v>
      </c>
    </row>
    <row r="458" spans="2:65" s="12" customFormat="1" x14ac:dyDescent="0.3">
      <c r="B458" s="186"/>
      <c r="D458" s="187" t="s">
        <v>167</v>
      </c>
      <c r="E458" s="188" t="s">
        <v>3</v>
      </c>
      <c r="F458" s="189" t="s">
        <v>800</v>
      </c>
      <c r="H458" s="190" t="s">
        <v>3</v>
      </c>
      <c r="I458" s="191"/>
      <c r="L458" s="186"/>
      <c r="M458" s="192"/>
      <c r="N458" s="193"/>
      <c r="O458" s="193"/>
      <c r="P458" s="193"/>
      <c r="Q458" s="193"/>
      <c r="R458" s="193"/>
      <c r="S458" s="193"/>
      <c r="T458" s="194"/>
      <c r="AT458" s="190" t="s">
        <v>167</v>
      </c>
      <c r="AU458" s="190" t="s">
        <v>165</v>
      </c>
      <c r="AV458" s="12" t="s">
        <v>80</v>
      </c>
      <c r="AW458" s="12" t="s">
        <v>32</v>
      </c>
      <c r="AX458" s="12" t="s">
        <v>73</v>
      </c>
      <c r="AY458" s="190" t="s">
        <v>155</v>
      </c>
    </row>
    <row r="459" spans="2:65" s="13" customFormat="1" x14ac:dyDescent="0.3">
      <c r="B459" s="195"/>
      <c r="D459" s="212" t="s">
        <v>167</v>
      </c>
      <c r="E459" s="221" t="s">
        <v>3</v>
      </c>
      <c r="F459" s="222" t="s">
        <v>791</v>
      </c>
      <c r="H459" s="223">
        <v>659.5</v>
      </c>
      <c r="I459" s="199"/>
      <c r="L459" s="195"/>
      <c r="M459" s="200"/>
      <c r="N459" s="201"/>
      <c r="O459" s="201"/>
      <c r="P459" s="201"/>
      <c r="Q459" s="201"/>
      <c r="R459" s="201"/>
      <c r="S459" s="201"/>
      <c r="T459" s="202"/>
      <c r="AT459" s="196" t="s">
        <v>167</v>
      </c>
      <c r="AU459" s="196" t="s">
        <v>165</v>
      </c>
      <c r="AV459" s="13" t="s">
        <v>82</v>
      </c>
      <c r="AW459" s="13" t="s">
        <v>32</v>
      </c>
      <c r="AX459" s="13" t="s">
        <v>80</v>
      </c>
      <c r="AY459" s="196" t="s">
        <v>155</v>
      </c>
    </row>
    <row r="460" spans="2:65" s="1" customFormat="1" ht="22.5" customHeight="1" x14ac:dyDescent="0.3">
      <c r="B460" s="173"/>
      <c r="C460" s="174" t="s">
        <v>801</v>
      </c>
      <c r="D460" s="174" t="s">
        <v>159</v>
      </c>
      <c r="E460" s="175" t="s">
        <v>802</v>
      </c>
      <c r="F460" s="176" t="s">
        <v>803</v>
      </c>
      <c r="G460" s="177" t="s">
        <v>217</v>
      </c>
      <c r="H460" s="178">
        <v>29</v>
      </c>
      <c r="I460" s="179"/>
      <c r="J460" s="180">
        <f>ROUND(I460*H460,2)</f>
        <v>0</v>
      </c>
      <c r="K460" s="176" t="s">
        <v>163</v>
      </c>
      <c r="L460" s="36"/>
      <c r="M460" s="181" t="s">
        <v>3</v>
      </c>
      <c r="N460" s="182" t="s">
        <v>44</v>
      </c>
      <c r="O460" s="37"/>
      <c r="P460" s="183">
        <f>O460*H460</f>
        <v>0</v>
      </c>
      <c r="Q460" s="183">
        <v>0</v>
      </c>
      <c r="R460" s="183">
        <f>Q460*H460</f>
        <v>0</v>
      </c>
      <c r="S460" s="183">
        <v>0.32</v>
      </c>
      <c r="T460" s="184">
        <f>S460*H460</f>
        <v>9.2799999999999994</v>
      </c>
      <c r="AR460" s="19" t="s">
        <v>164</v>
      </c>
      <c r="AT460" s="19" t="s">
        <v>159</v>
      </c>
      <c r="AU460" s="19" t="s">
        <v>165</v>
      </c>
      <c r="AY460" s="19" t="s">
        <v>155</v>
      </c>
      <c r="BE460" s="185">
        <f>IF(N460="základní",J460,0)</f>
        <v>0</v>
      </c>
      <c r="BF460" s="185">
        <f>IF(N460="snížená",J460,0)</f>
        <v>0</v>
      </c>
      <c r="BG460" s="185">
        <f>IF(N460="zákl. přenesená",J460,0)</f>
        <v>0</v>
      </c>
      <c r="BH460" s="185">
        <f>IF(N460="sníž. přenesená",J460,0)</f>
        <v>0</v>
      </c>
      <c r="BI460" s="185">
        <f>IF(N460="nulová",J460,0)</f>
        <v>0</v>
      </c>
      <c r="BJ460" s="19" t="s">
        <v>80</v>
      </c>
      <c r="BK460" s="185">
        <f>ROUND(I460*H460,2)</f>
        <v>0</v>
      </c>
      <c r="BL460" s="19" t="s">
        <v>164</v>
      </c>
      <c r="BM460" s="19" t="s">
        <v>804</v>
      </c>
    </row>
    <row r="461" spans="2:65" s="13" customFormat="1" x14ac:dyDescent="0.3">
      <c r="B461" s="195"/>
      <c r="D461" s="212" t="s">
        <v>167</v>
      </c>
      <c r="E461" s="221" t="s">
        <v>3</v>
      </c>
      <c r="F461" s="222" t="s">
        <v>805</v>
      </c>
      <c r="H461" s="223">
        <v>29</v>
      </c>
      <c r="I461" s="199"/>
      <c r="L461" s="195"/>
      <c r="M461" s="200"/>
      <c r="N461" s="201"/>
      <c r="O461" s="201"/>
      <c r="P461" s="201"/>
      <c r="Q461" s="201"/>
      <c r="R461" s="201"/>
      <c r="S461" s="201"/>
      <c r="T461" s="202"/>
      <c r="AT461" s="196" t="s">
        <v>167</v>
      </c>
      <c r="AU461" s="196" t="s">
        <v>165</v>
      </c>
      <c r="AV461" s="13" t="s">
        <v>82</v>
      </c>
      <c r="AW461" s="13" t="s">
        <v>32</v>
      </c>
      <c r="AX461" s="13" t="s">
        <v>80</v>
      </c>
      <c r="AY461" s="196" t="s">
        <v>155</v>
      </c>
    </row>
    <row r="462" spans="2:65" s="1" customFormat="1" ht="22.5" customHeight="1" x14ac:dyDescent="0.3">
      <c r="B462" s="173"/>
      <c r="C462" s="174" t="s">
        <v>806</v>
      </c>
      <c r="D462" s="174" t="s">
        <v>159</v>
      </c>
      <c r="E462" s="175" t="s">
        <v>807</v>
      </c>
      <c r="F462" s="176" t="s">
        <v>808</v>
      </c>
      <c r="G462" s="177" t="s">
        <v>217</v>
      </c>
      <c r="H462" s="178">
        <v>29</v>
      </c>
      <c r="I462" s="179"/>
      <c r="J462" s="180">
        <f>ROUND(I462*H462,2)</f>
        <v>0</v>
      </c>
      <c r="K462" s="176" t="s">
        <v>163</v>
      </c>
      <c r="L462" s="36"/>
      <c r="M462" s="181" t="s">
        <v>3</v>
      </c>
      <c r="N462" s="182" t="s">
        <v>44</v>
      </c>
      <c r="O462" s="37"/>
      <c r="P462" s="183">
        <f>O462*H462</f>
        <v>0</v>
      </c>
      <c r="Q462" s="183">
        <v>0</v>
      </c>
      <c r="R462" s="183">
        <f>Q462*H462</f>
        <v>0</v>
      </c>
      <c r="S462" s="183">
        <v>0.23499999999999999</v>
      </c>
      <c r="T462" s="184">
        <f>S462*H462</f>
        <v>6.8149999999999995</v>
      </c>
      <c r="AR462" s="19" t="s">
        <v>164</v>
      </c>
      <c r="AT462" s="19" t="s">
        <v>159</v>
      </c>
      <c r="AU462" s="19" t="s">
        <v>165</v>
      </c>
      <c r="AY462" s="19" t="s">
        <v>155</v>
      </c>
      <c r="BE462" s="185">
        <f>IF(N462="základní",J462,0)</f>
        <v>0</v>
      </c>
      <c r="BF462" s="185">
        <f>IF(N462="snížená",J462,0)</f>
        <v>0</v>
      </c>
      <c r="BG462" s="185">
        <f>IF(N462="zákl. přenesená",J462,0)</f>
        <v>0</v>
      </c>
      <c r="BH462" s="185">
        <f>IF(N462="sníž. přenesená",J462,0)</f>
        <v>0</v>
      </c>
      <c r="BI462" s="185">
        <f>IF(N462="nulová",J462,0)</f>
        <v>0</v>
      </c>
      <c r="BJ462" s="19" t="s">
        <v>80</v>
      </c>
      <c r="BK462" s="185">
        <f>ROUND(I462*H462,2)</f>
        <v>0</v>
      </c>
      <c r="BL462" s="19" t="s">
        <v>164</v>
      </c>
      <c r="BM462" s="19" t="s">
        <v>809</v>
      </c>
    </row>
    <row r="463" spans="2:65" s="12" customFormat="1" x14ac:dyDescent="0.3">
      <c r="B463" s="186"/>
      <c r="D463" s="187" t="s">
        <v>167</v>
      </c>
      <c r="E463" s="188" t="s">
        <v>3</v>
      </c>
      <c r="F463" s="189" t="s">
        <v>810</v>
      </c>
      <c r="H463" s="190" t="s">
        <v>3</v>
      </c>
      <c r="I463" s="191"/>
      <c r="L463" s="186"/>
      <c r="M463" s="192"/>
      <c r="N463" s="193"/>
      <c r="O463" s="193"/>
      <c r="P463" s="193"/>
      <c r="Q463" s="193"/>
      <c r="R463" s="193"/>
      <c r="S463" s="193"/>
      <c r="T463" s="194"/>
      <c r="AT463" s="190" t="s">
        <v>167</v>
      </c>
      <c r="AU463" s="190" t="s">
        <v>165</v>
      </c>
      <c r="AV463" s="12" t="s">
        <v>80</v>
      </c>
      <c r="AW463" s="12" t="s">
        <v>32</v>
      </c>
      <c r="AX463" s="12" t="s">
        <v>73</v>
      </c>
      <c r="AY463" s="190" t="s">
        <v>155</v>
      </c>
    </row>
    <row r="464" spans="2:65" s="13" customFormat="1" x14ac:dyDescent="0.3">
      <c r="B464" s="195"/>
      <c r="D464" s="212" t="s">
        <v>167</v>
      </c>
      <c r="E464" s="221" t="s">
        <v>3</v>
      </c>
      <c r="F464" s="222" t="s">
        <v>811</v>
      </c>
      <c r="H464" s="223">
        <v>29</v>
      </c>
      <c r="I464" s="199"/>
      <c r="L464" s="195"/>
      <c r="M464" s="200"/>
      <c r="N464" s="201"/>
      <c r="O464" s="201"/>
      <c r="P464" s="201"/>
      <c r="Q464" s="201"/>
      <c r="R464" s="201"/>
      <c r="S464" s="201"/>
      <c r="T464" s="202"/>
      <c r="AT464" s="196" t="s">
        <v>167</v>
      </c>
      <c r="AU464" s="196" t="s">
        <v>165</v>
      </c>
      <c r="AV464" s="13" t="s">
        <v>82</v>
      </c>
      <c r="AW464" s="13" t="s">
        <v>32</v>
      </c>
      <c r="AX464" s="13" t="s">
        <v>80</v>
      </c>
      <c r="AY464" s="196" t="s">
        <v>155</v>
      </c>
    </row>
    <row r="465" spans="2:65" s="1" customFormat="1" ht="22.5" customHeight="1" x14ac:dyDescent="0.3">
      <c r="B465" s="173"/>
      <c r="C465" s="174" t="s">
        <v>812</v>
      </c>
      <c r="D465" s="174" t="s">
        <v>159</v>
      </c>
      <c r="E465" s="175" t="s">
        <v>813</v>
      </c>
      <c r="F465" s="176" t="s">
        <v>814</v>
      </c>
      <c r="G465" s="177" t="s">
        <v>458</v>
      </c>
      <c r="H465" s="178">
        <v>155</v>
      </c>
      <c r="I465" s="179"/>
      <c r="J465" s="180">
        <f>ROUND(I465*H465,2)</f>
        <v>0</v>
      </c>
      <c r="K465" s="176" t="s">
        <v>163</v>
      </c>
      <c r="L465" s="36"/>
      <c r="M465" s="181" t="s">
        <v>3</v>
      </c>
      <c r="N465" s="182" t="s">
        <v>44</v>
      </c>
      <c r="O465" s="37"/>
      <c r="P465" s="183">
        <f>O465*H465</f>
        <v>0</v>
      </c>
      <c r="Q465" s="183">
        <v>0</v>
      </c>
      <c r="R465" s="183">
        <f>Q465*H465</f>
        <v>0</v>
      </c>
      <c r="S465" s="183">
        <v>0.20499999999999999</v>
      </c>
      <c r="T465" s="184">
        <f>S465*H465</f>
        <v>31.774999999999999</v>
      </c>
      <c r="AR465" s="19" t="s">
        <v>164</v>
      </c>
      <c r="AT465" s="19" t="s">
        <v>159</v>
      </c>
      <c r="AU465" s="19" t="s">
        <v>165</v>
      </c>
      <c r="AY465" s="19" t="s">
        <v>155</v>
      </c>
      <c r="BE465" s="185">
        <f>IF(N465="základní",J465,0)</f>
        <v>0</v>
      </c>
      <c r="BF465" s="185">
        <f>IF(N465="snížená",J465,0)</f>
        <v>0</v>
      </c>
      <c r="BG465" s="185">
        <f>IF(N465="zákl. přenesená",J465,0)</f>
        <v>0</v>
      </c>
      <c r="BH465" s="185">
        <f>IF(N465="sníž. přenesená",J465,0)</f>
        <v>0</v>
      </c>
      <c r="BI465" s="185">
        <f>IF(N465="nulová",J465,0)</f>
        <v>0</v>
      </c>
      <c r="BJ465" s="19" t="s">
        <v>80</v>
      </c>
      <c r="BK465" s="185">
        <f>ROUND(I465*H465,2)</f>
        <v>0</v>
      </c>
      <c r="BL465" s="19" t="s">
        <v>164</v>
      </c>
      <c r="BM465" s="19" t="s">
        <v>815</v>
      </c>
    </row>
    <row r="466" spans="2:65" s="13" customFormat="1" x14ac:dyDescent="0.3">
      <c r="B466" s="195"/>
      <c r="D466" s="187" t="s">
        <v>167</v>
      </c>
      <c r="E466" s="196" t="s">
        <v>3</v>
      </c>
      <c r="F466" s="197" t="s">
        <v>816</v>
      </c>
      <c r="H466" s="198">
        <v>155</v>
      </c>
      <c r="I466" s="199"/>
      <c r="L466" s="195"/>
      <c r="M466" s="200"/>
      <c r="N466" s="201"/>
      <c r="O466" s="201"/>
      <c r="P466" s="201"/>
      <c r="Q466" s="201"/>
      <c r="R466" s="201"/>
      <c r="S466" s="201"/>
      <c r="T466" s="202"/>
      <c r="AT466" s="196" t="s">
        <v>167</v>
      </c>
      <c r="AU466" s="196" t="s">
        <v>165</v>
      </c>
      <c r="AV466" s="13" t="s">
        <v>82</v>
      </c>
      <c r="AW466" s="13" t="s">
        <v>32</v>
      </c>
      <c r="AX466" s="13" t="s">
        <v>80</v>
      </c>
      <c r="AY466" s="196" t="s">
        <v>155</v>
      </c>
    </row>
    <row r="467" spans="2:65" s="11" customFormat="1" ht="22.35" customHeight="1" x14ac:dyDescent="0.3">
      <c r="B467" s="157"/>
      <c r="D467" s="170" t="s">
        <v>72</v>
      </c>
      <c r="E467" s="171" t="s">
        <v>817</v>
      </c>
      <c r="F467" s="171" t="s">
        <v>818</v>
      </c>
      <c r="I467" s="160"/>
      <c r="J467" s="172">
        <f>BK467</f>
        <v>0</v>
      </c>
      <c r="L467" s="157"/>
      <c r="M467" s="162"/>
      <c r="N467" s="163"/>
      <c r="O467" s="163"/>
      <c r="P467" s="164">
        <f>SUM(P468:P475)</f>
        <v>0</v>
      </c>
      <c r="Q467" s="163"/>
      <c r="R467" s="164">
        <f>SUM(R468:R475)</f>
        <v>0</v>
      </c>
      <c r="S467" s="163"/>
      <c r="T467" s="165">
        <f>SUM(T468:T475)</f>
        <v>21.545999999999999</v>
      </c>
      <c r="AR467" s="158" t="s">
        <v>80</v>
      </c>
      <c r="AT467" s="166" t="s">
        <v>72</v>
      </c>
      <c r="AU467" s="166" t="s">
        <v>82</v>
      </c>
      <c r="AY467" s="158" t="s">
        <v>155</v>
      </c>
      <c r="BK467" s="167">
        <f>SUM(BK468:BK475)</f>
        <v>0</v>
      </c>
    </row>
    <row r="468" spans="2:65" s="1" customFormat="1" ht="22.5" customHeight="1" x14ac:dyDescent="0.3">
      <c r="B468" s="173"/>
      <c r="C468" s="174" t="s">
        <v>819</v>
      </c>
      <c r="D468" s="174" t="s">
        <v>159</v>
      </c>
      <c r="E468" s="175" t="s">
        <v>820</v>
      </c>
      <c r="F468" s="176" t="s">
        <v>821</v>
      </c>
      <c r="G468" s="177" t="s">
        <v>431</v>
      </c>
      <c r="H468" s="178">
        <v>3</v>
      </c>
      <c r="I468" s="179"/>
      <c r="J468" s="180">
        <f>ROUND(I468*H468,2)</f>
        <v>0</v>
      </c>
      <c r="K468" s="176" t="s">
        <v>163</v>
      </c>
      <c r="L468" s="36"/>
      <c r="M468" s="181" t="s">
        <v>3</v>
      </c>
      <c r="N468" s="182" t="s">
        <v>44</v>
      </c>
      <c r="O468" s="37"/>
      <c r="P468" s="183">
        <f>O468*H468</f>
        <v>0</v>
      </c>
      <c r="Q468" s="183">
        <v>0</v>
      </c>
      <c r="R468" s="183">
        <f>Q468*H468</f>
        <v>0</v>
      </c>
      <c r="S468" s="183">
        <v>8.2000000000000003E-2</v>
      </c>
      <c r="T468" s="184">
        <f>S468*H468</f>
        <v>0.246</v>
      </c>
      <c r="AR468" s="19" t="s">
        <v>164</v>
      </c>
      <c r="AT468" s="19" t="s">
        <v>159</v>
      </c>
      <c r="AU468" s="19" t="s">
        <v>165</v>
      </c>
      <c r="AY468" s="19" t="s">
        <v>155</v>
      </c>
      <c r="BE468" s="185">
        <f>IF(N468="základní",J468,0)</f>
        <v>0</v>
      </c>
      <c r="BF468" s="185">
        <f>IF(N468="snížená",J468,0)</f>
        <v>0</v>
      </c>
      <c r="BG468" s="185">
        <f>IF(N468="zákl. přenesená",J468,0)</f>
        <v>0</v>
      </c>
      <c r="BH468" s="185">
        <f>IF(N468="sníž. přenesená",J468,0)</f>
        <v>0</v>
      </c>
      <c r="BI468" s="185">
        <f>IF(N468="nulová",J468,0)</f>
        <v>0</v>
      </c>
      <c r="BJ468" s="19" t="s">
        <v>80</v>
      </c>
      <c r="BK468" s="185">
        <f>ROUND(I468*H468,2)</f>
        <v>0</v>
      </c>
      <c r="BL468" s="19" t="s">
        <v>164</v>
      </c>
      <c r="BM468" s="19" t="s">
        <v>822</v>
      </c>
    </row>
    <row r="469" spans="2:65" s="13" customFormat="1" x14ac:dyDescent="0.3">
      <c r="B469" s="195"/>
      <c r="D469" s="212" t="s">
        <v>167</v>
      </c>
      <c r="E469" s="221" t="s">
        <v>3</v>
      </c>
      <c r="F469" s="222" t="s">
        <v>823</v>
      </c>
      <c r="H469" s="223">
        <v>3</v>
      </c>
      <c r="I469" s="199"/>
      <c r="L469" s="195"/>
      <c r="M469" s="200"/>
      <c r="N469" s="201"/>
      <c r="O469" s="201"/>
      <c r="P469" s="201"/>
      <c r="Q469" s="201"/>
      <c r="R469" s="201"/>
      <c r="S469" s="201"/>
      <c r="T469" s="202"/>
      <c r="AT469" s="196" t="s">
        <v>167</v>
      </c>
      <c r="AU469" s="196" t="s">
        <v>165</v>
      </c>
      <c r="AV469" s="13" t="s">
        <v>82</v>
      </c>
      <c r="AW469" s="13" t="s">
        <v>32</v>
      </c>
      <c r="AX469" s="13" t="s">
        <v>80</v>
      </c>
      <c r="AY469" s="196" t="s">
        <v>155</v>
      </c>
    </row>
    <row r="470" spans="2:65" s="1" customFormat="1" ht="22.5" customHeight="1" x14ac:dyDescent="0.3">
      <c r="B470" s="173"/>
      <c r="C470" s="174" t="s">
        <v>824</v>
      </c>
      <c r="D470" s="174" t="s">
        <v>159</v>
      </c>
      <c r="E470" s="175" t="s">
        <v>825</v>
      </c>
      <c r="F470" s="176" t="s">
        <v>826</v>
      </c>
      <c r="G470" s="177" t="s">
        <v>162</v>
      </c>
      <c r="H470" s="178">
        <v>3</v>
      </c>
      <c r="I470" s="179"/>
      <c r="J470" s="180">
        <f>ROUND(I470*H470,2)</f>
        <v>0</v>
      </c>
      <c r="K470" s="176" t="s">
        <v>163</v>
      </c>
      <c r="L470" s="36"/>
      <c r="M470" s="181" t="s">
        <v>3</v>
      </c>
      <c r="N470" s="182" t="s">
        <v>44</v>
      </c>
      <c r="O470" s="37"/>
      <c r="P470" s="183">
        <f>O470*H470</f>
        <v>0</v>
      </c>
      <c r="Q470" s="183">
        <v>0</v>
      </c>
      <c r="R470" s="183">
        <f>Q470*H470</f>
        <v>0</v>
      </c>
      <c r="S470" s="183">
        <v>2.2000000000000002</v>
      </c>
      <c r="T470" s="184">
        <f>S470*H470</f>
        <v>6.6000000000000005</v>
      </c>
      <c r="AR470" s="19" t="s">
        <v>164</v>
      </c>
      <c r="AT470" s="19" t="s">
        <v>159</v>
      </c>
      <c r="AU470" s="19" t="s">
        <v>165</v>
      </c>
      <c r="AY470" s="19" t="s">
        <v>155</v>
      </c>
      <c r="BE470" s="185">
        <f>IF(N470="základní",J470,0)</f>
        <v>0</v>
      </c>
      <c r="BF470" s="185">
        <f>IF(N470="snížená",J470,0)</f>
        <v>0</v>
      </c>
      <c r="BG470" s="185">
        <f>IF(N470="zákl. přenesená",J470,0)</f>
        <v>0</v>
      </c>
      <c r="BH470" s="185">
        <f>IF(N470="sníž. přenesená",J470,0)</f>
        <v>0</v>
      </c>
      <c r="BI470" s="185">
        <f>IF(N470="nulová",J470,0)</f>
        <v>0</v>
      </c>
      <c r="BJ470" s="19" t="s">
        <v>80</v>
      </c>
      <c r="BK470" s="185">
        <f>ROUND(I470*H470,2)</f>
        <v>0</v>
      </c>
      <c r="BL470" s="19" t="s">
        <v>164</v>
      </c>
      <c r="BM470" s="19" t="s">
        <v>827</v>
      </c>
    </row>
    <row r="471" spans="2:65" s="13" customFormat="1" x14ac:dyDescent="0.3">
      <c r="B471" s="195"/>
      <c r="D471" s="212" t="s">
        <v>167</v>
      </c>
      <c r="E471" s="221" t="s">
        <v>3</v>
      </c>
      <c r="F471" s="222" t="s">
        <v>828</v>
      </c>
      <c r="H471" s="223">
        <v>3</v>
      </c>
      <c r="I471" s="199"/>
      <c r="L471" s="195"/>
      <c r="M471" s="200"/>
      <c r="N471" s="201"/>
      <c r="O471" s="201"/>
      <c r="P471" s="201"/>
      <c r="Q471" s="201"/>
      <c r="R471" s="201"/>
      <c r="S471" s="201"/>
      <c r="T471" s="202"/>
      <c r="AT471" s="196" t="s">
        <v>167</v>
      </c>
      <c r="AU471" s="196" t="s">
        <v>165</v>
      </c>
      <c r="AV471" s="13" t="s">
        <v>82</v>
      </c>
      <c r="AW471" s="13" t="s">
        <v>32</v>
      </c>
      <c r="AX471" s="13" t="s">
        <v>80</v>
      </c>
      <c r="AY471" s="196" t="s">
        <v>155</v>
      </c>
    </row>
    <row r="472" spans="2:65" s="1" customFormat="1" ht="22.5" customHeight="1" x14ac:dyDescent="0.3">
      <c r="B472" s="173"/>
      <c r="C472" s="174" t="s">
        <v>829</v>
      </c>
      <c r="D472" s="174" t="s">
        <v>159</v>
      </c>
      <c r="E472" s="175" t="s">
        <v>830</v>
      </c>
      <c r="F472" s="176" t="s">
        <v>831</v>
      </c>
      <c r="G472" s="177" t="s">
        <v>458</v>
      </c>
      <c r="H472" s="178">
        <v>15</v>
      </c>
      <c r="I472" s="179"/>
      <c r="J472" s="180">
        <f>ROUND(I472*H472,2)</f>
        <v>0</v>
      </c>
      <c r="K472" s="176" t="s">
        <v>163</v>
      </c>
      <c r="L472" s="36"/>
      <c r="M472" s="181" t="s">
        <v>3</v>
      </c>
      <c r="N472" s="182" t="s">
        <v>44</v>
      </c>
      <c r="O472" s="37"/>
      <c r="P472" s="183">
        <f>O472*H472</f>
        <v>0</v>
      </c>
      <c r="Q472" s="183">
        <v>0</v>
      </c>
      <c r="R472" s="183">
        <f>Q472*H472</f>
        <v>0</v>
      </c>
      <c r="S472" s="183">
        <v>0.98</v>
      </c>
      <c r="T472" s="184">
        <f>S472*H472</f>
        <v>14.7</v>
      </c>
      <c r="AR472" s="19" t="s">
        <v>164</v>
      </c>
      <c r="AT472" s="19" t="s">
        <v>159</v>
      </c>
      <c r="AU472" s="19" t="s">
        <v>165</v>
      </c>
      <c r="AY472" s="19" t="s">
        <v>155</v>
      </c>
      <c r="BE472" s="185">
        <f>IF(N472="základní",J472,0)</f>
        <v>0</v>
      </c>
      <c r="BF472" s="185">
        <f>IF(N472="snížená",J472,0)</f>
        <v>0</v>
      </c>
      <c r="BG472" s="185">
        <f>IF(N472="zákl. přenesená",J472,0)</f>
        <v>0</v>
      </c>
      <c r="BH472" s="185">
        <f>IF(N472="sníž. přenesená",J472,0)</f>
        <v>0</v>
      </c>
      <c r="BI472" s="185">
        <f>IF(N472="nulová",J472,0)</f>
        <v>0</v>
      </c>
      <c r="BJ472" s="19" t="s">
        <v>80</v>
      </c>
      <c r="BK472" s="185">
        <f>ROUND(I472*H472,2)</f>
        <v>0</v>
      </c>
      <c r="BL472" s="19" t="s">
        <v>164</v>
      </c>
      <c r="BM472" s="19" t="s">
        <v>832</v>
      </c>
    </row>
    <row r="473" spans="2:65" s="13" customFormat="1" x14ac:dyDescent="0.3">
      <c r="B473" s="195"/>
      <c r="D473" s="212" t="s">
        <v>167</v>
      </c>
      <c r="E473" s="221" t="s">
        <v>3</v>
      </c>
      <c r="F473" s="222" t="s">
        <v>833</v>
      </c>
      <c r="H473" s="223">
        <v>15</v>
      </c>
      <c r="I473" s="199"/>
      <c r="L473" s="195"/>
      <c r="M473" s="200"/>
      <c r="N473" s="201"/>
      <c r="O473" s="201"/>
      <c r="P473" s="201"/>
      <c r="Q473" s="201"/>
      <c r="R473" s="201"/>
      <c r="S473" s="201"/>
      <c r="T473" s="202"/>
      <c r="AT473" s="196" t="s">
        <v>167</v>
      </c>
      <c r="AU473" s="196" t="s">
        <v>165</v>
      </c>
      <c r="AV473" s="13" t="s">
        <v>82</v>
      </c>
      <c r="AW473" s="13" t="s">
        <v>32</v>
      </c>
      <c r="AX473" s="13" t="s">
        <v>80</v>
      </c>
      <c r="AY473" s="196" t="s">
        <v>155</v>
      </c>
    </row>
    <row r="474" spans="2:65" s="1" customFormat="1" ht="22.5" customHeight="1" x14ac:dyDescent="0.3">
      <c r="B474" s="173"/>
      <c r="C474" s="174" t="s">
        <v>834</v>
      </c>
      <c r="D474" s="174" t="s">
        <v>159</v>
      </c>
      <c r="E474" s="175" t="s">
        <v>835</v>
      </c>
      <c r="F474" s="176" t="s">
        <v>836</v>
      </c>
      <c r="G474" s="177" t="s">
        <v>217</v>
      </c>
      <c r="H474" s="178">
        <v>18</v>
      </c>
      <c r="I474" s="179"/>
      <c r="J474" s="180">
        <f>ROUND(I474*H474,2)</f>
        <v>0</v>
      </c>
      <c r="K474" s="176" t="s">
        <v>163</v>
      </c>
      <c r="L474" s="36"/>
      <c r="M474" s="181" t="s">
        <v>3</v>
      </c>
      <c r="N474" s="182" t="s">
        <v>44</v>
      </c>
      <c r="O474" s="37"/>
      <c r="P474" s="183">
        <f>O474*H474</f>
        <v>0</v>
      </c>
      <c r="Q474" s="183">
        <v>0</v>
      </c>
      <c r="R474" s="183">
        <f>Q474*H474</f>
        <v>0</v>
      </c>
      <c r="S474" s="183">
        <v>0</v>
      </c>
      <c r="T474" s="184">
        <f>S474*H474</f>
        <v>0</v>
      </c>
      <c r="AR474" s="19" t="s">
        <v>164</v>
      </c>
      <c r="AT474" s="19" t="s">
        <v>159</v>
      </c>
      <c r="AU474" s="19" t="s">
        <v>165</v>
      </c>
      <c r="AY474" s="19" t="s">
        <v>155</v>
      </c>
      <c r="BE474" s="185">
        <f>IF(N474="základní",J474,0)</f>
        <v>0</v>
      </c>
      <c r="BF474" s="185">
        <f>IF(N474="snížená",J474,0)</f>
        <v>0</v>
      </c>
      <c r="BG474" s="185">
        <f>IF(N474="zákl. přenesená",J474,0)</f>
        <v>0</v>
      </c>
      <c r="BH474" s="185">
        <f>IF(N474="sníž. přenesená",J474,0)</f>
        <v>0</v>
      </c>
      <c r="BI474" s="185">
        <f>IF(N474="nulová",J474,0)</f>
        <v>0</v>
      </c>
      <c r="BJ474" s="19" t="s">
        <v>80</v>
      </c>
      <c r="BK474" s="185">
        <f>ROUND(I474*H474,2)</f>
        <v>0</v>
      </c>
      <c r="BL474" s="19" t="s">
        <v>164</v>
      </c>
      <c r="BM474" s="19" t="s">
        <v>837</v>
      </c>
    </row>
    <row r="475" spans="2:65" s="13" customFormat="1" x14ac:dyDescent="0.3">
      <c r="B475" s="195"/>
      <c r="D475" s="187" t="s">
        <v>167</v>
      </c>
      <c r="E475" s="196" t="s">
        <v>3</v>
      </c>
      <c r="F475" s="197" t="s">
        <v>838</v>
      </c>
      <c r="H475" s="198">
        <v>18</v>
      </c>
      <c r="I475" s="199"/>
      <c r="L475" s="195"/>
      <c r="M475" s="200"/>
      <c r="N475" s="201"/>
      <c r="O475" s="201"/>
      <c r="P475" s="201"/>
      <c r="Q475" s="201"/>
      <c r="R475" s="201"/>
      <c r="S475" s="201"/>
      <c r="T475" s="202"/>
      <c r="AT475" s="196" t="s">
        <v>167</v>
      </c>
      <c r="AU475" s="196" t="s">
        <v>165</v>
      </c>
      <c r="AV475" s="13" t="s">
        <v>82</v>
      </c>
      <c r="AW475" s="13" t="s">
        <v>32</v>
      </c>
      <c r="AX475" s="13" t="s">
        <v>80</v>
      </c>
      <c r="AY475" s="196" t="s">
        <v>155</v>
      </c>
    </row>
    <row r="476" spans="2:65" s="11" customFormat="1" ht="22.35" customHeight="1" x14ac:dyDescent="0.3">
      <c r="B476" s="157"/>
      <c r="D476" s="170" t="s">
        <v>72</v>
      </c>
      <c r="E476" s="171" t="s">
        <v>839</v>
      </c>
      <c r="F476" s="171" t="s">
        <v>840</v>
      </c>
      <c r="I476" s="160"/>
      <c r="J476" s="172">
        <f>BK476</f>
        <v>0</v>
      </c>
      <c r="L476" s="157"/>
      <c r="M476" s="162"/>
      <c r="N476" s="163"/>
      <c r="O476" s="163"/>
      <c r="P476" s="164">
        <f>SUM(P477:P510)</f>
        <v>0</v>
      </c>
      <c r="Q476" s="163"/>
      <c r="R476" s="164">
        <f>SUM(R477:R510)</f>
        <v>0.99809499999999995</v>
      </c>
      <c r="S476" s="163"/>
      <c r="T476" s="165">
        <f>SUM(T477:T510)</f>
        <v>0</v>
      </c>
      <c r="AR476" s="158" t="s">
        <v>80</v>
      </c>
      <c r="AT476" s="166" t="s">
        <v>72</v>
      </c>
      <c r="AU476" s="166" t="s">
        <v>82</v>
      </c>
      <c r="AY476" s="158" t="s">
        <v>155</v>
      </c>
      <c r="BK476" s="167">
        <f>SUM(BK477:BK510)</f>
        <v>0</v>
      </c>
    </row>
    <row r="477" spans="2:65" s="1" customFormat="1" ht="22.5" customHeight="1" x14ac:dyDescent="0.3">
      <c r="B477" s="173"/>
      <c r="C477" s="174" t="s">
        <v>841</v>
      </c>
      <c r="D477" s="174" t="s">
        <v>159</v>
      </c>
      <c r="E477" s="175" t="s">
        <v>842</v>
      </c>
      <c r="F477" s="176" t="s">
        <v>843</v>
      </c>
      <c r="G477" s="177" t="s">
        <v>458</v>
      </c>
      <c r="H477" s="178">
        <v>1306.5</v>
      </c>
      <c r="I477" s="179"/>
      <c r="J477" s="180">
        <f>ROUND(I477*H477,2)</f>
        <v>0</v>
      </c>
      <c r="K477" s="176" t="s">
        <v>163</v>
      </c>
      <c r="L477" s="36"/>
      <c r="M477" s="181" t="s">
        <v>3</v>
      </c>
      <c r="N477" s="182" t="s">
        <v>44</v>
      </c>
      <c r="O477" s="37"/>
      <c r="P477" s="183">
        <f>O477*H477</f>
        <v>0</v>
      </c>
      <c r="Q477" s="183">
        <v>0</v>
      </c>
      <c r="R477" s="183">
        <f>Q477*H477</f>
        <v>0</v>
      </c>
      <c r="S477" s="183">
        <v>0</v>
      </c>
      <c r="T477" s="184">
        <f>S477*H477</f>
        <v>0</v>
      </c>
      <c r="AR477" s="19" t="s">
        <v>164</v>
      </c>
      <c r="AT477" s="19" t="s">
        <v>159</v>
      </c>
      <c r="AU477" s="19" t="s">
        <v>165</v>
      </c>
      <c r="AY477" s="19" t="s">
        <v>155</v>
      </c>
      <c r="BE477" s="185">
        <f>IF(N477="základní",J477,0)</f>
        <v>0</v>
      </c>
      <c r="BF477" s="185">
        <f>IF(N477="snížená",J477,0)</f>
        <v>0</v>
      </c>
      <c r="BG477" s="185">
        <f>IF(N477="zákl. přenesená",J477,0)</f>
        <v>0</v>
      </c>
      <c r="BH477" s="185">
        <f>IF(N477="sníž. přenesená",J477,0)</f>
        <v>0</v>
      </c>
      <c r="BI477" s="185">
        <f>IF(N477="nulová",J477,0)</f>
        <v>0</v>
      </c>
      <c r="BJ477" s="19" t="s">
        <v>80</v>
      </c>
      <c r="BK477" s="185">
        <f>ROUND(I477*H477,2)</f>
        <v>0</v>
      </c>
      <c r="BL477" s="19" t="s">
        <v>164</v>
      </c>
      <c r="BM477" s="19" t="s">
        <v>844</v>
      </c>
    </row>
    <row r="478" spans="2:65" s="13" customFormat="1" x14ac:dyDescent="0.3">
      <c r="B478" s="195"/>
      <c r="D478" s="212" t="s">
        <v>167</v>
      </c>
      <c r="E478" s="221" t="s">
        <v>3</v>
      </c>
      <c r="F478" s="222" t="s">
        <v>845</v>
      </c>
      <c r="H478" s="223">
        <v>1306.5</v>
      </c>
      <c r="I478" s="199"/>
      <c r="L478" s="195"/>
      <c r="M478" s="200"/>
      <c r="N478" s="201"/>
      <c r="O478" s="201"/>
      <c r="P478" s="201"/>
      <c r="Q478" s="201"/>
      <c r="R478" s="201"/>
      <c r="S478" s="201"/>
      <c r="T478" s="202"/>
      <c r="AT478" s="196" t="s">
        <v>167</v>
      </c>
      <c r="AU478" s="196" t="s">
        <v>165</v>
      </c>
      <c r="AV478" s="13" t="s">
        <v>82</v>
      </c>
      <c r="AW478" s="13" t="s">
        <v>32</v>
      </c>
      <c r="AX478" s="13" t="s">
        <v>80</v>
      </c>
      <c r="AY478" s="196" t="s">
        <v>155</v>
      </c>
    </row>
    <row r="479" spans="2:65" s="1" customFormat="1" ht="22.5" customHeight="1" x14ac:dyDescent="0.3">
      <c r="B479" s="173"/>
      <c r="C479" s="174" t="s">
        <v>846</v>
      </c>
      <c r="D479" s="174" t="s">
        <v>159</v>
      </c>
      <c r="E479" s="175" t="s">
        <v>847</v>
      </c>
      <c r="F479" s="176" t="s">
        <v>848</v>
      </c>
      <c r="G479" s="177" t="s">
        <v>458</v>
      </c>
      <c r="H479" s="178">
        <v>1197</v>
      </c>
      <c r="I479" s="179"/>
      <c r="J479" s="180">
        <f>ROUND(I479*H479,2)</f>
        <v>0</v>
      </c>
      <c r="K479" s="176" t="s">
        <v>163</v>
      </c>
      <c r="L479" s="36"/>
      <c r="M479" s="181" t="s">
        <v>3</v>
      </c>
      <c r="N479" s="182" t="s">
        <v>44</v>
      </c>
      <c r="O479" s="37"/>
      <c r="P479" s="183">
        <f>O479*H479</f>
        <v>0</v>
      </c>
      <c r="Q479" s="183">
        <v>1.1E-4</v>
      </c>
      <c r="R479" s="183">
        <f>Q479*H479</f>
        <v>0.13167000000000001</v>
      </c>
      <c r="S479" s="183">
        <v>0</v>
      </c>
      <c r="T479" s="184">
        <f>S479*H479</f>
        <v>0</v>
      </c>
      <c r="AR479" s="19" t="s">
        <v>164</v>
      </c>
      <c r="AT479" s="19" t="s">
        <v>159</v>
      </c>
      <c r="AU479" s="19" t="s">
        <v>165</v>
      </c>
      <c r="AY479" s="19" t="s">
        <v>155</v>
      </c>
      <c r="BE479" s="185">
        <f>IF(N479="základní",J479,0)</f>
        <v>0</v>
      </c>
      <c r="BF479" s="185">
        <f>IF(N479="snížená",J479,0)</f>
        <v>0</v>
      </c>
      <c r="BG479" s="185">
        <f>IF(N479="zákl. přenesená",J479,0)</f>
        <v>0</v>
      </c>
      <c r="BH479" s="185">
        <f>IF(N479="sníž. přenesená",J479,0)</f>
        <v>0</v>
      </c>
      <c r="BI479" s="185">
        <f>IF(N479="nulová",J479,0)</f>
        <v>0</v>
      </c>
      <c r="BJ479" s="19" t="s">
        <v>80</v>
      </c>
      <c r="BK479" s="185">
        <f>ROUND(I479*H479,2)</f>
        <v>0</v>
      </c>
      <c r="BL479" s="19" t="s">
        <v>164</v>
      </c>
      <c r="BM479" s="19" t="s">
        <v>849</v>
      </c>
    </row>
    <row r="480" spans="2:65" s="12" customFormat="1" x14ac:dyDescent="0.3">
      <c r="B480" s="186"/>
      <c r="D480" s="187" t="s">
        <v>167</v>
      </c>
      <c r="E480" s="188" t="s">
        <v>3</v>
      </c>
      <c r="F480" s="189" t="s">
        <v>850</v>
      </c>
      <c r="H480" s="190" t="s">
        <v>3</v>
      </c>
      <c r="I480" s="191"/>
      <c r="L480" s="186"/>
      <c r="M480" s="192"/>
      <c r="N480" s="193"/>
      <c r="O480" s="193"/>
      <c r="P480" s="193"/>
      <c r="Q480" s="193"/>
      <c r="R480" s="193"/>
      <c r="S480" s="193"/>
      <c r="T480" s="194"/>
      <c r="AT480" s="190" t="s">
        <v>167</v>
      </c>
      <c r="AU480" s="190" t="s">
        <v>165</v>
      </c>
      <c r="AV480" s="12" t="s">
        <v>80</v>
      </c>
      <c r="AW480" s="12" t="s">
        <v>32</v>
      </c>
      <c r="AX480" s="12" t="s">
        <v>73</v>
      </c>
      <c r="AY480" s="190" t="s">
        <v>155</v>
      </c>
    </row>
    <row r="481" spans="2:65" s="13" customFormat="1" ht="27" x14ac:dyDescent="0.3">
      <c r="B481" s="195"/>
      <c r="D481" s="212" t="s">
        <v>167</v>
      </c>
      <c r="E481" s="221" t="s">
        <v>3</v>
      </c>
      <c r="F481" s="222" t="s">
        <v>851</v>
      </c>
      <c r="H481" s="223">
        <v>1197</v>
      </c>
      <c r="I481" s="199"/>
      <c r="L481" s="195"/>
      <c r="M481" s="200"/>
      <c r="N481" s="201"/>
      <c r="O481" s="201"/>
      <c r="P481" s="201"/>
      <c r="Q481" s="201"/>
      <c r="R481" s="201"/>
      <c r="S481" s="201"/>
      <c r="T481" s="202"/>
      <c r="AT481" s="196" t="s">
        <v>167</v>
      </c>
      <c r="AU481" s="196" t="s">
        <v>165</v>
      </c>
      <c r="AV481" s="13" t="s">
        <v>82</v>
      </c>
      <c r="AW481" s="13" t="s">
        <v>32</v>
      </c>
      <c r="AX481" s="13" t="s">
        <v>80</v>
      </c>
      <c r="AY481" s="196" t="s">
        <v>155</v>
      </c>
    </row>
    <row r="482" spans="2:65" s="1" customFormat="1" ht="31.5" customHeight="1" x14ac:dyDescent="0.3">
      <c r="B482" s="173"/>
      <c r="C482" s="174" t="s">
        <v>852</v>
      </c>
      <c r="D482" s="174" t="s">
        <v>159</v>
      </c>
      <c r="E482" s="175" t="s">
        <v>853</v>
      </c>
      <c r="F482" s="176" t="s">
        <v>854</v>
      </c>
      <c r="G482" s="177" t="s">
        <v>458</v>
      </c>
      <c r="H482" s="178">
        <v>1197</v>
      </c>
      <c r="I482" s="179"/>
      <c r="J482" s="180">
        <f>ROUND(I482*H482,2)</f>
        <v>0</v>
      </c>
      <c r="K482" s="176" t="s">
        <v>163</v>
      </c>
      <c r="L482" s="36"/>
      <c r="M482" s="181" t="s">
        <v>3</v>
      </c>
      <c r="N482" s="182" t="s">
        <v>44</v>
      </c>
      <c r="O482" s="37"/>
      <c r="P482" s="183">
        <f>O482*H482</f>
        <v>0</v>
      </c>
      <c r="Q482" s="183">
        <v>3.3E-4</v>
      </c>
      <c r="R482" s="183">
        <f>Q482*H482</f>
        <v>0.39500999999999997</v>
      </c>
      <c r="S482" s="183">
        <v>0</v>
      </c>
      <c r="T482" s="184">
        <f>S482*H482</f>
        <v>0</v>
      </c>
      <c r="AR482" s="19" t="s">
        <v>164</v>
      </c>
      <c r="AT482" s="19" t="s">
        <v>159</v>
      </c>
      <c r="AU482" s="19" t="s">
        <v>165</v>
      </c>
      <c r="AY482" s="19" t="s">
        <v>155</v>
      </c>
      <c r="BE482" s="185">
        <f>IF(N482="základní",J482,0)</f>
        <v>0</v>
      </c>
      <c r="BF482" s="185">
        <f>IF(N482="snížená",J482,0)</f>
        <v>0</v>
      </c>
      <c r="BG482" s="185">
        <f>IF(N482="zákl. přenesená",J482,0)</f>
        <v>0</v>
      </c>
      <c r="BH482" s="185">
        <f>IF(N482="sníž. přenesená",J482,0)</f>
        <v>0</v>
      </c>
      <c r="BI482" s="185">
        <f>IF(N482="nulová",J482,0)</f>
        <v>0</v>
      </c>
      <c r="BJ482" s="19" t="s">
        <v>80</v>
      </c>
      <c r="BK482" s="185">
        <f>ROUND(I482*H482,2)</f>
        <v>0</v>
      </c>
      <c r="BL482" s="19" t="s">
        <v>164</v>
      </c>
      <c r="BM482" s="19" t="s">
        <v>855</v>
      </c>
    </row>
    <row r="483" spans="2:65" s="12" customFormat="1" x14ac:dyDescent="0.3">
      <c r="B483" s="186"/>
      <c r="D483" s="187" t="s">
        <v>167</v>
      </c>
      <c r="E483" s="188" t="s">
        <v>3</v>
      </c>
      <c r="F483" s="189" t="s">
        <v>856</v>
      </c>
      <c r="H483" s="190" t="s">
        <v>3</v>
      </c>
      <c r="I483" s="191"/>
      <c r="L483" s="186"/>
      <c r="M483" s="192"/>
      <c r="N483" s="193"/>
      <c r="O483" s="193"/>
      <c r="P483" s="193"/>
      <c r="Q483" s="193"/>
      <c r="R483" s="193"/>
      <c r="S483" s="193"/>
      <c r="T483" s="194"/>
      <c r="AT483" s="190" t="s">
        <v>167</v>
      </c>
      <c r="AU483" s="190" t="s">
        <v>165</v>
      </c>
      <c r="AV483" s="12" t="s">
        <v>80</v>
      </c>
      <c r="AW483" s="12" t="s">
        <v>32</v>
      </c>
      <c r="AX483" s="12" t="s">
        <v>73</v>
      </c>
      <c r="AY483" s="190" t="s">
        <v>155</v>
      </c>
    </row>
    <row r="484" spans="2:65" s="13" customFormat="1" ht="27" x14ac:dyDescent="0.3">
      <c r="B484" s="195"/>
      <c r="D484" s="212" t="s">
        <v>167</v>
      </c>
      <c r="E484" s="221" t="s">
        <v>3</v>
      </c>
      <c r="F484" s="222" t="s">
        <v>851</v>
      </c>
      <c r="H484" s="223">
        <v>1197</v>
      </c>
      <c r="I484" s="199"/>
      <c r="L484" s="195"/>
      <c r="M484" s="200"/>
      <c r="N484" s="201"/>
      <c r="O484" s="201"/>
      <c r="P484" s="201"/>
      <c r="Q484" s="201"/>
      <c r="R484" s="201"/>
      <c r="S484" s="201"/>
      <c r="T484" s="202"/>
      <c r="AT484" s="196" t="s">
        <v>167</v>
      </c>
      <c r="AU484" s="196" t="s">
        <v>165</v>
      </c>
      <c r="AV484" s="13" t="s">
        <v>82</v>
      </c>
      <c r="AW484" s="13" t="s">
        <v>32</v>
      </c>
      <c r="AX484" s="13" t="s">
        <v>80</v>
      </c>
      <c r="AY484" s="196" t="s">
        <v>155</v>
      </c>
    </row>
    <row r="485" spans="2:65" s="1" customFormat="1" ht="31.5" customHeight="1" x14ac:dyDescent="0.3">
      <c r="B485" s="173"/>
      <c r="C485" s="174" t="s">
        <v>857</v>
      </c>
      <c r="D485" s="174" t="s">
        <v>159</v>
      </c>
      <c r="E485" s="175" t="s">
        <v>858</v>
      </c>
      <c r="F485" s="176" t="s">
        <v>859</v>
      </c>
      <c r="G485" s="177" t="s">
        <v>458</v>
      </c>
      <c r="H485" s="178">
        <v>109.5</v>
      </c>
      <c r="I485" s="179"/>
      <c r="J485" s="180">
        <f>ROUND(I485*H485,2)</f>
        <v>0</v>
      </c>
      <c r="K485" s="176" t="s">
        <v>163</v>
      </c>
      <c r="L485" s="36"/>
      <c r="M485" s="181" t="s">
        <v>3</v>
      </c>
      <c r="N485" s="182" t="s">
        <v>44</v>
      </c>
      <c r="O485" s="37"/>
      <c r="P485" s="183">
        <f>O485*H485</f>
        <v>0</v>
      </c>
      <c r="Q485" s="183">
        <v>4.0000000000000003E-5</v>
      </c>
      <c r="R485" s="183">
        <f>Q485*H485</f>
        <v>4.3800000000000002E-3</v>
      </c>
      <c r="S485" s="183">
        <v>0</v>
      </c>
      <c r="T485" s="184">
        <f>S485*H485</f>
        <v>0</v>
      </c>
      <c r="AR485" s="19" t="s">
        <v>164</v>
      </c>
      <c r="AT485" s="19" t="s">
        <v>159</v>
      </c>
      <c r="AU485" s="19" t="s">
        <v>165</v>
      </c>
      <c r="AY485" s="19" t="s">
        <v>155</v>
      </c>
      <c r="BE485" s="185">
        <f>IF(N485="základní",J485,0)</f>
        <v>0</v>
      </c>
      <c r="BF485" s="185">
        <f>IF(N485="snížená",J485,0)</f>
        <v>0</v>
      </c>
      <c r="BG485" s="185">
        <f>IF(N485="zákl. přenesená",J485,0)</f>
        <v>0</v>
      </c>
      <c r="BH485" s="185">
        <f>IF(N485="sníž. přenesená",J485,0)</f>
        <v>0</v>
      </c>
      <c r="BI485" s="185">
        <f>IF(N485="nulová",J485,0)</f>
        <v>0</v>
      </c>
      <c r="BJ485" s="19" t="s">
        <v>80</v>
      </c>
      <c r="BK485" s="185">
        <f>ROUND(I485*H485,2)</f>
        <v>0</v>
      </c>
      <c r="BL485" s="19" t="s">
        <v>164</v>
      </c>
      <c r="BM485" s="19" t="s">
        <v>860</v>
      </c>
    </row>
    <row r="486" spans="2:65" s="12" customFormat="1" x14ac:dyDescent="0.3">
      <c r="B486" s="186"/>
      <c r="D486" s="187" t="s">
        <v>167</v>
      </c>
      <c r="E486" s="188" t="s">
        <v>3</v>
      </c>
      <c r="F486" s="189" t="s">
        <v>850</v>
      </c>
      <c r="H486" s="190" t="s">
        <v>3</v>
      </c>
      <c r="I486" s="191"/>
      <c r="L486" s="186"/>
      <c r="M486" s="192"/>
      <c r="N486" s="193"/>
      <c r="O486" s="193"/>
      <c r="P486" s="193"/>
      <c r="Q486" s="193"/>
      <c r="R486" s="193"/>
      <c r="S486" s="193"/>
      <c r="T486" s="194"/>
      <c r="AT486" s="190" t="s">
        <v>167</v>
      </c>
      <c r="AU486" s="190" t="s">
        <v>165</v>
      </c>
      <c r="AV486" s="12" t="s">
        <v>80</v>
      </c>
      <c r="AW486" s="12" t="s">
        <v>32</v>
      </c>
      <c r="AX486" s="12" t="s">
        <v>73</v>
      </c>
      <c r="AY486" s="190" t="s">
        <v>155</v>
      </c>
    </row>
    <row r="487" spans="2:65" s="13" customFormat="1" x14ac:dyDescent="0.3">
      <c r="B487" s="195"/>
      <c r="D487" s="212" t="s">
        <v>167</v>
      </c>
      <c r="E487" s="221" t="s">
        <v>3</v>
      </c>
      <c r="F487" s="222" t="s">
        <v>861</v>
      </c>
      <c r="H487" s="223">
        <v>109.5</v>
      </c>
      <c r="I487" s="199"/>
      <c r="L487" s="195"/>
      <c r="M487" s="200"/>
      <c r="N487" s="201"/>
      <c r="O487" s="201"/>
      <c r="P487" s="201"/>
      <c r="Q487" s="201"/>
      <c r="R487" s="201"/>
      <c r="S487" s="201"/>
      <c r="T487" s="202"/>
      <c r="AT487" s="196" t="s">
        <v>167</v>
      </c>
      <c r="AU487" s="196" t="s">
        <v>165</v>
      </c>
      <c r="AV487" s="13" t="s">
        <v>82</v>
      </c>
      <c r="AW487" s="13" t="s">
        <v>32</v>
      </c>
      <c r="AX487" s="13" t="s">
        <v>80</v>
      </c>
      <c r="AY487" s="196" t="s">
        <v>155</v>
      </c>
    </row>
    <row r="488" spans="2:65" s="1" customFormat="1" ht="31.5" customHeight="1" x14ac:dyDescent="0.3">
      <c r="B488" s="173"/>
      <c r="C488" s="174" t="s">
        <v>862</v>
      </c>
      <c r="D488" s="174" t="s">
        <v>159</v>
      </c>
      <c r="E488" s="175" t="s">
        <v>863</v>
      </c>
      <c r="F488" s="176" t="s">
        <v>864</v>
      </c>
      <c r="G488" s="177" t="s">
        <v>458</v>
      </c>
      <c r="H488" s="178">
        <v>109.5</v>
      </c>
      <c r="I488" s="179"/>
      <c r="J488" s="180">
        <f>ROUND(I488*H488,2)</f>
        <v>0</v>
      </c>
      <c r="K488" s="176" t="s">
        <v>163</v>
      </c>
      <c r="L488" s="36"/>
      <c r="M488" s="181" t="s">
        <v>3</v>
      </c>
      <c r="N488" s="182" t="s">
        <v>44</v>
      </c>
      <c r="O488" s="37"/>
      <c r="P488" s="183">
        <f>O488*H488</f>
        <v>0</v>
      </c>
      <c r="Q488" s="183">
        <v>1.1E-4</v>
      </c>
      <c r="R488" s="183">
        <f>Q488*H488</f>
        <v>1.2045E-2</v>
      </c>
      <c r="S488" s="183">
        <v>0</v>
      </c>
      <c r="T488" s="184">
        <f>S488*H488</f>
        <v>0</v>
      </c>
      <c r="AR488" s="19" t="s">
        <v>164</v>
      </c>
      <c r="AT488" s="19" t="s">
        <v>159</v>
      </c>
      <c r="AU488" s="19" t="s">
        <v>165</v>
      </c>
      <c r="AY488" s="19" t="s">
        <v>155</v>
      </c>
      <c r="BE488" s="185">
        <f>IF(N488="základní",J488,0)</f>
        <v>0</v>
      </c>
      <c r="BF488" s="185">
        <f>IF(N488="snížená",J488,0)</f>
        <v>0</v>
      </c>
      <c r="BG488" s="185">
        <f>IF(N488="zákl. přenesená",J488,0)</f>
        <v>0</v>
      </c>
      <c r="BH488" s="185">
        <f>IF(N488="sníž. přenesená",J488,0)</f>
        <v>0</v>
      </c>
      <c r="BI488" s="185">
        <f>IF(N488="nulová",J488,0)</f>
        <v>0</v>
      </c>
      <c r="BJ488" s="19" t="s">
        <v>80</v>
      </c>
      <c r="BK488" s="185">
        <f>ROUND(I488*H488,2)</f>
        <v>0</v>
      </c>
      <c r="BL488" s="19" t="s">
        <v>164</v>
      </c>
      <c r="BM488" s="19" t="s">
        <v>865</v>
      </c>
    </row>
    <row r="489" spans="2:65" s="12" customFormat="1" x14ac:dyDescent="0.3">
      <c r="B489" s="186"/>
      <c r="D489" s="187" t="s">
        <v>167</v>
      </c>
      <c r="E489" s="188" t="s">
        <v>3</v>
      </c>
      <c r="F489" s="189" t="s">
        <v>856</v>
      </c>
      <c r="H489" s="190" t="s">
        <v>3</v>
      </c>
      <c r="I489" s="191"/>
      <c r="L489" s="186"/>
      <c r="M489" s="192"/>
      <c r="N489" s="193"/>
      <c r="O489" s="193"/>
      <c r="P489" s="193"/>
      <c r="Q489" s="193"/>
      <c r="R489" s="193"/>
      <c r="S489" s="193"/>
      <c r="T489" s="194"/>
      <c r="AT489" s="190" t="s">
        <v>167</v>
      </c>
      <c r="AU489" s="190" t="s">
        <v>165</v>
      </c>
      <c r="AV489" s="12" t="s">
        <v>80</v>
      </c>
      <c r="AW489" s="12" t="s">
        <v>32</v>
      </c>
      <c r="AX489" s="12" t="s">
        <v>73</v>
      </c>
      <c r="AY489" s="190" t="s">
        <v>155</v>
      </c>
    </row>
    <row r="490" spans="2:65" s="13" customFormat="1" x14ac:dyDescent="0.3">
      <c r="B490" s="195"/>
      <c r="D490" s="212" t="s">
        <v>167</v>
      </c>
      <c r="E490" s="221" t="s">
        <v>3</v>
      </c>
      <c r="F490" s="222" t="s">
        <v>861</v>
      </c>
      <c r="H490" s="223">
        <v>109.5</v>
      </c>
      <c r="I490" s="199"/>
      <c r="L490" s="195"/>
      <c r="M490" s="200"/>
      <c r="N490" s="201"/>
      <c r="O490" s="201"/>
      <c r="P490" s="201"/>
      <c r="Q490" s="201"/>
      <c r="R490" s="201"/>
      <c r="S490" s="201"/>
      <c r="T490" s="202"/>
      <c r="AT490" s="196" t="s">
        <v>167</v>
      </c>
      <c r="AU490" s="196" t="s">
        <v>165</v>
      </c>
      <c r="AV490" s="13" t="s">
        <v>82</v>
      </c>
      <c r="AW490" s="13" t="s">
        <v>32</v>
      </c>
      <c r="AX490" s="13" t="s">
        <v>80</v>
      </c>
      <c r="AY490" s="196" t="s">
        <v>155</v>
      </c>
    </row>
    <row r="491" spans="2:65" s="1" customFormat="1" ht="22.5" customHeight="1" x14ac:dyDescent="0.3">
      <c r="B491" s="173"/>
      <c r="C491" s="174" t="s">
        <v>866</v>
      </c>
      <c r="D491" s="174" t="s">
        <v>159</v>
      </c>
      <c r="E491" s="175" t="s">
        <v>867</v>
      </c>
      <c r="F491" s="176" t="s">
        <v>868</v>
      </c>
      <c r="G491" s="177" t="s">
        <v>217</v>
      </c>
      <c r="H491" s="178">
        <v>131.5</v>
      </c>
      <c r="I491" s="179"/>
      <c r="J491" s="180">
        <f>ROUND(I491*H491,2)</f>
        <v>0</v>
      </c>
      <c r="K491" s="176" t="s">
        <v>163</v>
      </c>
      <c r="L491" s="36"/>
      <c r="M491" s="181" t="s">
        <v>3</v>
      </c>
      <c r="N491" s="182" t="s">
        <v>44</v>
      </c>
      <c r="O491" s="37"/>
      <c r="P491" s="183">
        <f>O491*H491</f>
        <v>0</v>
      </c>
      <c r="Q491" s="183">
        <v>1.0000000000000001E-5</v>
      </c>
      <c r="R491" s="183">
        <f>Q491*H491</f>
        <v>1.3150000000000002E-3</v>
      </c>
      <c r="S491" s="183">
        <v>0</v>
      </c>
      <c r="T491" s="184">
        <f>S491*H491</f>
        <v>0</v>
      </c>
      <c r="AR491" s="19" t="s">
        <v>164</v>
      </c>
      <c r="AT491" s="19" t="s">
        <v>159</v>
      </c>
      <c r="AU491" s="19" t="s">
        <v>165</v>
      </c>
      <c r="AY491" s="19" t="s">
        <v>155</v>
      </c>
      <c r="BE491" s="185">
        <f>IF(N491="základní",J491,0)</f>
        <v>0</v>
      </c>
      <c r="BF491" s="185">
        <f>IF(N491="snížená",J491,0)</f>
        <v>0</v>
      </c>
      <c r="BG491" s="185">
        <f>IF(N491="zákl. přenesená",J491,0)</f>
        <v>0</v>
      </c>
      <c r="BH491" s="185">
        <f>IF(N491="sníž. přenesená",J491,0)</f>
        <v>0</v>
      </c>
      <c r="BI491" s="185">
        <f>IF(N491="nulová",J491,0)</f>
        <v>0</v>
      </c>
      <c r="BJ491" s="19" t="s">
        <v>80</v>
      </c>
      <c r="BK491" s="185">
        <f>ROUND(I491*H491,2)</f>
        <v>0</v>
      </c>
      <c r="BL491" s="19" t="s">
        <v>164</v>
      </c>
      <c r="BM491" s="19" t="s">
        <v>869</v>
      </c>
    </row>
    <row r="492" spans="2:65" s="13" customFormat="1" x14ac:dyDescent="0.3">
      <c r="B492" s="195"/>
      <c r="D492" s="187" t="s">
        <v>167</v>
      </c>
      <c r="E492" s="196" t="s">
        <v>3</v>
      </c>
      <c r="F492" s="197" t="s">
        <v>870</v>
      </c>
      <c r="H492" s="198">
        <v>12</v>
      </c>
      <c r="I492" s="199"/>
      <c r="L492" s="195"/>
      <c r="M492" s="200"/>
      <c r="N492" s="201"/>
      <c r="O492" s="201"/>
      <c r="P492" s="201"/>
      <c r="Q492" s="201"/>
      <c r="R492" s="201"/>
      <c r="S492" s="201"/>
      <c r="T492" s="202"/>
      <c r="AT492" s="196" t="s">
        <v>167</v>
      </c>
      <c r="AU492" s="196" t="s">
        <v>165</v>
      </c>
      <c r="AV492" s="13" t="s">
        <v>82</v>
      </c>
      <c r="AW492" s="13" t="s">
        <v>32</v>
      </c>
      <c r="AX492" s="13" t="s">
        <v>73</v>
      </c>
      <c r="AY492" s="196" t="s">
        <v>155</v>
      </c>
    </row>
    <row r="493" spans="2:65" s="13" customFormat="1" x14ac:dyDescent="0.3">
      <c r="B493" s="195"/>
      <c r="D493" s="187" t="s">
        <v>167</v>
      </c>
      <c r="E493" s="196" t="s">
        <v>3</v>
      </c>
      <c r="F493" s="197" t="s">
        <v>871</v>
      </c>
      <c r="H493" s="198">
        <v>105.5</v>
      </c>
      <c r="I493" s="199"/>
      <c r="L493" s="195"/>
      <c r="M493" s="200"/>
      <c r="N493" s="201"/>
      <c r="O493" s="201"/>
      <c r="P493" s="201"/>
      <c r="Q493" s="201"/>
      <c r="R493" s="201"/>
      <c r="S493" s="201"/>
      <c r="T493" s="202"/>
      <c r="AT493" s="196" t="s">
        <v>167</v>
      </c>
      <c r="AU493" s="196" t="s">
        <v>165</v>
      </c>
      <c r="AV493" s="13" t="s">
        <v>82</v>
      </c>
      <c r="AW493" s="13" t="s">
        <v>32</v>
      </c>
      <c r="AX493" s="13" t="s">
        <v>73</v>
      </c>
      <c r="AY493" s="196" t="s">
        <v>155</v>
      </c>
    </row>
    <row r="494" spans="2:65" s="13" customFormat="1" x14ac:dyDescent="0.3">
      <c r="B494" s="195"/>
      <c r="D494" s="187" t="s">
        <v>167</v>
      </c>
      <c r="E494" s="196" t="s">
        <v>3</v>
      </c>
      <c r="F494" s="197" t="s">
        <v>872</v>
      </c>
      <c r="H494" s="198">
        <v>1.5</v>
      </c>
      <c r="I494" s="199"/>
      <c r="L494" s="195"/>
      <c r="M494" s="200"/>
      <c r="N494" s="201"/>
      <c r="O494" s="201"/>
      <c r="P494" s="201"/>
      <c r="Q494" s="201"/>
      <c r="R494" s="201"/>
      <c r="S494" s="201"/>
      <c r="T494" s="202"/>
      <c r="AT494" s="196" t="s">
        <v>167</v>
      </c>
      <c r="AU494" s="196" t="s">
        <v>165</v>
      </c>
      <c r="AV494" s="13" t="s">
        <v>82</v>
      </c>
      <c r="AW494" s="13" t="s">
        <v>32</v>
      </c>
      <c r="AX494" s="13" t="s">
        <v>73</v>
      </c>
      <c r="AY494" s="196" t="s">
        <v>155</v>
      </c>
    </row>
    <row r="495" spans="2:65" s="13" customFormat="1" x14ac:dyDescent="0.3">
      <c r="B495" s="195"/>
      <c r="D495" s="187" t="s">
        <v>167</v>
      </c>
      <c r="E495" s="196" t="s">
        <v>3</v>
      </c>
      <c r="F495" s="197" t="s">
        <v>873</v>
      </c>
      <c r="H495" s="198">
        <v>12.5</v>
      </c>
      <c r="I495" s="199"/>
      <c r="L495" s="195"/>
      <c r="M495" s="200"/>
      <c r="N495" s="201"/>
      <c r="O495" s="201"/>
      <c r="P495" s="201"/>
      <c r="Q495" s="201"/>
      <c r="R495" s="201"/>
      <c r="S495" s="201"/>
      <c r="T495" s="202"/>
      <c r="AT495" s="196" t="s">
        <v>167</v>
      </c>
      <c r="AU495" s="196" t="s">
        <v>165</v>
      </c>
      <c r="AV495" s="13" t="s">
        <v>82</v>
      </c>
      <c r="AW495" s="13" t="s">
        <v>32</v>
      </c>
      <c r="AX495" s="13" t="s">
        <v>73</v>
      </c>
      <c r="AY495" s="196" t="s">
        <v>155</v>
      </c>
    </row>
    <row r="496" spans="2:65" s="15" customFormat="1" x14ac:dyDescent="0.3">
      <c r="B496" s="211"/>
      <c r="D496" s="212" t="s">
        <v>167</v>
      </c>
      <c r="E496" s="213" t="s">
        <v>3</v>
      </c>
      <c r="F496" s="214" t="s">
        <v>180</v>
      </c>
      <c r="H496" s="215">
        <v>131.5</v>
      </c>
      <c r="I496" s="216"/>
      <c r="L496" s="211"/>
      <c r="M496" s="217"/>
      <c r="N496" s="218"/>
      <c r="O496" s="218"/>
      <c r="P496" s="218"/>
      <c r="Q496" s="218"/>
      <c r="R496" s="218"/>
      <c r="S496" s="218"/>
      <c r="T496" s="219"/>
      <c r="AT496" s="220" t="s">
        <v>167</v>
      </c>
      <c r="AU496" s="220" t="s">
        <v>165</v>
      </c>
      <c r="AV496" s="15" t="s">
        <v>164</v>
      </c>
      <c r="AW496" s="15" t="s">
        <v>32</v>
      </c>
      <c r="AX496" s="15" t="s">
        <v>80</v>
      </c>
      <c r="AY496" s="220" t="s">
        <v>155</v>
      </c>
    </row>
    <row r="497" spans="2:65" s="1" customFormat="1" ht="31.5" customHeight="1" x14ac:dyDescent="0.3">
      <c r="B497" s="173"/>
      <c r="C497" s="174" t="s">
        <v>874</v>
      </c>
      <c r="D497" s="174" t="s">
        <v>159</v>
      </c>
      <c r="E497" s="175" t="s">
        <v>875</v>
      </c>
      <c r="F497" s="176" t="s">
        <v>876</v>
      </c>
      <c r="G497" s="177" t="s">
        <v>217</v>
      </c>
      <c r="H497" s="178">
        <v>131.5</v>
      </c>
      <c r="I497" s="179"/>
      <c r="J497" s="180">
        <f>ROUND(I497*H497,2)</f>
        <v>0</v>
      </c>
      <c r="K497" s="176" t="s">
        <v>163</v>
      </c>
      <c r="L497" s="36"/>
      <c r="M497" s="181" t="s">
        <v>3</v>
      </c>
      <c r="N497" s="182" t="s">
        <v>44</v>
      </c>
      <c r="O497" s="37"/>
      <c r="P497" s="183">
        <f>O497*H497</f>
        <v>0</v>
      </c>
      <c r="Q497" s="183">
        <v>8.4999999999999995E-4</v>
      </c>
      <c r="R497" s="183">
        <f>Q497*H497</f>
        <v>0.111775</v>
      </c>
      <c r="S497" s="183">
        <v>0</v>
      </c>
      <c r="T497" s="184">
        <f>S497*H497</f>
        <v>0</v>
      </c>
      <c r="AR497" s="19" t="s">
        <v>164</v>
      </c>
      <c r="AT497" s="19" t="s">
        <v>159</v>
      </c>
      <c r="AU497" s="19" t="s">
        <v>165</v>
      </c>
      <c r="AY497" s="19" t="s">
        <v>155</v>
      </c>
      <c r="BE497" s="185">
        <f>IF(N497="základní",J497,0)</f>
        <v>0</v>
      </c>
      <c r="BF497" s="185">
        <f>IF(N497="snížená",J497,0)</f>
        <v>0</v>
      </c>
      <c r="BG497" s="185">
        <f>IF(N497="zákl. přenesená",J497,0)</f>
        <v>0</v>
      </c>
      <c r="BH497" s="185">
        <f>IF(N497="sníž. přenesená",J497,0)</f>
        <v>0</v>
      </c>
      <c r="BI497" s="185">
        <f>IF(N497="nulová",J497,0)</f>
        <v>0</v>
      </c>
      <c r="BJ497" s="19" t="s">
        <v>80</v>
      </c>
      <c r="BK497" s="185">
        <f>ROUND(I497*H497,2)</f>
        <v>0</v>
      </c>
      <c r="BL497" s="19" t="s">
        <v>164</v>
      </c>
      <c r="BM497" s="19" t="s">
        <v>877</v>
      </c>
    </row>
    <row r="498" spans="2:65" s="12" customFormat="1" x14ac:dyDescent="0.3">
      <c r="B498" s="186"/>
      <c r="D498" s="187" t="s">
        <v>167</v>
      </c>
      <c r="E498" s="188" t="s">
        <v>3</v>
      </c>
      <c r="F498" s="189" t="s">
        <v>850</v>
      </c>
      <c r="H498" s="190" t="s">
        <v>3</v>
      </c>
      <c r="I498" s="191"/>
      <c r="L498" s="186"/>
      <c r="M498" s="192"/>
      <c r="N498" s="193"/>
      <c r="O498" s="193"/>
      <c r="P498" s="193"/>
      <c r="Q498" s="193"/>
      <c r="R498" s="193"/>
      <c r="S498" s="193"/>
      <c r="T498" s="194"/>
      <c r="AT498" s="190" t="s">
        <v>167</v>
      </c>
      <c r="AU498" s="190" t="s">
        <v>165</v>
      </c>
      <c r="AV498" s="12" t="s">
        <v>80</v>
      </c>
      <c r="AW498" s="12" t="s">
        <v>32</v>
      </c>
      <c r="AX498" s="12" t="s">
        <v>73</v>
      </c>
      <c r="AY498" s="190" t="s">
        <v>155</v>
      </c>
    </row>
    <row r="499" spans="2:65" s="13" customFormat="1" x14ac:dyDescent="0.3">
      <c r="B499" s="195"/>
      <c r="D499" s="187" t="s">
        <v>167</v>
      </c>
      <c r="E499" s="196" t="s">
        <v>3</v>
      </c>
      <c r="F499" s="197" t="s">
        <v>870</v>
      </c>
      <c r="H499" s="198">
        <v>12</v>
      </c>
      <c r="I499" s="199"/>
      <c r="L499" s="195"/>
      <c r="M499" s="200"/>
      <c r="N499" s="201"/>
      <c r="O499" s="201"/>
      <c r="P499" s="201"/>
      <c r="Q499" s="201"/>
      <c r="R499" s="201"/>
      <c r="S499" s="201"/>
      <c r="T499" s="202"/>
      <c r="AT499" s="196" t="s">
        <v>167</v>
      </c>
      <c r="AU499" s="196" t="s">
        <v>165</v>
      </c>
      <c r="AV499" s="13" t="s">
        <v>82</v>
      </c>
      <c r="AW499" s="13" t="s">
        <v>32</v>
      </c>
      <c r="AX499" s="13" t="s">
        <v>73</v>
      </c>
      <c r="AY499" s="196" t="s">
        <v>155</v>
      </c>
    </row>
    <row r="500" spans="2:65" s="13" customFormat="1" x14ac:dyDescent="0.3">
      <c r="B500" s="195"/>
      <c r="D500" s="187" t="s">
        <v>167</v>
      </c>
      <c r="E500" s="196" t="s">
        <v>3</v>
      </c>
      <c r="F500" s="197" t="s">
        <v>871</v>
      </c>
      <c r="H500" s="198">
        <v>105.5</v>
      </c>
      <c r="I500" s="199"/>
      <c r="L500" s="195"/>
      <c r="M500" s="200"/>
      <c r="N500" s="201"/>
      <c r="O500" s="201"/>
      <c r="P500" s="201"/>
      <c r="Q500" s="201"/>
      <c r="R500" s="201"/>
      <c r="S500" s="201"/>
      <c r="T500" s="202"/>
      <c r="AT500" s="196" t="s">
        <v>167</v>
      </c>
      <c r="AU500" s="196" t="s">
        <v>165</v>
      </c>
      <c r="AV500" s="13" t="s">
        <v>82</v>
      </c>
      <c r="AW500" s="13" t="s">
        <v>32</v>
      </c>
      <c r="AX500" s="13" t="s">
        <v>73</v>
      </c>
      <c r="AY500" s="196" t="s">
        <v>155</v>
      </c>
    </row>
    <row r="501" spans="2:65" s="13" customFormat="1" x14ac:dyDescent="0.3">
      <c r="B501" s="195"/>
      <c r="D501" s="187" t="s">
        <v>167</v>
      </c>
      <c r="E501" s="196" t="s">
        <v>3</v>
      </c>
      <c r="F501" s="197" t="s">
        <v>872</v>
      </c>
      <c r="H501" s="198">
        <v>1.5</v>
      </c>
      <c r="I501" s="199"/>
      <c r="L501" s="195"/>
      <c r="M501" s="200"/>
      <c r="N501" s="201"/>
      <c r="O501" s="201"/>
      <c r="P501" s="201"/>
      <c r="Q501" s="201"/>
      <c r="R501" s="201"/>
      <c r="S501" s="201"/>
      <c r="T501" s="202"/>
      <c r="AT501" s="196" t="s">
        <v>167</v>
      </c>
      <c r="AU501" s="196" t="s">
        <v>165</v>
      </c>
      <c r="AV501" s="13" t="s">
        <v>82</v>
      </c>
      <c r="AW501" s="13" t="s">
        <v>32</v>
      </c>
      <c r="AX501" s="13" t="s">
        <v>73</v>
      </c>
      <c r="AY501" s="196" t="s">
        <v>155</v>
      </c>
    </row>
    <row r="502" spans="2:65" s="13" customFormat="1" x14ac:dyDescent="0.3">
      <c r="B502" s="195"/>
      <c r="D502" s="187" t="s">
        <v>167</v>
      </c>
      <c r="E502" s="196" t="s">
        <v>3</v>
      </c>
      <c r="F502" s="197" t="s">
        <v>873</v>
      </c>
      <c r="H502" s="198">
        <v>12.5</v>
      </c>
      <c r="I502" s="199"/>
      <c r="L502" s="195"/>
      <c r="M502" s="200"/>
      <c r="N502" s="201"/>
      <c r="O502" s="201"/>
      <c r="P502" s="201"/>
      <c r="Q502" s="201"/>
      <c r="R502" s="201"/>
      <c r="S502" s="201"/>
      <c r="T502" s="202"/>
      <c r="AT502" s="196" t="s">
        <v>167</v>
      </c>
      <c r="AU502" s="196" t="s">
        <v>165</v>
      </c>
      <c r="AV502" s="13" t="s">
        <v>82</v>
      </c>
      <c r="AW502" s="13" t="s">
        <v>32</v>
      </c>
      <c r="AX502" s="13" t="s">
        <v>73</v>
      </c>
      <c r="AY502" s="196" t="s">
        <v>155</v>
      </c>
    </row>
    <row r="503" spans="2:65" s="15" customFormat="1" x14ac:dyDescent="0.3">
      <c r="B503" s="211"/>
      <c r="D503" s="212" t="s">
        <v>167</v>
      </c>
      <c r="E503" s="213" t="s">
        <v>3</v>
      </c>
      <c r="F503" s="214" t="s">
        <v>180</v>
      </c>
      <c r="H503" s="215">
        <v>131.5</v>
      </c>
      <c r="I503" s="216"/>
      <c r="L503" s="211"/>
      <c r="M503" s="217"/>
      <c r="N503" s="218"/>
      <c r="O503" s="218"/>
      <c r="P503" s="218"/>
      <c r="Q503" s="218"/>
      <c r="R503" s="218"/>
      <c r="S503" s="218"/>
      <c r="T503" s="219"/>
      <c r="AT503" s="220" t="s">
        <v>167</v>
      </c>
      <c r="AU503" s="220" t="s">
        <v>165</v>
      </c>
      <c r="AV503" s="15" t="s">
        <v>164</v>
      </c>
      <c r="AW503" s="15" t="s">
        <v>32</v>
      </c>
      <c r="AX503" s="15" t="s">
        <v>80</v>
      </c>
      <c r="AY503" s="220" t="s">
        <v>155</v>
      </c>
    </row>
    <row r="504" spans="2:65" s="1" customFormat="1" ht="31.5" customHeight="1" x14ac:dyDescent="0.3">
      <c r="B504" s="173"/>
      <c r="C504" s="174" t="s">
        <v>878</v>
      </c>
      <c r="D504" s="174" t="s">
        <v>159</v>
      </c>
      <c r="E504" s="175" t="s">
        <v>879</v>
      </c>
      <c r="F504" s="176" t="s">
        <v>880</v>
      </c>
      <c r="G504" s="177" t="s">
        <v>217</v>
      </c>
      <c r="H504" s="178">
        <v>131.5</v>
      </c>
      <c r="I504" s="179"/>
      <c r="J504" s="180">
        <f>ROUND(I504*H504,2)</f>
        <v>0</v>
      </c>
      <c r="K504" s="176" t="s">
        <v>163</v>
      </c>
      <c r="L504" s="36"/>
      <c r="M504" s="181" t="s">
        <v>3</v>
      </c>
      <c r="N504" s="182" t="s">
        <v>44</v>
      </c>
      <c r="O504" s="37"/>
      <c r="P504" s="183">
        <f>O504*H504</f>
        <v>0</v>
      </c>
      <c r="Q504" s="183">
        <v>2.5999999999999999E-3</v>
      </c>
      <c r="R504" s="183">
        <f>Q504*H504</f>
        <v>0.34189999999999998</v>
      </c>
      <c r="S504" s="183">
        <v>0</v>
      </c>
      <c r="T504" s="184">
        <f>S504*H504</f>
        <v>0</v>
      </c>
      <c r="AR504" s="19" t="s">
        <v>164</v>
      </c>
      <c r="AT504" s="19" t="s">
        <v>159</v>
      </c>
      <c r="AU504" s="19" t="s">
        <v>165</v>
      </c>
      <c r="AY504" s="19" t="s">
        <v>155</v>
      </c>
      <c r="BE504" s="185">
        <f>IF(N504="základní",J504,0)</f>
        <v>0</v>
      </c>
      <c r="BF504" s="185">
        <f>IF(N504="snížená",J504,0)</f>
        <v>0</v>
      </c>
      <c r="BG504" s="185">
        <f>IF(N504="zákl. přenesená",J504,0)</f>
        <v>0</v>
      </c>
      <c r="BH504" s="185">
        <f>IF(N504="sníž. přenesená",J504,0)</f>
        <v>0</v>
      </c>
      <c r="BI504" s="185">
        <f>IF(N504="nulová",J504,0)</f>
        <v>0</v>
      </c>
      <c r="BJ504" s="19" t="s">
        <v>80</v>
      </c>
      <c r="BK504" s="185">
        <f>ROUND(I504*H504,2)</f>
        <v>0</v>
      </c>
      <c r="BL504" s="19" t="s">
        <v>164</v>
      </c>
      <c r="BM504" s="19" t="s">
        <v>881</v>
      </c>
    </row>
    <row r="505" spans="2:65" s="12" customFormat="1" x14ac:dyDescent="0.3">
      <c r="B505" s="186"/>
      <c r="D505" s="187" t="s">
        <v>167</v>
      </c>
      <c r="E505" s="188" t="s">
        <v>3</v>
      </c>
      <c r="F505" s="189" t="s">
        <v>856</v>
      </c>
      <c r="H505" s="190" t="s">
        <v>3</v>
      </c>
      <c r="I505" s="191"/>
      <c r="L505" s="186"/>
      <c r="M505" s="192"/>
      <c r="N505" s="193"/>
      <c r="O505" s="193"/>
      <c r="P505" s="193"/>
      <c r="Q505" s="193"/>
      <c r="R505" s="193"/>
      <c r="S505" s="193"/>
      <c r="T505" s="194"/>
      <c r="AT505" s="190" t="s">
        <v>167</v>
      </c>
      <c r="AU505" s="190" t="s">
        <v>165</v>
      </c>
      <c r="AV505" s="12" t="s">
        <v>80</v>
      </c>
      <c r="AW505" s="12" t="s">
        <v>32</v>
      </c>
      <c r="AX505" s="12" t="s">
        <v>73</v>
      </c>
      <c r="AY505" s="190" t="s">
        <v>155</v>
      </c>
    </row>
    <row r="506" spans="2:65" s="13" customFormat="1" x14ac:dyDescent="0.3">
      <c r="B506" s="195"/>
      <c r="D506" s="187" t="s">
        <v>167</v>
      </c>
      <c r="E506" s="196" t="s">
        <v>3</v>
      </c>
      <c r="F506" s="197" t="s">
        <v>870</v>
      </c>
      <c r="H506" s="198">
        <v>12</v>
      </c>
      <c r="I506" s="199"/>
      <c r="L506" s="195"/>
      <c r="M506" s="200"/>
      <c r="N506" s="201"/>
      <c r="O506" s="201"/>
      <c r="P506" s="201"/>
      <c r="Q506" s="201"/>
      <c r="R506" s="201"/>
      <c r="S506" s="201"/>
      <c r="T506" s="202"/>
      <c r="AT506" s="196" t="s">
        <v>167</v>
      </c>
      <c r="AU506" s="196" t="s">
        <v>165</v>
      </c>
      <c r="AV506" s="13" t="s">
        <v>82</v>
      </c>
      <c r="AW506" s="13" t="s">
        <v>32</v>
      </c>
      <c r="AX506" s="13" t="s">
        <v>73</v>
      </c>
      <c r="AY506" s="196" t="s">
        <v>155</v>
      </c>
    </row>
    <row r="507" spans="2:65" s="13" customFormat="1" x14ac:dyDescent="0.3">
      <c r="B507" s="195"/>
      <c r="D507" s="187" t="s">
        <v>167</v>
      </c>
      <c r="E507" s="196" t="s">
        <v>3</v>
      </c>
      <c r="F507" s="197" t="s">
        <v>871</v>
      </c>
      <c r="H507" s="198">
        <v>105.5</v>
      </c>
      <c r="I507" s="199"/>
      <c r="L507" s="195"/>
      <c r="M507" s="200"/>
      <c r="N507" s="201"/>
      <c r="O507" s="201"/>
      <c r="P507" s="201"/>
      <c r="Q507" s="201"/>
      <c r="R507" s="201"/>
      <c r="S507" s="201"/>
      <c r="T507" s="202"/>
      <c r="AT507" s="196" t="s">
        <v>167</v>
      </c>
      <c r="AU507" s="196" t="s">
        <v>165</v>
      </c>
      <c r="AV507" s="13" t="s">
        <v>82</v>
      </c>
      <c r="AW507" s="13" t="s">
        <v>32</v>
      </c>
      <c r="AX507" s="13" t="s">
        <v>73</v>
      </c>
      <c r="AY507" s="196" t="s">
        <v>155</v>
      </c>
    </row>
    <row r="508" spans="2:65" s="13" customFormat="1" x14ac:dyDescent="0.3">
      <c r="B508" s="195"/>
      <c r="D508" s="187" t="s">
        <v>167</v>
      </c>
      <c r="E508" s="196" t="s">
        <v>3</v>
      </c>
      <c r="F508" s="197" t="s">
        <v>872</v>
      </c>
      <c r="H508" s="198">
        <v>1.5</v>
      </c>
      <c r="I508" s="199"/>
      <c r="L508" s="195"/>
      <c r="M508" s="200"/>
      <c r="N508" s="201"/>
      <c r="O508" s="201"/>
      <c r="P508" s="201"/>
      <c r="Q508" s="201"/>
      <c r="R508" s="201"/>
      <c r="S508" s="201"/>
      <c r="T508" s="202"/>
      <c r="AT508" s="196" t="s">
        <v>167</v>
      </c>
      <c r="AU508" s="196" t="s">
        <v>165</v>
      </c>
      <c r="AV508" s="13" t="s">
        <v>82</v>
      </c>
      <c r="AW508" s="13" t="s">
        <v>32</v>
      </c>
      <c r="AX508" s="13" t="s">
        <v>73</v>
      </c>
      <c r="AY508" s="196" t="s">
        <v>155</v>
      </c>
    </row>
    <row r="509" spans="2:65" s="13" customFormat="1" x14ac:dyDescent="0.3">
      <c r="B509" s="195"/>
      <c r="D509" s="187" t="s">
        <v>167</v>
      </c>
      <c r="E509" s="196" t="s">
        <v>3</v>
      </c>
      <c r="F509" s="197" t="s">
        <v>873</v>
      </c>
      <c r="H509" s="198">
        <v>12.5</v>
      </c>
      <c r="I509" s="199"/>
      <c r="L509" s="195"/>
      <c r="M509" s="200"/>
      <c r="N509" s="201"/>
      <c r="O509" s="201"/>
      <c r="P509" s="201"/>
      <c r="Q509" s="201"/>
      <c r="R509" s="201"/>
      <c r="S509" s="201"/>
      <c r="T509" s="202"/>
      <c r="AT509" s="196" t="s">
        <v>167</v>
      </c>
      <c r="AU509" s="196" t="s">
        <v>165</v>
      </c>
      <c r="AV509" s="13" t="s">
        <v>82</v>
      </c>
      <c r="AW509" s="13" t="s">
        <v>32</v>
      </c>
      <c r="AX509" s="13" t="s">
        <v>73</v>
      </c>
      <c r="AY509" s="196" t="s">
        <v>155</v>
      </c>
    </row>
    <row r="510" spans="2:65" s="15" customFormat="1" x14ac:dyDescent="0.3">
      <c r="B510" s="211"/>
      <c r="D510" s="187" t="s">
        <v>167</v>
      </c>
      <c r="E510" s="224" t="s">
        <v>3</v>
      </c>
      <c r="F510" s="225" t="s">
        <v>180</v>
      </c>
      <c r="H510" s="226">
        <v>131.5</v>
      </c>
      <c r="I510" s="216"/>
      <c r="L510" s="211"/>
      <c r="M510" s="217"/>
      <c r="N510" s="218"/>
      <c r="O510" s="218"/>
      <c r="P510" s="218"/>
      <c r="Q510" s="218"/>
      <c r="R510" s="218"/>
      <c r="S510" s="218"/>
      <c r="T510" s="219"/>
      <c r="AT510" s="220" t="s">
        <v>167</v>
      </c>
      <c r="AU510" s="220" t="s">
        <v>165</v>
      </c>
      <c r="AV510" s="15" t="s">
        <v>164</v>
      </c>
      <c r="AW510" s="15" t="s">
        <v>32</v>
      </c>
      <c r="AX510" s="15" t="s">
        <v>80</v>
      </c>
      <c r="AY510" s="220" t="s">
        <v>155</v>
      </c>
    </row>
    <row r="511" spans="2:65" s="11" customFormat="1" ht="22.35" customHeight="1" x14ac:dyDescent="0.3">
      <c r="B511" s="157"/>
      <c r="D511" s="170" t="s">
        <v>72</v>
      </c>
      <c r="E511" s="171" t="s">
        <v>882</v>
      </c>
      <c r="F511" s="171" t="s">
        <v>883</v>
      </c>
      <c r="I511" s="160"/>
      <c r="J511" s="172">
        <f>BK511</f>
        <v>0</v>
      </c>
      <c r="L511" s="157"/>
      <c r="M511" s="162"/>
      <c r="N511" s="163"/>
      <c r="O511" s="163"/>
      <c r="P511" s="164">
        <f>SUM(P512:P524)</f>
        <v>0</v>
      </c>
      <c r="Q511" s="163"/>
      <c r="R511" s="164">
        <f>SUM(R512:R524)</f>
        <v>1.48509</v>
      </c>
      <c r="S511" s="163"/>
      <c r="T511" s="165">
        <f>SUM(T512:T524)</f>
        <v>0</v>
      </c>
      <c r="AR511" s="158" t="s">
        <v>80</v>
      </c>
      <c r="AT511" s="166" t="s">
        <v>72</v>
      </c>
      <c r="AU511" s="166" t="s">
        <v>82</v>
      </c>
      <c r="AY511" s="158" t="s">
        <v>155</v>
      </c>
      <c r="BK511" s="167">
        <f>SUM(BK512:BK524)</f>
        <v>0</v>
      </c>
    </row>
    <row r="512" spans="2:65" s="1" customFormat="1" ht="22.5" customHeight="1" x14ac:dyDescent="0.3">
      <c r="B512" s="173"/>
      <c r="C512" s="174" t="s">
        <v>884</v>
      </c>
      <c r="D512" s="174" t="s">
        <v>159</v>
      </c>
      <c r="E512" s="175" t="s">
        <v>885</v>
      </c>
      <c r="F512" s="176" t="s">
        <v>886</v>
      </c>
      <c r="G512" s="177" t="s">
        <v>431</v>
      </c>
      <c r="H512" s="178">
        <v>9</v>
      </c>
      <c r="I512" s="179"/>
      <c r="J512" s="180">
        <f>ROUND(I512*H512,2)</f>
        <v>0</v>
      </c>
      <c r="K512" s="176" t="s">
        <v>163</v>
      </c>
      <c r="L512" s="36"/>
      <c r="M512" s="181" t="s">
        <v>3</v>
      </c>
      <c r="N512" s="182" t="s">
        <v>44</v>
      </c>
      <c r="O512" s="37"/>
      <c r="P512" s="183">
        <f>O512*H512</f>
        <v>0</v>
      </c>
      <c r="Q512" s="183">
        <v>0.11241</v>
      </c>
      <c r="R512" s="183">
        <f>Q512*H512</f>
        <v>1.01169</v>
      </c>
      <c r="S512" s="183">
        <v>0</v>
      </c>
      <c r="T512" s="184">
        <f>S512*H512</f>
        <v>0</v>
      </c>
      <c r="AR512" s="19" t="s">
        <v>164</v>
      </c>
      <c r="AT512" s="19" t="s">
        <v>159</v>
      </c>
      <c r="AU512" s="19" t="s">
        <v>165</v>
      </c>
      <c r="AY512" s="19" t="s">
        <v>155</v>
      </c>
      <c r="BE512" s="185">
        <f>IF(N512="základní",J512,0)</f>
        <v>0</v>
      </c>
      <c r="BF512" s="185">
        <f>IF(N512="snížená",J512,0)</f>
        <v>0</v>
      </c>
      <c r="BG512" s="185">
        <f>IF(N512="zákl. přenesená",J512,0)</f>
        <v>0</v>
      </c>
      <c r="BH512" s="185">
        <f>IF(N512="sníž. přenesená",J512,0)</f>
        <v>0</v>
      </c>
      <c r="BI512" s="185">
        <f>IF(N512="nulová",J512,0)</f>
        <v>0</v>
      </c>
      <c r="BJ512" s="19" t="s">
        <v>80</v>
      </c>
      <c r="BK512" s="185">
        <f>ROUND(I512*H512,2)</f>
        <v>0</v>
      </c>
      <c r="BL512" s="19" t="s">
        <v>164</v>
      </c>
      <c r="BM512" s="19" t="s">
        <v>887</v>
      </c>
    </row>
    <row r="513" spans="2:65" s="13" customFormat="1" x14ac:dyDescent="0.3">
      <c r="B513" s="195"/>
      <c r="D513" s="187" t="s">
        <v>167</v>
      </c>
      <c r="E513" s="196" t="s">
        <v>3</v>
      </c>
      <c r="F513" s="197" t="s">
        <v>888</v>
      </c>
      <c r="H513" s="198">
        <v>6</v>
      </c>
      <c r="I513" s="199"/>
      <c r="L513" s="195"/>
      <c r="M513" s="200"/>
      <c r="N513" s="201"/>
      <c r="O513" s="201"/>
      <c r="P513" s="201"/>
      <c r="Q513" s="201"/>
      <c r="R513" s="201"/>
      <c r="S513" s="201"/>
      <c r="T513" s="202"/>
      <c r="AT513" s="196" t="s">
        <v>167</v>
      </c>
      <c r="AU513" s="196" t="s">
        <v>165</v>
      </c>
      <c r="AV513" s="13" t="s">
        <v>82</v>
      </c>
      <c r="AW513" s="13" t="s">
        <v>32</v>
      </c>
      <c r="AX513" s="13" t="s">
        <v>73</v>
      </c>
      <c r="AY513" s="196" t="s">
        <v>155</v>
      </c>
    </row>
    <row r="514" spans="2:65" s="13" customFormat="1" x14ac:dyDescent="0.3">
      <c r="B514" s="195"/>
      <c r="D514" s="187" t="s">
        <v>167</v>
      </c>
      <c r="E514" s="196" t="s">
        <v>3</v>
      </c>
      <c r="F514" s="197" t="s">
        <v>889</v>
      </c>
      <c r="H514" s="198">
        <v>3</v>
      </c>
      <c r="I514" s="199"/>
      <c r="L514" s="195"/>
      <c r="M514" s="200"/>
      <c r="N514" s="201"/>
      <c r="O514" s="201"/>
      <c r="P514" s="201"/>
      <c r="Q514" s="201"/>
      <c r="R514" s="201"/>
      <c r="S514" s="201"/>
      <c r="T514" s="202"/>
      <c r="AT514" s="196" t="s">
        <v>167</v>
      </c>
      <c r="AU514" s="196" t="s">
        <v>165</v>
      </c>
      <c r="AV514" s="13" t="s">
        <v>82</v>
      </c>
      <c r="AW514" s="13" t="s">
        <v>32</v>
      </c>
      <c r="AX514" s="13" t="s">
        <v>73</v>
      </c>
      <c r="AY514" s="196" t="s">
        <v>155</v>
      </c>
    </row>
    <row r="515" spans="2:65" s="15" customFormat="1" x14ac:dyDescent="0.3">
      <c r="B515" s="211"/>
      <c r="D515" s="212" t="s">
        <v>167</v>
      </c>
      <c r="E515" s="213" t="s">
        <v>3</v>
      </c>
      <c r="F515" s="214" t="s">
        <v>180</v>
      </c>
      <c r="H515" s="215">
        <v>9</v>
      </c>
      <c r="I515" s="216"/>
      <c r="L515" s="211"/>
      <c r="M515" s="217"/>
      <c r="N515" s="218"/>
      <c r="O515" s="218"/>
      <c r="P515" s="218"/>
      <c r="Q515" s="218"/>
      <c r="R515" s="218"/>
      <c r="S515" s="218"/>
      <c r="T515" s="219"/>
      <c r="AT515" s="220" t="s">
        <v>167</v>
      </c>
      <c r="AU515" s="220" t="s">
        <v>165</v>
      </c>
      <c r="AV515" s="15" t="s">
        <v>164</v>
      </c>
      <c r="AW515" s="15" t="s">
        <v>32</v>
      </c>
      <c r="AX515" s="15" t="s">
        <v>80</v>
      </c>
      <c r="AY515" s="220" t="s">
        <v>155</v>
      </c>
    </row>
    <row r="516" spans="2:65" s="1" customFormat="1" ht="22.5" customHeight="1" x14ac:dyDescent="0.3">
      <c r="B516" s="173"/>
      <c r="C516" s="227" t="s">
        <v>890</v>
      </c>
      <c r="D516" s="227" t="s">
        <v>325</v>
      </c>
      <c r="E516" s="228" t="s">
        <v>891</v>
      </c>
      <c r="F516" s="229" t="s">
        <v>892</v>
      </c>
      <c r="G516" s="230" t="s">
        <v>458</v>
      </c>
      <c r="H516" s="231">
        <v>22.5</v>
      </c>
      <c r="I516" s="232"/>
      <c r="J516" s="233">
        <f>ROUND(I516*H516,2)</f>
        <v>0</v>
      </c>
      <c r="K516" s="229" t="s">
        <v>3</v>
      </c>
      <c r="L516" s="234"/>
      <c r="M516" s="235" t="s">
        <v>3</v>
      </c>
      <c r="N516" s="236" t="s">
        <v>44</v>
      </c>
      <c r="O516" s="37"/>
      <c r="P516" s="183">
        <f>O516*H516</f>
        <v>0</v>
      </c>
      <c r="Q516" s="183">
        <v>1.7999999999999999E-2</v>
      </c>
      <c r="R516" s="183">
        <f>Q516*H516</f>
        <v>0.40499999999999997</v>
      </c>
      <c r="S516" s="183">
        <v>0</v>
      </c>
      <c r="T516" s="184">
        <f>S516*H516</f>
        <v>0</v>
      </c>
      <c r="AR516" s="19" t="s">
        <v>224</v>
      </c>
      <c r="AT516" s="19" t="s">
        <v>325</v>
      </c>
      <c r="AU516" s="19" t="s">
        <v>165</v>
      </c>
      <c r="AY516" s="19" t="s">
        <v>155</v>
      </c>
      <c r="BE516" s="185">
        <f>IF(N516="základní",J516,0)</f>
        <v>0</v>
      </c>
      <c r="BF516" s="185">
        <f>IF(N516="snížená",J516,0)</f>
        <v>0</v>
      </c>
      <c r="BG516" s="185">
        <f>IF(N516="zákl. přenesená",J516,0)</f>
        <v>0</v>
      </c>
      <c r="BH516" s="185">
        <f>IF(N516="sníž. přenesená",J516,0)</f>
        <v>0</v>
      </c>
      <c r="BI516" s="185">
        <f>IF(N516="nulová",J516,0)</f>
        <v>0</v>
      </c>
      <c r="BJ516" s="19" t="s">
        <v>80</v>
      </c>
      <c r="BK516" s="185">
        <f>ROUND(I516*H516,2)</f>
        <v>0</v>
      </c>
      <c r="BL516" s="19" t="s">
        <v>164</v>
      </c>
      <c r="BM516" s="19" t="s">
        <v>893</v>
      </c>
    </row>
    <row r="517" spans="2:65" s="12" customFormat="1" x14ac:dyDescent="0.3">
      <c r="B517" s="186"/>
      <c r="D517" s="187" t="s">
        <v>167</v>
      </c>
      <c r="E517" s="188" t="s">
        <v>3</v>
      </c>
      <c r="F517" s="189" t="s">
        <v>894</v>
      </c>
      <c r="H517" s="190" t="s">
        <v>3</v>
      </c>
      <c r="I517" s="191"/>
      <c r="L517" s="186"/>
      <c r="M517" s="192"/>
      <c r="N517" s="193"/>
      <c r="O517" s="193"/>
      <c r="P517" s="193"/>
      <c r="Q517" s="193"/>
      <c r="R517" s="193"/>
      <c r="S517" s="193"/>
      <c r="T517" s="194"/>
      <c r="AT517" s="190" t="s">
        <v>167</v>
      </c>
      <c r="AU517" s="190" t="s">
        <v>165</v>
      </c>
      <c r="AV517" s="12" t="s">
        <v>80</v>
      </c>
      <c r="AW517" s="12" t="s">
        <v>32</v>
      </c>
      <c r="AX517" s="12" t="s">
        <v>73</v>
      </c>
      <c r="AY517" s="190" t="s">
        <v>155</v>
      </c>
    </row>
    <row r="518" spans="2:65" s="13" customFormat="1" x14ac:dyDescent="0.3">
      <c r="B518" s="195"/>
      <c r="D518" s="187" t="s">
        <v>167</v>
      </c>
      <c r="E518" s="196" t="s">
        <v>3</v>
      </c>
      <c r="F518" s="197" t="s">
        <v>895</v>
      </c>
      <c r="H518" s="198">
        <v>12</v>
      </c>
      <c r="I518" s="199"/>
      <c r="L518" s="195"/>
      <c r="M518" s="200"/>
      <c r="N518" s="201"/>
      <c r="O518" s="201"/>
      <c r="P518" s="201"/>
      <c r="Q518" s="201"/>
      <c r="R518" s="201"/>
      <c r="S518" s="201"/>
      <c r="T518" s="202"/>
      <c r="AT518" s="196" t="s">
        <v>167</v>
      </c>
      <c r="AU518" s="196" t="s">
        <v>165</v>
      </c>
      <c r="AV518" s="13" t="s">
        <v>82</v>
      </c>
      <c r="AW518" s="13" t="s">
        <v>32</v>
      </c>
      <c r="AX518" s="13" t="s">
        <v>73</v>
      </c>
      <c r="AY518" s="196" t="s">
        <v>155</v>
      </c>
    </row>
    <row r="519" spans="2:65" s="13" customFormat="1" x14ac:dyDescent="0.3">
      <c r="B519" s="195"/>
      <c r="D519" s="187" t="s">
        <v>167</v>
      </c>
      <c r="E519" s="196" t="s">
        <v>3</v>
      </c>
      <c r="F519" s="197" t="s">
        <v>896</v>
      </c>
      <c r="H519" s="198">
        <v>10.5</v>
      </c>
      <c r="I519" s="199"/>
      <c r="L519" s="195"/>
      <c r="M519" s="200"/>
      <c r="N519" s="201"/>
      <c r="O519" s="201"/>
      <c r="P519" s="201"/>
      <c r="Q519" s="201"/>
      <c r="R519" s="201"/>
      <c r="S519" s="201"/>
      <c r="T519" s="202"/>
      <c r="AT519" s="196" t="s">
        <v>167</v>
      </c>
      <c r="AU519" s="196" t="s">
        <v>165</v>
      </c>
      <c r="AV519" s="13" t="s">
        <v>82</v>
      </c>
      <c r="AW519" s="13" t="s">
        <v>32</v>
      </c>
      <c r="AX519" s="13" t="s">
        <v>73</v>
      </c>
      <c r="AY519" s="196" t="s">
        <v>155</v>
      </c>
    </row>
    <row r="520" spans="2:65" s="15" customFormat="1" x14ac:dyDescent="0.3">
      <c r="B520" s="211"/>
      <c r="D520" s="212" t="s">
        <v>167</v>
      </c>
      <c r="E520" s="213" t="s">
        <v>3</v>
      </c>
      <c r="F520" s="214" t="s">
        <v>180</v>
      </c>
      <c r="H520" s="215">
        <v>22.5</v>
      </c>
      <c r="I520" s="216"/>
      <c r="L520" s="211"/>
      <c r="M520" s="217"/>
      <c r="N520" s="218"/>
      <c r="O520" s="218"/>
      <c r="P520" s="218"/>
      <c r="Q520" s="218"/>
      <c r="R520" s="218"/>
      <c r="S520" s="218"/>
      <c r="T520" s="219"/>
      <c r="AT520" s="220" t="s">
        <v>167</v>
      </c>
      <c r="AU520" s="220" t="s">
        <v>165</v>
      </c>
      <c r="AV520" s="15" t="s">
        <v>164</v>
      </c>
      <c r="AW520" s="15" t="s">
        <v>32</v>
      </c>
      <c r="AX520" s="15" t="s">
        <v>80</v>
      </c>
      <c r="AY520" s="220" t="s">
        <v>155</v>
      </c>
    </row>
    <row r="521" spans="2:65" s="1" customFormat="1" ht="22.5" customHeight="1" x14ac:dyDescent="0.3">
      <c r="B521" s="173"/>
      <c r="C521" s="174" t="s">
        <v>897</v>
      </c>
      <c r="D521" s="174" t="s">
        <v>159</v>
      </c>
      <c r="E521" s="175" t="s">
        <v>898</v>
      </c>
      <c r="F521" s="176" t="s">
        <v>899</v>
      </c>
      <c r="G521" s="177" t="s">
        <v>431</v>
      </c>
      <c r="H521" s="178">
        <v>12</v>
      </c>
      <c r="I521" s="179"/>
      <c r="J521" s="180">
        <f>ROUND(I521*H521,2)</f>
        <v>0</v>
      </c>
      <c r="K521" s="176" t="s">
        <v>163</v>
      </c>
      <c r="L521" s="36"/>
      <c r="M521" s="181" t="s">
        <v>3</v>
      </c>
      <c r="N521" s="182" t="s">
        <v>44</v>
      </c>
      <c r="O521" s="37"/>
      <c r="P521" s="183">
        <f>O521*H521</f>
        <v>0</v>
      </c>
      <c r="Q521" s="183">
        <v>6.9999999999999999E-4</v>
      </c>
      <c r="R521" s="183">
        <f>Q521*H521</f>
        <v>8.3999999999999995E-3</v>
      </c>
      <c r="S521" s="183">
        <v>0</v>
      </c>
      <c r="T521" s="184">
        <f>S521*H521</f>
        <v>0</v>
      </c>
      <c r="AR521" s="19" t="s">
        <v>164</v>
      </c>
      <c r="AT521" s="19" t="s">
        <v>159</v>
      </c>
      <c r="AU521" s="19" t="s">
        <v>165</v>
      </c>
      <c r="AY521" s="19" t="s">
        <v>155</v>
      </c>
      <c r="BE521" s="185">
        <f>IF(N521="základní",J521,0)</f>
        <v>0</v>
      </c>
      <c r="BF521" s="185">
        <f>IF(N521="snížená",J521,0)</f>
        <v>0</v>
      </c>
      <c r="BG521" s="185">
        <f>IF(N521="zákl. přenesená",J521,0)</f>
        <v>0</v>
      </c>
      <c r="BH521" s="185">
        <f>IF(N521="sníž. přenesená",J521,0)</f>
        <v>0</v>
      </c>
      <c r="BI521" s="185">
        <f>IF(N521="nulová",J521,0)</f>
        <v>0</v>
      </c>
      <c r="BJ521" s="19" t="s">
        <v>80</v>
      </c>
      <c r="BK521" s="185">
        <f>ROUND(I521*H521,2)</f>
        <v>0</v>
      </c>
      <c r="BL521" s="19" t="s">
        <v>164</v>
      </c>
      <c r="BM521" s="19" t="s">
        <v>900</v>
      </c>
    </row>
    <row r="522" spans="2:65" s="13" customFormat="1" x14ac:dyDescent="0.3">
      <c r="B522" s="195"/>
      <c r="D522" s="212" t="s">
        <v>167</v>
      </c>
      <c r="E522" s="221" t="s">
        <v>3</v>
      </c>
      <c r="F522" s="222" t="s">
        <v>901</v>
      </c>
      <c r="H522" s="223">
        <v>12</v>
      </c>
      <c r="I522" s="199"/>
      <c r="L522" s="195"/>
      <c r="M522" s="200"/>
      <c r="N522" s="201"/>
      <c r="O522" s="201"/>
      <c r="P522" s="201"/>
      <c r="Q522" s="201"/>
      <c r="R522" s="201"/>
      <c r="S522" s="201"/>
      <c r="T522" s="202"/>
      <c r="AT522" s="196" t="s">
        <v>167</v>
      </c>
      <c r="AU522" s="196" t="s">
        <v>165</v>
      </c>
      <c r="AV522" s="13" t="s">
        <v>82</v>
      </c>
      <c r="AW522" s="13" t="s">
        <v>32</v>
      </c>
      <c r="AX522" s="13" t="s">
        <v>80</v>
      </c>
      <c r="AY522" s="196" t="s">
        <v>155</v>
      </c>
    </row>
    <row r="523" spans="2:65" s="1" customFormat="1" ht="22.5" customHeight="1" x14ac:dyDescent="0.3">
      <c r="B523" s="173"/>
      <c r="C523" s="227" t="s">
        <v>902</v>
      </c>
      <c r="D523" s="227" t="s">
        <v>325</v>
      </c>
      <c r="E523" s="228" t="s">
        <v>903</v>
      </c>
      <c r="F523" s="229" t="s">
        <v>904</v>
      </c>
      <c r="G523" s="230" t="s">
        <v>431</v>
      </c>
      <c r="H523" s="231">
        <v>6</v>
      </c>
      <c r="I523" s="232"/>
      <c r="J523" s="233">
        <f>ROUND(I523*H523,2)</f>
        <v>0</v>
      </c>
      <c r="K523" s="229" t="s">
        <v>3</v>
      </c>
      <c r="L523" s="234"/>
      <c r="M523" s="235" t="s">
        <v>3</v>
      </c>
      <c r="N523" s="236" t="s">
        <v>44</v>
      </c>
      <c r="O523" s="37"/>
      <c r="P523" s="183">
        <f>O523*H523</f>
        <v>0</v>
      </c>
      <c r="Q523" s="183">
        <v>4.0000000000000001E-3</v>
      </c>
      <c r="R523" s="183">
        <f>Q523*H523</f>
        <v>2.4E-2</v>
      </c>
      <c r="S523" s="183">
        <v>0</v>
      </c>
      <c r="T523" s="184">
        <f>S523*H523</f>
        <v>0</v>
      </c>
      <c r="AR523" s="19" t="s">
        <v>224</v>
      </c>
      <c r="AT523" s="19" t="s">
        <v>325</v>
      </c>
      <c r="AU523" s="19" t="s">
        <v>165</v>
      </c>
      <c r="AY523" s="19" t="s">
        <v>155</v>
      </c>
      <c r="BE523" s="185">
        <f>IF(N523="základní",J523,0)</f>
        <v>0</v>
      </c>
      <c r="BF523" s="185">
        <f>IF(N523="snížená",J523,0)</f>
        <v>0</v>
      </c>
      <c r="BG523" s="185">
        <f>IF(N523="zákl. přenesená",J523,0)</f>
        <v>0</v>
      </c>
      <c r="BH523" s="185">
        <f>IF(N523="sníž. přenesená",J523,0)</f>
        <v>0</v>
      </c>
      <c r="BI523" s="185">
        <f>IF(N523="nulová",J523,0)</f>
        <v>0</v>
      </c>
      <c r="BJ523" s="19" t="s">
        <v>80</v>
      </c>
      <c r="BK523" s="185">
        <f>ROUND(I523*H523,2)</f>
        <v>0</v>
      </c>
      <c r="BL523" s="19" t="s">
        <v>164</v>
      </c>
      <c r="BM523" s="19" t="s">
        <v>905</v>
      </c>
    </row>
    <row r="524" spans="2:65" s="1" customFormat="1" ht="22.5" customHeight="1" x14ac:dyDescent="0.3">
      <c r="B524" s="173"/>
      <c r="C524" s="227" t="s">
        <v>906</v>
      </c>
      <c r="D524" s="227" t="s">
        <v>325</v>
      </c>
      <c r="E524" s="228" t="s">
        <v>907</v>
      </c>
      <c r="F524" s="229" t="s">
        <v>908</v>
      </c>
      <c r="G524" s="230" t="s">
        <v>431</v>
      </c>
      <c r="H524" s="231">
        <v>6</v>
      </c>
      <c r="I524" s="232"/>
      <c r="J524" s="233">
        <f>ROUND(I524*H524,2)</f>
        <v>0</v>
      </c>
      <c r="K524" s="229" t="s">
        <v>3</v>
      </c>
      <c r="L524" s="234"/>
      <c r="M524" s="235" t="s">
        <v>3</v>
      </c>
      <c r="N524" s="236" t="s">
        <v>44</v>
      </c>
      <c r="O524" s="37"/>
      <c r="P524" s="183">
        <f>O524*H524</f>
        <v>0</v>
      </c>
      <c r="Q524" s="183">
        <v>6.0000000000000001E-3</v>
      </c>
      <c r="R524" s="183">
        <f>Q524*H524</f>
        <v>3.6000000000000004E-2</v>
      </c>
      <c r="S524" s="183">
        <v>0</v>
      </c>
      <c r="T524" s="184">
        <f>S524*H524</f>
        <v>0</v>
      </c>
      <c r="AR524" s="19" t="s">
        <v>224</v>
      </c>
      <c r="AT524" s="19" t="s">
        <v>325</v>
      </c>
      <c r="AU524" s="19" t="s">
        <v>165</v>
      </c>
      <c r="AY524" s="19" t="s">
        <v>155</v>
      </c>
      <c r="BE524" s="185">
        <f>IF(N524="základní",J524,0)</f>
        <v>0</v>
      </c>
      <c r="BF524" s="185">
        <f>IF(N524="snížená",J524,0)</f>
        <v>0</v>
      </c>
      <c r="BG524" s="185">
        <f>IF(N524="zákl. přenesená",J524,0)</f>
        <v>0</v>
      </c>
      <c r="BH524" s="185">
        <f>IF(N524="sníž. přenesená",J524,0)</f>
        <v>0</v>
      </c>
      <c r="BI524" s="185">
        <f>IF(N524="nulová",J524,0)</f>
        <v>0</v>
      </c>
      <c r="BJ524" s="19" t="s">
        <v>80</v>
      </c>
      <c r="BK524" s="185">
        <f>ROUND(I524*H524,2)</f>
        <v>0</v>
      </c>
      <c r="BL524" s="19" t="s">
        <v>164</v>
      </c>
      <c r="BM524" s="19" t="s">
        <v>909</v>
      </c>
    </row>
    <row r="525" spans="2:65" s="11" customFormat="1" ht="22.35" customHeight="1" x14ac:dyDescent="0.3">
      <c r="B525" s="157"/>
      <c r="D525" s="170" t="s">
        <v>72</v>
      </c>
      <c r="E525" s="171" t="s">
        <v>709</v>
      </c>
      <c r="F525" s="171" t="s">
        <v>910</v>
      </c>
      <c r="I525" s="160"/>
      <c r="J525" s="172">
        <f>BK525</f>
        <v>0</v>
      </c>
      <c r="L525" s="157"/>
      <c r="M525" s="162"/>
      <c r="N525" s="163"/>
      <c r="O525" s="163"/>
      <c r="P525" s="164">
        <f>SUM(P526:P528)</f>
        <v>0</v>
      </c>
      <c r="Q525" s="163"/>
      <c r="R525" s="164">
        <f>SUM(R526:R528)</f>
        <v>0</v>
      </c>
      <c r="S525" s="163"/>
      <c r="T525" s="165">
        <f>SUM(T526:T528)</f>
        <v>0</v>
      </c>
      <c r="AR525" s="158" t="s">
        <v>80</v>
      </c>
      <c r="AT525" s="166" t="s">
        <v>72</v>
      </c>
      <c r="AU525" s="166" t="s">
        <v>82</v>
      </c>
      <c r="AY525" s="158" t="s">
        <v>155</v>
      </c>
      <c r="BK525" s="167">
        <f>SUM(BK526:BK528)</f>
        <v>0</v>
      </c>
    </row>
    <row r="526" spans="2:65" s="1" customFormat="1" ht="22.5" customHeight="1" x14ac:dyDescent="0.3">
      <c r="B526" s="173"/>
      <c r="C526" s="174" t="s">
        <v>911</v>
      </c>
      <c r="D526" s="174" t="s">
        <v>159</v>
      </c>
      <c r="E526" s="175" t="s">
        <v>912</v>
      </c>
      <c r="F526" s="176" t="s">
        <v>913</v>
      </c>
      <c r="G526" s="177" t="s">
        <v>211</v>
      </c>
      <c r="H526" s="178">
        <v>838.15899999999999</v>
      </c>
      <c r="I526" s="179"/>
      <c r="J526" s="180">
        <f>ROUND(I526*H526,2)</f>
        <v>0</v>
      </c>
      <c r="K526" s="176" t="s">
        <v>3</v>
      </c>
      <c r="L526" s="36"/>
      <c r="M526" s="181" t="s">
        <v>3</v>
      </c>
      <c r="N526" s="182" t="s">
        <v>44</v>
      </c>
      <c r="O526" s="37"/>
      <c r="P526" s="183">
        <f>O526*H526</f>
        <v>0</v>
      </c>
      <c r="Q526" s="183">
        <v>0</v>
      </c>
      <c r="R526" s="183">
        <f>Q526*H526</f>
        <v>0</v>
      </c>
      <c r="S526" s="183">
        <v>0</v>
      </c>
      <c r="T526" s="184">
        <f>S526*H526</f>
        <v>0</v>
      </c>
      <c r="AR526" s="19" t="s">
        <v>164</v>
      </c>
      <c r="AT526" s="19" t="s">
        <v>159</v>
      </c>
      <c r="AU526" s="19" t="s">
        <v>165</v>
      </c>
      <c r="AY526" s="19" t="s">
        <v>155</v>
      </c>
      <c r="BE526" s="185">
        <f>IF(N526="základní",J526,0)</f>
        <v>0</v>
      </c>
      <c r="BF526" s="185">
        <f>IF(N526="snížená",J526,0)</f>
        <v>0</v>
      </c>
      <c r="BG526" s="185">
        <f>IF(N526="zákl. přenesená",J526,0)</f>
        <v>0</v>
      </c>
      <c r="BH526" s="185">
        <f>IF(N526="sníž. přenesená",J526,0)</f>
        <v>0</v>
      </c>
      <c r="BI526" s="185">
        <f>IF(N526="nulová",J526,0)</f>
        <v>0</v>
      </c>
      <c r="BJ526" s="19" t="s">
        <v>80</v>
      </c>
      <c r="BK526" s="185">
        <f>ROUND(I526*H526,2)</f>
        <v>0</v>
      </c>
      <c r="BL526" s="19" t="s">
        <v>164</v>
      </c>
      <c r="BM526" s="19" t="s">
        <v>914</v>
      </c>
    </row>
    <row r="527" spans="2:65" s="1" customFormat="1" ht="22.5" customHeight="1" x14ac:dyDescent="0.3">
      <c r="B527" s="173"/>
      <c r="C527" s="174" t="s">
        <v>915</v>
      </c>
      <c r="D527" s="174" t="s">
        <v>159</v>
      </c>
      <c r="E527" s="175" t="s">
        <v>916</v>
      </c>
      <c r="F527" s="176" t="s">
        <v>917</v>
      </c>
      <c r="G527" s="177" t="s">
        <v>211</v>
      </c>
      <c r="H527" s="178">
        <v>838.15899999999999</v>
      </c>
      <c r="I527" s="179"/>
      <c r="J527" s="180">
        <f>ROUND(I527*H527,2)</f>
        <v>0</v>
      </c>
      <c r="K527" s="176" t="s">
        <v>3</v>
      </c>
      <c r="L527" s="36"/>
      <c r="M527" s="181" t="s">
        <v>3</v>
      </c>
      <c r="N527" s="182" t="s">
        <v>44</v>
      </c>
      <c r="O527" s="37"/>
      <c r="P527" s="183">
        <f>O527*H527</f>
        <v>0</v>
      </c>
      <c r="Q527" s="183">
        <v>0</v>
      </c>
      <c r="R527" s="183">
        <f>Q527*H527</f>
        <v>0</v>
      </c>
      <c r="S527" s="183">
        <v>0</v>
      </c>
      <c r="T527" s="184">
        <f>S527*H527</f>
        <v>0</v>
      </c>
      <c r="AR527" s="19" t="s">
        <v>164</v>
      </c>
      <c r="AT527" s="19" t="s">
        <v>159</v>
      </c>
      <c r="AU527" s="19" t="s">
        <v>165</v>
      </c>
      <c r="AY527" s="19" t="s">
        <v>155</v>
      </c>
      <c r="BE527" s="185">
        <f>IF(N527="základní",J527,0)</f>
        <v>0</v>
      </c>
      <c r="BF527" s="185">
        <f>IF(N527="snížená",J527,0)</f>
        <v>0</v>
      </c>
      <c r="BG527" s="185">
        <f>IF(N527="zákl. přenesená",J527,0)</f>
        <v>0</v>
      </c>
      <c r="BH527" s="185">
        <f>IF(N527="sníž. přenesená",J527,0)</f>
        <v>0</v>
      </c>
      <c r="BI527" s="185">
        <f>IF(N527="nulová",J527,0)</f>
        <v>0</v>
      </c>
      <c r="BJ527" s="19" t="s">
        <v>80</v>
      </c>
      <c r="BK527" s="185">
        <f>ROUND(I527*H527,2)</f>
        <v>0</v>
      </c>
      <c r="BL527" s="19" t="s">
        <v>164</v>
      </c>
      <c r="BM527" s="19" t="s">
        <v>918</v>
      </c>
    </row>
    <row r="528" spans="2:65" s="1" customFormat="1" ht="31.5" customHeight="1" x14ac:dyDescent="0.3">
      <c r="B528" s="173"/>
      <c r="C528" s="174" t="s">
        <v>919</v>
      </c>
      <c r="D528" s="174" t="s">
        <v>159</v>
      </c>
      <c r="E528" s="175" t="s">
        <v>920</v>
      </c>
      <c r="F528" s="176" t="s">
        <v>921</v>
      </c>
      <c r="G528" s="177" t="s">
        <v>211</v>
      </c>
      <c r="H528" s="178">
        <v>518.05399999999997</v>
      </c>
      <c r="I528" s="179"/>
      <c r="J528" s="180">
        <f>ROUND(I528*H528,2)</f>
        <v>0</v>
      </c>
      <c r="K528" s="176" t="s">
        <v>163</v>
      </c>
      <c r="L528" s="36"/>
      <c r="M528" s="181" t="s">
        <v>3</v>
      </c>
      <c r="N528" s="237" t="s">
        <v>44</v>
      </c>
      <c r="O528" s="238"/>
      <c r="P528" s="239">
        <f>O528*H528</f>
        <v>0</v>
      </c>
      <c r="Q528" s="239">
        <v>0</v>
      </c>
      <c r="R528" s="239">
        <f>Q528*H528</f>
        <v>0</v>
      </c>
      <c r="S528" s="239">
        <v>0</v>
      </c>
      <c r="T528" s="240">
        <f>S528*H528</f>
        <v>0</v>
      </c>
      <c r="AR528" s="19" t="s">
        <v>164</v>
      </c>
      <c r="AT528" s="19" t="s">
        <v>159</v>
      </c>
      <c r="AU528" s="19" t="s">
        <v>165</v>
      </c>
      <c r="AY528" s="19" t="s">
        <v>155</v>
      </c>
      <c r="BE528" s="185">
        <f>IF(N528="základní",J528,0)</f>
        <v>0</v>
      </c>
      <c r="BF528" s="185">
        <f>IF(N528="snížená",J528,0)</f>
        <v>0</v>
      </c>
      <c r="BG528" s="185">
        <f>IF(N528="zákl. přenesená",J528,0)</f>
        <v>0</v>
      </c>
      <c r="BH528" s="185">
        <f>IF(N528="sníž. přenesená",J528,0)</f>
        <v>0</v>
      </c>
      <c r="BI528" s="185">
        <f>IF(N528="nulová",J528,0)</f>
        <v>0</v>
      </c>
      <c r="BJ528" s="19" t="s">
        <v>80</v>
      </c>
      <c r="BK528" s="185">
        <f>ROUND(I528*H528,2)</f>
        <v>0</v>
      </c>
      <c r="BL528" s="19" t="s">
        <v>164</v>
      </c>
      <c r="BM528" s="19" t="s">
        <v>922</v>
      </c>
    </row>
    <row r="529" spans="2:12" s="1" customFormat="1" ht="6.95" customHeight="1" x14ac:dyDescent="0.3">
      <c r="B529" s="51"/>
      <c r="C529" s="52"/>
      <c r="D529" s="52"/>
      <c r="E529" s="52"/>
      <c r="F529" s="52"/>
      <c r="G529" s="52"/>
      <c r="H529" s="52"/>
      <c r="I529" s="124"/>
      <c r="J529" s="52"/>
      <c r="K529" s="52"/>
      <c r="L529" s="36"/>
    </row>
  </sheetData>
  <autoFilter ref="C109:K109"/>
  <mergeCells count="12">
    <mergeCell ref="E100:H100"/>
    <mergeCell ref="E102:H102"/>
    <mergeCell ref="E7:H7"/>
    <mergeCell ref="E9:H9"/>
    <mergeCell ref="E11:H11"/>
    <mergeCell ref="E26:H26"/>
    <mergeCell ref="E47:H47"/>
    <mergeCell ref="G1:H1"/>
    <mergeCell ref="L2:V2"/>
    <mergeCell ref="E49:H49"/>
    <mergeCell ref="E51:H51"/>
    <mergeCell ref="E98:H98"/>
  </mergeCells>
  <hyperlinks>
    <hyperlink ref="F1:G1" location="C2" tooltip="Krycí list soupisu" display="1) Krycí list soupisu"/>
    <hyperlink ref="G1:H1" location="C58" tooltip="Rekapitulace" display="2) Rekapitulace"/>
    <hyperlink ref="J1" location="C109" tooltip="Soupis prací" display="3) Soupis prací"/>
    <hyperlink ref="L1:V1" location="'Rekapitulace stavby'!C2" tooltip="Rekapitulace stavby" display="Rekapitulace stavby"/>
  </hyperlinks>
  <pageMargins left="0.59055118110236227" right="0.59055118110236227" top="0.59055118110236227" bottom="0.59055118110236227" header="0" footer="0"/>
  <pageSetup paperSize="9" scale="70" fitToHeight="0" orientation="portrait"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47"/>
  <sheetViews>
    <sheetView showGridLines="0" workbookViewId="0">
      <pane ySplit="1" topLeftCell="A2" activePane="bottomLeft" state="frozen"/>
      <selection pane="bottomLeft"/>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0"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7"/>
      <c r="B1" s="246"/>
      <c r="C1" s="246"/>
      <c r="D1" s="245" t="s">
        <v>1</v>
      </c>
      <c r="E1" s="246"/>
      <c r="F1" s="247" t="s">
        <v>1401</v>
      </c>
      <c r="G1" s="373" t="s">
        <v>1402</v>
      </c>
      <c r="H1" s="373"/>
      <c r="I1" s="252"/>
      <c r="J1" s="247" t="s">
        <v>1403</v>
      </c>
      <c r="K1" s="245" t="s">
        <v>100</v>
      </c>
      <c r="L1" s="247" t="s">
        <v>1404</v>
      </c>
      <c r="M1" s="247"/>
      <c r="N1" s="247"/>
      <c r="O1" s="247"/>
      <c r="P1" s="247"/>
      <c r="Q1" s="247"/>
      <c r="R1" s="247"/>
      <c r="S1" s="247"/>
      <c r="T1" s="247"/>
      <c r="U1" s="243"/>
      <c r="V1" s="243"/>
      <c r="W1" s="17"/>
      <c r="X1" s="17"/>
      <c r="Y1" s="17"/>
      <c r="Z1" s="17"/>
      <c r="AA1" s="17"/>
      <c r="AB1" s="17"/>
      <c r="AC1" s="17"/>
      <c r="AD1" s="17"/>
      <c r="AE1" s="17"/>
      <c r="AF1" s="17"/>
      <c r="AG1" s="17"/>
      <c r="AH1" s="17"/>
      <c r="AI1" s="17"/>
      <c r="AJ1" s="17"/>
      <c r="AK1" s="17"/>
      <c r="AL1" s="17"/>
      <c r="AM1" s="17"/>
      <c r="AN1" s="17"/>
      <c r="AO1" s="17"/>
      <c r="AP1" s="17"/>
      <c r="AQ1" s="17"/>
      <c r="AR1" s="17"/>
      <c r="AS1" s="17"/>
      <c r="AT1" s="17"/>
      <c r="AU1" s="17"/>
      <c r="AV1" s="17"/>
      <c r="AW1" s="17"/>
      <c r="AX1" s="17"/>
      <c r="AY1" s="17"/>
      <c r="AZ1" s="17"/>
      <c r="BA1" s="17"/>
      <c r="BB1" s="17"/>
      <c r="BC1" s="17"/>
      <c r="BD1" s="17"/>
      <c r="BE1" s="17"/>
      <c r="BF1" s="17"/>
      <c r="BG1" s="17"/>
      <c r="BH1" s="17"/>
      <c r="BI1" s="17"/>
      <c r="BJ1" s="17"/>
      <c r="BK1" s="17"/>
      <c r="BL1" s="17"/>
      <c r="BM1" s="17"/>
      <c r="BN1" s="17"/>
      <c r="BO1" s="17"/>
      <c r="BP1" s="17"/>
      <c r="BQ1" s="17"/>
      <c r="BR1" s="17"/>
    </row>
    <row r="2" spans="1:70" ht="36.950000000000003" customHeight="1" x14ac:dyDescent="0.3">
      <c r="L2" s="332" t="s">
        <v>6</v>
      </c>
      <c r="M2" s="333"/>
      <c r="N2" s="333"/>
      <c r="O2" s="333"/>
      <c r="P2" s="333"/>
      <c r="Q2" s="333"/>
      <c r="R2" s="333"/>
      <c r="S2" s="333"/>
      <c r="T2" s="333"/>
      <c r="U2" s="333"/>
      <c r="V2" s="333"/>
      <c r="AT2" s="19" t="s">
        <v>89</v>
      </c>
    </row>
    <row r="3" spans="1:70" ht="6.95" customHeight="1" x14ac:dyDescent="0.3">
      <c r="B3" s="20"/>
      <c r="C3" s="21"/>
      <c r="D3" s="21"/>
      <c r="E3" s="21"/>
      <c r="F3" s="21"/>
      <c r="G3" s="21"/>
      <c r="H3" s="21"/>
      <c r="I3" s="101"/>
      <c r="J3" s="21"/>
      <c r="K3" s="22"/>
      <c r="AT3" s="19" t="s">
        <v>82</v>
      </c>
    </row>
    <row r="4" spans="1:70" ht="36.950000000000003" customHeight="1" x14ac:dyDescent="0.3">
      <c r="B4" s="23"/>
      <c r="C4" s="24"/>
      <c r="D4" s="25" t="s">
        <v>101</v>
      </c>
      <c r="E4" s="24"/>
      <c r="F4" s="24"/>
      <c r="G4" s="24"/>
      <c r="H4" s="24"/>
      <c r="I4" s="102"/>
      <c r="J4" s="24"/>
      <c r="K4" s="26"/>
      <c r="M4" s="27" t="s">
        <v>11</v>
      </c>
      <c r="AT4" s="19" t="s">
        <v>4</v>
      </c>
    </row>
    <row r="5" spans="1:70" ht="6.95" customHeight="1" x14ac:dyDescent="0.3">
      <c r="B5" s="23"/>
      <c r="C5" s="24"/>
      <c r="D5" s="24"/>
      <c r="E5" s="24"/>
      <c r="F5" s="24"/>
      <c r="G5" s="24"/>
      <c r="H5" s="24"/>
      <c r="I5" s="102"/>
      <c r="J5" s="24"/>
      <c r="K5" s="26"/>
    </row>
    <row r="6" spans="1:70" ht="15" x14ac:dyDescent="0.3">
      <c r="B6" s="23"/>
      <c r="C6" s="24"/>
      <c r="D6" s="32" t="s">
        <v>17</v>
      </c>
      <c r="E6" s="24"/>
      <c r="F6" s="24"/>
      <c r="G6" s="24"/>
      <c r="H6" s="24"/>
      <c r="I6" s="102"/>
      <c r="J6" s="24"/>
      <c r="K6" s="26"/>
    </row>
    <row r="7" spans="1:70" ht="22.5" customHeight="1" x14ac:dyDescent="0.3">
      <c r="B7" s="23"/>
      <c r="C7" s="24"/>
      <c r="D7" s="24"/>
      <c r="E7" s="374" t="str">
        <f>'Rekapitulace stavby'!K6</f>
        <v>II/610 Chudoplesy, aktualizace PD, dopravně - bezpečnostní opatření</v>
      </c>
      <c r="F7" s="366"/>
      <c r="G7" s="366"/>
      <c r="H7" s="366"/>
      <c r="I7" s="102"/>
      <c r="J7" s="24"/>
      <c r="K7" s="26"/>
    </row>
    <row r="8" spans="1:70" ht="15" x14ac:dyDescent="0.3">
      <c r="B8" s="23"/>
      <c r="C8" s="24"/>
      <c r="D8" s="32" t="s">
        <v>102</v>
      </c>
      <c r="E8" s="24"/>
      <c r="F8" s="24"/>
      <c r="G8" s="24"/>
      <c r="H8" s="24"/>
      <c r="I8" s="102"/>
      <c r="J8" s="24"/>
      <c r="K8" s="26"/>
    </row>
    <row r="9" spans="1:70" s="1" customFormat="1" ht="22.5" customHeight="1" x14ac:dyDescent="0.3">
      <c r="B9" s="36"/>
      <c r="C9" s="37"/>
      <c r="D9" s="37"/>
      <c r="E9" s="374" t="s">
        <v>103</v>
      </c>
      <c r="F9" s="351"/>
      <c r="G9" s="351"/>
      <c r="H9" s="351"/>
      <c r="I9" s="103"/>
      <c r="J9" s="37"/>
      <c r="K9" s="40"/>
    </row>
    <row r="10" spans="1:70" s="1" customFormat="1" ht="15" x14ac:dyDescent="0.3">
      <c r="B10" s="36"/>
      <c r="C10" s="37"/>
      <c r="D10" s="32" t="s">
        <v>104</v>
      </c>
      <c r="E10" s="37"/>
      <c r="F10" s="37"/>
      <c r="G10" s="37"/>
      <c r="H10" s="37"/>
      <c r="I10" s="103"/>
      <c r="J10" s="37"/>
      <c r="K10" s="40"/>
    </row>
    <row r="11" spans="1:70" s="1" customFormat="1" ht="36.950000000000003" customHeight="1" x14ac:dyDescent="0.3">
      <c r="B11" s="36"/>
      <c r="C11" s="37"/>
      <c r="D11" s="37"/>
      <c r="E11" s="375" t="s">
        <v>923</v>
      </c>
      <c r="F11" s="351"/>
      <c r="G11" s="351"/>
      <c r="H11" s="351"/>
      <c r="I11" s="103"/>
      <c r="J11" s="37"/>
      <c r="K11" s="40"/>
    </row>
    <row r="12" spans="1:70" s="1" customFormat="1" x14ac:dyDescent="0.3">
      <c r="B12" s="36"/>
      <c r="C12" s="37"/>
      <c r="D12" s="37"/>
      <c r="E12" s="37"/>
      <c r="F12" s="37"/>
      <c r="G12" s="37"/>
      <c r="H12" s="37"/>
      <c r="I12" s="103"/>
      <c r="J12" s="37"/>
      <c r="K12" s="40"/>
    </row>
    <row r="13" spans="1:70" s="1" customFormat="1" ht="14.45" customHeight="1" x14ac:dyDescent="0.3">
      <c r="B13" s="36"/>
      <c r="C13" s="37"/>
      <c r="D13" s="32" t="s">
        <v>19</v>
      </c>
      <c r="E13" s="37"/>
      <c r="F13" s="30" t="s">
        <v>3</v>
      </c>
      <c r="G13" s="37"/>
      <c r="H13" s="37"/>
      <c r="I13" s="104" t="s">
        <v>20</v>
      </c>
      <c r="J13" s="30" t="s">
        <v>3</v>
      </c>
      <c r="K13" s="40"/>
    </row>
    <row r="14" spans="1:70" s="1" customFormat="1" ht="14.45" customHeight="1" x14ac:dyDescent="0.3">
      <c r="B14" s="36"/>
      <c r="C14" s="37"/>
      <c r="D14" s="32" t="s">
        <v>21</v>
      </c>
      <c r="E14" s="37"/>
      <c r="F14" s="30" t="s">
        <v>22</v>
      </c>
      <c r="G14" s="37"/>
      <c r="H14" s="37"/>
      <c r="I14" s="104" t="s">
        <v>23</v>
      </c>
      <c r="J14" s="105" t="str">
        <f>'Rekapitulace stavby'!AN8</f>
        <v>19.9.2016</v>
      </c>
      <c r="K14" s="40"/>
    </row>
    <row r="15" spans="1:70" s="1" customFormat="1" ht="10.9" customHeight="1" x14ac:dyDescent="0.3">
      <c r="B15" s="36"/>
      <c r="C15" s="37"/>
      <c r="D15" s="37"/>
      <c r="E15" s="37"/>
      <c r="F15" s="37"/>
      <c r="G15" s="37"/>
      <c r="H15" s="37"/>
      <c r="I15" s="103"/>
      <c r="J15" s="37"/>
      <c r="K15" s="40"/>
    </row>
    <row r="16" spans="1:70" s="1" customFormat="1" ht="14.45" customHeight="1" x14ac:dyDescent="0.3">
      <c r="B16" s="36"/>
      <c r="C16" s="37"/>
      <c r="D16" s="32" t="s">
        <v>25</v>
      </c>
      <c r="E16" s="37"/>
      <c r="F16" s="37"/>
      <c r="G16" s="37"/>
      <c r="H16" s="37"/>
      <c r="I16" s="104" t="s">
        <v>26</v>
      </c>
      <c r="J16" s="30" t="s">
        <v>27</v>
      </c>
      <c r="K16" s="40"/>
    </row>
    <row r="17" spans="2:11" s="1" customFormat="1" ht="18" customHeight="1" x14ac:dyDescent="0.3">
      <c r="B17" s="36"/>
      <c r="C17" s="37"/>
      <c r="D17" s="37"/>
      <c r="E17" s="30" t="s">
        <v>28</v>
      </c>
      <c r="F17" s="37"/>
      <c r="G17" s="37"/>
      <c r="H17" s="37"/>
      <c r="I17" s="104" t="s">
        <v>29</v>
      </c>
      <c r="J17" s="30" t="s">
        <v>3</v>
      </c>
      <c r="K17" s="40"/>
    </row>
    <row r="18" spans="2:11" s="1" customFormat="1" ht="6.95" customHeight="1" x14ac:dyDescent="0.3">
      <c r="B18" s="36"/>
      <c r="C18" s="37"/>
      <c r="D18" s="37"/>
      <c r="E18" s="37"/>
      <c r="F18" s="37"/>
      <c r="G18" s="37"/>
      <c r="H18" s="37"/>
      <c r="I18" s="103"/>
      <c r="J18" s="37"/>
      <c r="K18" s="40"/>
    </row>
    <row r="19" spans="2:11" s="1" customFormat="1" ht="14.45" customHeight="1" x14ac:dyDescent="0.3">
      <c r="B19" s="36"/>
      <c r="C19" s="37"/>
      <c r="D19" s="32" t="s">
        <v>30</v>
      </c>
      <c r="E19" s="37"/>
      <c r="F19" s="37"/>
      <c r="G19" s="37"/>
      <c r="H19" s="37"/>
      <c r="I19" s="104" t="s">
        <v>26</v>
      </c>
      <c r="J19" s="30" t="str">
        <f>IF('Rekapitulace stavby'!AN13="Vyplň údaj","",IF('Rekapitulace stavby'!AN13="","",'Rekapitulace stavby'!AN13))</f>
        <v/>
      </c>
      <c r="K19" s="40"/>
    </row>
    <row r="20" spans="2:11" s="1" customFormat="1" ht="18" customHeight="1" x14ac:dyDescent="0.3">
      <c r="B20" s="36"/>
      <c r="C20" s="37"/>
      <c r="D20" s="37"/>
      <c r="E20" s="30" t="str">
        <f>IF('Rekapitulace stavby'!E14="Vyplň údaj","",IF('Rekapitulace stavby'!E14="","",'Rekapitulace stavby'!E14))</f>
        <v/>
      </c>
      <c r="F20" s="37"/>
      <c r="G20" s="37"/>
      <c r="H20" s="37"/>
      <c r="I20" s="104" t="s">
        <v>29</v>
      </c>
      <c r="J20" s="30" t="str">
        <f>IF('Rekapitulace stavby'!AN14="Vyplň údaj","",IF('Rekapitulace stavby'!AN14="","",'Rekapitulace stavby'!AN14))</f>
        <v/>
      </c>
      <c r="K20" s="40"/>
    </row>
    <row r="21" spans="2:11" s="1" customFormat="1" ht="6.95" customHeight="1" x14ac:dyDescent="0.3">
      <c r="B21" s="36"/>
      <c r="C21" s="37"/>
      <c r="D21" s="37"/>
      <c r="E21" s="37"/>
      <c r="F21" s="37"/>
      <c r="G21" s="37"/>
      <c r="H21" s="37"/>
      <c r="I21" s="103"/>
      <c r="J21" s="37"/>
      <c r="K21" s="40"/>
    </row>
    <row r="22" spans="2:11" s="1" customFormat="1" ht="14.45" customHeight="1" x14ac:dyDescent="0.3">
      <c r="B22" s="36"/>
      <c r="C22" s="37"/>
      <c r="D22" s="32" t="s">
        <v>33</v>
      </c>
      <c r="E22" s="37"/>
      <c r="F22" s="37"/>
      <c r="G22" s="37"/>
      <c r="H22" s="37"/>
      <c r="I22" s="104" t="s">
        <v>26</v>
      </c>
      <c r="J22" s="30" t="s">
        <v>34</v>
      </c>
      <c r="K22" s="40"/>
    </row>
    <row r="23" spans="2:11" s="1" customFormat="1" ht="18" customHeight="1" x14ac:dyDescent="0.3">
      <c r="B23" s="36"/>
      <c r="C23" s="37"/>
      <c r="D23" s="37"/>
      <c r="E23" s="30" t="s">
        <v>35</v>
      </c>
      <c r="F23" s="37"/>
      <c r="G23" s="37"/>
      <c r="H23" s="37"/>
      <c r="I23" s="104" t="s">
        <v>29</v>
      </c>
      <c r="J23" s="30" t="s">
        <v>36</v>
      </c>
      <c r="K23" s="40"/>
    </row>
    <row r="24" spans="2:11" s="1" customFormat="1" ht="6.95" customHeight="1" x14ac:dyDescent="0.3">
      <c r="B24" s="36"/>
      <c r="C24" s="37"/>
      <c r="D24" s="37"/>
      <c r="E24" s="37"/>
      <c r="F24" s="37"/>
      <c r="G24" s="37"/>
      <c r="H24" s="37"/>
      <c r="I24" s="103"/>
      <c r="J24" s="37"/>
      <c r="K24" s="40"/>
    </row>
    <row r="25" spans="2:11" s="1" customFormat="1" ht="14.45" customHeight="1" x14ac:dyDescent="0.3">
      <c r="B25" s="36"/>
      <c r="C25" s="37"/>
      <c r="D25" s="32" t="s">
        <v>37</v>
      </c>
      <c r="E25" s="37"/>
      <c r="F25" s="37"/>
      <c r="G25" s="37"/>
      <c r="H25" s="37"/>
      <c r="I25" s="103"/>
      <c r="J25" s="37"/>
      <c r="K25" s="40"/>
    </row>
    <row r="26" spans="2:11" s="7" customFormat="1" ht="276.75" customHeight="1" x14ac:dyDescent="0.3">
      <c r="B26" s="106"/>
      <c r="C26" s="107"/>
      <c r="D26" s="107"/>
      <c r="E26" s="369" t="s">
        <v>38</v>
      </c>
      <c r="F26" s="377"/>
      <c r="G26" s="377"/>
      <c r="H26" s="377"/>
      <c r="I26" s="108"/>
      <c r="J26" s="107"/>
      <c r="K26" s="109"/>
    </row>
    <row r="27" spans="2:11" s="1" customFormat="1" ht="6.95" customHeight="1" x14ac:dyDescent="0.3">
      <c r="B27" s="36"/>
      <c r="C27" s="37"/>
      <c r="D27" s="37"/>
      <c r="E27" s="37"/>
      <c r="F27" s="37"/>
      <c r="G27" s="37"/>
      <c r="H27" s="37"/>
      <c r="I27" s="103"/>
      <c r="J27" s="37"/>
      <c r="K27" s="40"/>
    </row>
    <row r="28" spans="2:11" s="1" customFormat="1" ht="6.95" customHeight="1" x14ac:dyDescent="0.3">
      <c r="B28" s="36"/>
      <c r="C28" s="37"/>
      <c r="D28" s="63"/>
      <c r="E28" s="63"/>
      <c r="F28" s="63"/>
      <c r="G28" s="63"/>
      <c r="H28" s="63"/>
      <c r="I28" s="110"/>
      <c r="J28" s="63"/>
      <c r="K28" s="111"/>
    </row>
    <row r="29" spans="2:11" s="1" customFormat="1" ht="25.35" customHeight="1" x14ac:dyDescent="0.3">
      <c r="B29" s="36"/>
      <c r="C29" s="37"/>
      <c r="D29" s="112" t="s">
        <v>39</v>
      </c>
      <c r="E29" s="37"/>
      <c r="F29" s="37"/>
      <c r="G29" s="37"/>
      <c r="H29" s="37"/>
      <c r="I29" s="103"/>
      <c r="J29" s="113">
        <f>ROUND(J84,2)</f>
        <v>0</v>
      </c>
      <c r="K29" s="40"/>
    </row>
    <row r="30" spans="2:11" s="1" customFormat="1" ht="6.95" customHeight="1" x14ac:dyDescent="0.3">
      <c r="B30" s="36"/>
      <c r="C30" s="37"/>
      <c r="D30" s="63"/>
      <c r="E30" s="63"/>
      <c r="F30" s="63"/>
      <c r="G30" s="63"/>
      <c r="H30" s="63"/>
      <c r="I30" s="110"/>
      <c r="J30" s="63"/>
      <c r="K30" s="111"/>
    </row>
    <row r="31" spans="2:11" s="1" customFormat="1" ht="14.45" customHeight="1" x14ac:dyDescent="0.3">
      <c r="B31" s="36"/>
      <c r="C31" s="37"/>
      <c r="D31" s="37"/>
      <c r="E31" s="37"/>
      <c r="F31" s="41" t="s">
        <v>41</v>
      </c>
      <c r="G31" s="37"/>
      <c r="H31" s="37"/>
      <c r="I31" s="114" t="s">
        <v>40</v>
      </c>
      <c r="J31" s="41" t="s">
        <v>42</v>
      </c>
      <c r="K31" s="40"/>
    </row>
    <row r="32" spans="2:11" s="1" customFormat="1" ht="14.45" customHeight="1" x14ac:dyDescent="0.3">
      <c r="B32" s="36"/>
      <c r="C32" s="37"/>
      <c r="D32" s="44" t="s">
        <v>43</v>
      </c>
      <c r="E32" s="44" t="s">
        <v>44</v>
      </c>
      <c r="F32" s="115">
        <f>ROUND(SUM(BE84:BE146), 2)</f>
        <v>0</v>
      </c>
      <c r="G32" s="37"/>
      <c r="H32" s="37"/>
      <c r="I32" s="116">
        <v>0.21</v>
      </c>
      <c r="J32" s="115">
        <f>ROUND(ROUND((SUM(BE84:BE146)), 2)*I32, 2)</f>
        <v>0</v>
      </c>
      <c r="K32" s="40"/>
    </row>
    <row r="33" spans="2:11" s="1" customFormat="1" ht="14.45" customHeight="1" x14ac:dyDescent="0.3">
      <c r="B33" s="36"/>
      <c r="C33" s="37"/>
      <c r="D33" s="37"/>
      <c r="E33" s="44" t="s">
        <v>45</v>
      </c>
      <c r="F33" s="115">
        <f>ROUND(SUM(BF84:BF146), 2)</f>
        <v>0</v>
      </c>
      <c r="G33" s="37"/>
      <c r="H33" s="37"/>
      <c r="I33" s="116">
        <v>0.15</v>
      </c>
      <c r="J33" s="115">
        <f>ROUND(ROUND((SUM(BF84:BF146)), 2)*I33, 2)</f>
        <v>0</v>
      </c>
      <c r="K33" s="40"/>
    </row>
    <row r="34" spans="2:11" s="1" customFormat="1" ht="14.45" hidden="1" customHeight="1" x14ac:dyDescent="0.3">
      <c r="B34" s="36"/>
      <c r="C34" s="37"/>
      <c r="D34" s="37"/>
      <c r="E34" s="44" t="s">
        <v>46</v>
      </c>
      <c r="F34" s="115">
        <f>ROUND(SUM(BG84:BG146), 2)</f>
        <v>0</v>
      </c>
      <c r="G34" s="37"/>
      <c r="H34" s="37"/>
      <c r="I34" s="116">
        <v>0.21</v>
      </c>
      <c r="J34" s="115">
        <v>0</v>
      </c>
      <c r="K34" s="40"/>
    </row>
    <row r="35" spans="2:11" s="1" customFormat="1" ht="14.45" hidden="1" customHeight="1" x14ac:dyDescent="0.3">
      <c r="B35" s="36"/>
      <c r="C35" s="37"/>
      <c r="D35" s="37"/>
      <c r="E35" s="44" t="s">
        <v>47</v>
      </c>
      <c r="F35" s="115">
        <f>ROUND(SUM(BH84:BH146), 2)</f>
        <v>0</v>
      </c>
      <c r="G35" s="37"/>
      <c r="H35" s="37"/>
      <c r="I35" s="116">
        <v>0.15</v>
      </c>
      <c r="J35" s="115">
        <v>0</v>
      </c>
      <c r="K35" s="40"/>
    </row>
    <row r="36" spans="2:11" s="1" customFormat="1" ht="14.45" hidden="1" customHeight="1" x14ac:dyDescent="0.3">
      <c r="B36" s="36"/>
      <c r="C36" s="37"/>
      <c r="D36" s="37"/>
      <c r="E36" s="44" t="s">
        <v>48</v>
      </c>
      <c r="F36" s="115">
        <f>ROUND(SUM(BI84:BI146), 2)</f>
        <v>0</v>
      </c>
      <c r="G36" s="37"/>
      <c r="H36" s="37"/>
      <c r="I36" s="116">
        <v>0</v>
      </c>
      <c r="J36" s="115">
        <v>0</v>
      </c>
      <c r="K36" s="40"/>
    </row>
    <row r="37" spans="2:11" s="1" customFormat="1" ht="6.95" customHeight="1" x14ac:dyDescent="0.3">
      <c r="B37" s="36"/>
      <c r="C37" s="37"/>
      <c r="D37" s="37"/>
      <c r="E37" s="37"/>
      <c r="F37" s="37"/>
      <c r="G37" s="37"/>
      <c r="H37" s="37"/>
      <c r="I37" s="103"/>
      <c r="J37" s="37"/>
      <c r="K37" s="40"/>
    </row>
    <row r="38" spans="2:11" s="1" customFormat="1" ht="25.35" customHeight="1" x14ac:dyDescent="0.3">
      <c r="B38" s="36"/>
      <c r="C38" s="117"/>
      <c r="D38" s="118" t="s">
        <v>49</v>
      </c>
      <c r="E38" s="66"/>
      <c r="F38" s="66"/>
      <c r="G38" s="119" t="s">
        <v>50</v>
      </c>
      <c r="H38" s="120" t="s">
        <v>51</v>
      </c>
      <c r="I38" s="121"/>
      <c r="J38" s="122">
        <f>SUM(J29:J36)</f>
        <v>0</v>
      </c>
      <c r="K38" s="123"/>
    </row>
    <row r="39" spans="2:11" s="1" customFormat="1" ht="14.45" customHeight="1" x14ac:dyDescent="0.3">
      <c r="B39" s="51"/>
      <c r="C39" s="52"/>
      <c r="D39" s="52"/>
      <c r="E39" s="52"/>
      <c r="F39" s="52"/>
      <c r="G39" s="52"/>
      <c r="H39" s="52"/>
      <c r="I39" s="124"/>
      <c r="J39" s="52"/>
      <c r="K39" s="53"/>
    </row>
    <row r="43" spans="2:11" s="1" customFormat="1" ht="6.95" customHeight="1" x14ac:dyDescent="0.3">
      <c r="B43" s="54"/>
      <c r="C43" s="55"/>
      <c r="D43" s="55"/>
      <c r="E43" s="55"/>
      <c r="F43" s="55"/>
      <c r="G43" s="55"/>
      <c r="H43" s="55"/>
      <c r="I43" s="125"/>
      <c r="J43" s="55"/>
      <c r="K43" s="126"/>
    </row>
    <row r="44" spans="2:11" s="1" customFormat="1" ht="36.950000000000003" customHeight="1" x14ac:dyDescent="0.3">
      <c r="B44" s="36"/>
      <c r="C44" s="25" t="s">
        <v>106</v>
      </c>
      <c r="D44" s="37"/>
      <c r="E44" s="37"/>
      <c r="F44" s="37"/>
      <c r="G44" s="37"/>
      <c r="H44" s="37"/>
      <c r="I44" s="103"/>
      <c r="J44" s="37"/>
      <c r="K44" s="40"/>
    </row>
    <row r="45" spans="2:11" s="1" customFormat="1" ht="6.95" customHeight="1" x14ac:dyDescent="0.3">
      <c r="B45" s="36"/>
      <c r="C45" s="37"/>
      <c r="D45" s="37"/>
      <c r="E45" s="37"/>
      <c r="F45" s="37"/>
      <c r="G45" s="37"/>
      <c r="H45" s="37"/>
      <c r="I45" s="103"/>
      <c r="J45" s="37"/>
      <c r="K45" s="40"/>
    </row>
    <row r="46" spans="2:11" s="1" customFormat="1" ht="14.45" customHeight="1" x14ac:dyDescent="0.3">
      <c r="B46" s="36"/>
      <c r="C46" s="32" t="s">
        <v>17</v>
      </c>
      <c r="D46" s="37"/>
      <c r="E46" s="37"/>
      <c r="F46" s="37"/>
      <c r="G46" s="37"/>
      <c r="H46" s="37"/>
      <c r="I46" s="103"/>
      <c r="J46" s="37"/>
      <c r="K46" s="40"/>
    </row>
    <row r="47" spans="2:11" s="1" customFormat="1" ht="22.5" customHeight="1" x14ac:dyDescent="0.3">
      <c r="B47" s="36"/>
      <c r="C47" s="37"/>
      <c r="D47" s="37"/>
      <c r="E47" s="374" t="str">
        <f>E7</f>
        <v>II/610 Chudoplesy, aktualizace PD, dopravně - bezpečnostní opatření</v>
      </c>
      <c r="F47" s="351"/>
      <c r="G47" s="351"/>
      <c r="H47" s="351"/>
      <c r="I47" s="103"/>
      <c r="J47" s="37"/>
      <c r="K47" s="40"/>
    </row>
    <row r="48" spans="2:11" ht="15" x14ac:dyDescent="0.3">
      <c r="B48" s="23"/>
      <c r="C48" s="32" t="s">
        <v>102</v>
      </c>
      <c r="D48" s="24"/>
      <c r="E48" s="24"/>
      <c r="F48" s="24"/>
      <c r="G48" s="24"/>
      <c r="H48" s="24"/>
      <c r="I48" s="102"/>
      <c r="J48" s="24"/>
      <c r="K48" s="26"/>
    </row>
    <row r="49" spans="2:47" s="1" customFormat="1" ht="22.5" customHeight="1" x14ac:dyDescent="0.3">
      <c r="B49" s="36"/>
      <c r="C49" s="37"/>
      <c r="D49" s="37"/>
      <c r="E49" s="374" t="s">
        <v>103</v>
      </c>
      <c r="F49" s="351"/>
      <c r="G49" s="351"/>
      <c r="H49" s="351"/>
      <c r="I49" s="103"/>
      <c r="J49" s="37"/>
      <c r="K49" s="40"/>
    </row>
    <row r="50" spans="2:47" s="1" customFormat="1" ht="14.45" customHeight="1" x14ac:dyDescent="0.3">
      <c r="B50" s="36"/>
      <c r="C50" s="32" t="s">
        <v>104</v>
      </c>
      <c r="D50" s="37"/>
      <c r="E50" s="37"/>
      <c r="F50" s="37"/>
      <c r="G50" s="37"/>
      <c r="H50" s="37"/>
      <c r="I50" s="103"/>
      <c r="J50" s="37"/>
      <c r="K50" s="40"/>
    </row>
    <row r="51" spans="2:47" s="1" customFormat="1" ht="23.25" customHeight="1" x14ac:dyDescent="0.3">
      <c r="B51" s="36"/>
      <c r="C51" s="37"/>
      <c r="D51" s="37"/>
      <c r="E51" s="375" t="str">
        <f>E11</f>
        <v>SO.410 - SO.410 - Veřejné osvětlení</v>
      </c>
      <c r="F51" s="351"/>
      <c r="G51" s="351"/>
      <c r="H51" s="351"/>
      <c r="I51" s="103"/>
      <c r="J51" s="37"/>
      <c r="K51" s="40"/>
    </row>
    <row r="52" spans="2:47" s="1" customFormat="1" ht="6.95" customHeight="1" x14ac:dyDescent="0.3">
      <c r="B52" s="36"/>
      <c r="C52" s="37"/>
      <c r="D52" s="37"/>
      <c r="E52" s="37"/>
      <c r="F52" s="37"/>
      <c r="G52" s="37"/>
      <c r="H52" s="37"/>
      <c r="I52" s="103"/>
      <c r="J52" s="37"/>
      <c r="K52" s="40"/>
    </row>
    <row r="53" spans="2:47" s="1" customFormat="1" ht="18" customHeight="1" x14ac:dyDescent="0.3">
      <c r="B53" s="36"/>
      <c r="C53" s="32" t="s">
        <v>21</v>
      </c>
      <c r="D53" s="37"/>
      <c r="E53" s="37"/>
      <c r="F53" s="30" t="str">
        <f>F14</f>
        <v>Chudoplesy</v>
      </c>
      <c r="G53" s="37"/>
      <c r="H53" s="37"/>
      <c r="I53" s="104" t="s">
        <v>23</v>
      </c>
      <c r="J53" s="105" t="str">
        <f>IF(J14="","",J14)</f>
        <v>19.9.2016</v>
      </c>
      <c r="K53" s="40"/>
    </row>
    <row r="54" spans="2:47" s="1" customFormat="1" ht="6.95" customHeight="1" x14ac:dyDescent="0.3">
      <c r="B54" s="36"/>
      <c r="C54" s="37"/>
      <c r="D54" s="37"/>
      <c r="E54" s="37"/>
      <c r="F54" s="37"/>
      <c r="G54" s="37"/>
      <c r="H54" s="37"/>
      <c r="I54" s="103"/>
      <c r="J54" s="37"/>
      <c r="K54" s="40"/>
    </row>
    <row r="55" spans="2:47" s="1" customFormat="1" ht="15" x14ac:dyDescent="0.3">
      <c r="B55" s="36"/>
      <c r="C55" s="32" t="s">
        <v>25</v>
      </c>
      <c r="D55" s="37"/>
      <c r="E55" s="37"/>
      <c r="F55" s="30" t="str">
        <f>E17</f>
        <v>Středočeský kraj</v>
      </c>
      <c r="G55" s="37"/>
      <c r="H55" s="37"/>
      <c r="I55" s="104" t="s">
        <v>33</v>
      </c>
      <c r="J55" s="30" t="str">
        <f>E23</f>
        <v>CR Project s.r.o.</v>
      </c>
      <c r="K55" s="40"/>
    </row>
    <row r="56" spans="2:47" s="1" customFormat="1" ht="14.45" customHeight="1" x14ac:dyDescent="0.3">
      <c r="B56" s="36"/>
      <c r="C56" s="32" t="s">
        <v>30</v>
      </c>
      <c r="D56" s="37"/>
      <c r="E56" s="37"/>
      <c r="F56" s="30" t="str">
        <f>IF(E20="","",E20)</f>
        <v/>
      </c>
      <c r="G56" s="37"/>
      <c r="H56" s="37"/>
      <c r="I56" s="103"/>
      <c r="J56" s="37"/>
      <c r="K56" s="40"/>
    </row>
    <row r="57" spans="2:47" s="1" customFormat="1" ht="10.35" customHeight="1" x14ac:dyDescent="0.3">
      <c r="B57" s="36"/>
      <c r="C57" s="37"/>
      <c r="D57" s="37"/>
      <c r="E57" s="37"/>
      <c r="F57" s="37"/>
      <c r="G57" s="37"/>
      <c r="H57" s="37"/>
      <c r="I57" s="103"/>
      <c r="J57" s="37"/>
      <c r="K57" s="40"/>
    </row>
    <row r="58" spans="2:47" s="1" customFormat="1" ht="29.25" customHeight="1" x14ac:dyDescent="0.3">
      <c r="B58" s="36"/>
      <c r="C58" s="127" t="s">
        <v>107</v>
      </c>
      <c r="D58" s="117"/>
      <c r="E58" s="117"/>
      <c r="F58" s="117"/>
      <c r="G58" s="117"/>
      <c r="H58" s="117"/>
      <c r="I58" s="128"/>
      <c r="J58" s="129" t="s">
        <v>108</v>
      </c>
      <c r="K58" s="130"/>
    </row>
    <row r="59" spans="2:47" s="1" customFormat="1" ht="10.35" customHeight="1" x14ac:dyDescent="0.3">
      <c r="B59" s="36"/>
      <c r="C59" s="37"/>
      <c r="D59" s="37"/>
      <c r="E59" s="37"/>
      <c r="F59" s="37"/>
      <c r="G59" s="37"/>
      <c r="H59" s="37"/>
      <c r="I59" s="103"/>
      <c r="J59" s="37"/>
      <c r="K59" s="40"/>
    </row>
    <row r="60" spans="2:47" s="1" customFormat="1" ht="29.25" customHeight="1" x14ac:dyDescent="0.3">
      <c r="B60" s="36"/>
      <c r="C60" s="131" t="s">
        <v>109</v>
      </c>
      <c r="D60" s="37"/>
      <c r="E60" s="37"/>
      <c r="F60" s="37"/>
      <c r="G60" s="37"/>
      <c r="H60" s="37"/>
      <c r="I60" s="103"/>
      <c r="J60" s="113">
        <f>J84</f>
        <v>0</v>
      </c>
      <c r="K60" s="40"/>
      <c r="AU60" s="19" t="s">
        <v>110</v>
      </c>
    </row>
    <row r="61" spans="2:47" s="8" customFormat="1" ht="24.95" customHeight="1" x14ac:dyDescent="0.3">
      <c r="B61" s="132"/>
      <c r="C61" s="133"/>
      <c r="D61" s="134" t="s">
        <v>924</v>
      </c>
      <c r="E61" s="135"/>
      <c r="F61" s="135"/>
      <c r="G61" s="135"/>
      <c r="H61" s="135"/>
      <c r="I61" s="136"/>
      <c r="J61" s="137">
        <f>J85</f>
        <v>0</v>
      </c>
      <c r="K61" s="138"/>
    </row>
    <row r="62" spans="2:47" s="8" customFormat="1" ht="24.95" customHeight="1" x14ac:dyDescent="0.3">
      <c r="B62" s="132"/>
      <c r="C62" s="133"/>
      <c r="D62" s="134" t="s">
        <v>925</v>
      </c>
      <c r="E62" s="135"/>
      <c r="F62" s="135"/>
      <c r="G62" s="135"/>
      <c r="H62" s="135"/>
      <c r="I62" s="136"/>
      <c r="J62" s="137">
        <f>J119</f>
        <v>0</v>
      </c>
      <c r="K62" s="138"/>
    </row>
    <row r="63" spans="2:47" s="1" customFormat="1" ht="21.75" customHeight="1" x14ac:dyDescent="0.3">
      <c r="B63" s="36"/>
      <c r="C63" s="37"/>
      <c r="D63" s="37"/>
      <c r="E63" s="37"/>
      <c r="F63" s="37"/>
      <c r="G63" s="37"/>
      <c r="H63" s="37"/>
      <c r="I63" s="103"/>
      <c r="J63" s="37"/>
      <c r="K63" s="40"/>
    </row>
    <row r="64" spans="2:47" s="1" customFormat="1" ht="6.95" customHeight="1" x14ac:dyDescent="0.3">
      <c r="B64" s="51"/>
      <c r="C64" s="52"/>
      <c r="D64" s="52"/>
      <c r="E64" s="52"/>
      <c r="F64" s="52"/>
      <c r="G64" s="52"/>
      <c r="H64" s="52"/>
      <c r="I64" s="124"/>
      <c r="J64" s="52"/>
      <c r="K64" s="53"/>
    </row>
    <row r="68" spans="2:12" s="1" customFormat="1" ht="6.95" customHeight="1" x14ac:dyDescent="0.3">
      <c r="B68" s="54"/>
      <c r="C68" s="55"/>
      <c r="D68" s="55"/>
      <c r="E68" s="55"/>
      <c r="F68" s="55"/>
      <c r="G68" s="55"/>
      <c r="H68" s="55"/>
      <c r="I68" s="125"/>
      <c r="J68" s="55"/>
      <c r="K68" s="55"/>
      <c r="L68" s="36"/>
    </row>
    <row r="69" spans="2:12" s="1" customFormat="1" ht="36.950000000000003" customHeight="1" x14ac:dyDescent="0.3">
      <c r="B69" s="36"/>
      <c r="C69" s="56" t="s">
        <v>139</v>
      </c>
      <c r="L69" s="36"/>
    </row>
    <row r="70" spans="2:12" s="1" customFormat="1" ht="6.95" customHeight="1" x14ac:dyDescent="0.3">
      <c r="B70" s="36"/>
      <c r="L70" s="36"/>
    </row>
    <row r="71" spans="2:12" s="1" customFormat="1" ht="14.45" customHeight="1" x14ac:dyDescent="0.3">
      <c r="B71" s="36"/>
      <c r="C71" s="58" t="s">
        <v>17</v>
      </c>
      <c r="L71" s="36"/>
    </row>
    <row r="72" spans="2:12" s="1" customFormat="1" ht="22.5" customHeight="1" x14ac:dyDescent="0.3">
      <c r="B72" s="36"/>
      <c r="E72" s="376" t="str">
        <f>E7</f>
        <v>II/610 Chudoplesy, aktualizace PD, dopravně - bezpečnostní opatření</v>
      </c>
      <c r="F72" s="346"/>
      <c r="G72" s="346"/>
      <c r="H72" s="346"/>
      <c r="L72" s="36"/>
    </row>
    <row r="73" spans="2:12" ht="15" x14ac:dyDescent="0.3">
      <c r="B73" s="23"/>
      <c r="C73" s="58" t="s">
        <v>102</v>
      </c>
      <c r="L73" s="23"/>
    </row>
    <row r="74" spans="2:12" s="1" customFormat="1" ht="22.5" customHeight="1" x14ac:dyDescent="0.3">
      <c r="B74" s="36"/>
      <c r="E74" s="376" t="s">
        <v>103</v>
      </c>
      <c r="F74" s="346"/>
      <c r="G74" s="346"/>
      <c r="H74" s="346"/>
      <c r="L74" s="36"/>
    </row>
    <row r="75" spans="2:12" s="1" customFormat="1" ht="14.45" customHeight="1" x14ac:dyDescent="0.3">
      <c r="B75" s="36"/>
      <c r="C75" s="58" t="s">
        <v>104</v>
      </c>
      <c r="L75" s="36"/>
    </row>
    <row r="76" spans="2:12" s="1" customFormat="1" ht="23.25" customHeight="1" x14ac:dyDescent="0.3">
      <c r="B76" s="36"/>
      <c r="E76" s="343" t="str">
        <f>E11</f>
        <v>SO.410 - SO.410 - Veřejné osvětlení</v>
      </c>
      <c r="F76" s="346"/>
      <c r="G76" s="346"/>
      <c r="H76" s="346"/>
      <c r="L76" s="36"/>
    </row>
    <row r="77" spans="2:12" s="1" customFormat="1" ht="6.95" customHeight="1" x14ac:dyDescent="0.3">
      <c r="B77" s="36"/>
      <c r="L77" s="36"/>
    </row>
    <row r="78" spans="2:12" s="1" customFormat="1" ht="18" customHeight="1" x14ac:dyDescent="0.3">
      <c r="B78" s="36"/>
      <c r="C78" s="58" t="s">
        <v>21</v>
      </c>
      <c r="F78" s="146" t="str">
        <f>F14</f>
        <v>Chudoplesy</v>
      </c>
      <c r="I78" s="147" t="s">
        <v>23</v>
      </c>
      <c r="J78" s="62" t="str">
        <f>IF(J14="","",J14)</f>
        <v>19.9.2016</v>
      </c>
      <c r="L78" s="36"/>
    </row>
    <row r="79" spans="2:12" s="1" customFormat="1" ht="6.95" customHeight="1" x14ac:dyDescent="0.3">
      <c r="B79" s="36"/>
      <c r="L79" s="36"/>
    </row>
    <row r="80" spans="2:12" s="1" customFormat="1" ht="15" x14ac:dyDescent="0.3">
      <c r="B80" s="36"/>
      <c r="C80" s="58" t="s">
        <v>25</v>
      </c>
      <c r="F80" s="146" t="str">
        <f>E17</f>
        <v>Středočeský kraj</v>
      </c>
      <c r="I80" s="147" t="s">
        <v>33</v>
      </c>
      <c r="J80" s="146" t="str">
        <f>E23</f>
        <v>CR Project s.r.o.</v>
      </c>
      <c r="L80" s="36"/>
    </row>
    <row r="81" spans="2:65" s="1" customFormat="1" ht="14.45" customHeight="1" x14ac:dyDescent="0.3">
      <c r="B81" s="36"/>
      <c r="C81" s="58" t="s">
        <v>30</v>
      </c>
      <c r="F81" s="146" t="str">
        <f>IF(E20="","",E20)</f>
        <v/>
      </c>
      <c r="L81" s="36"/>
    </row>
    <row r="82" spans="2:65" s="1" customFormat="1" ht="10.35" customHeight="1" x14ac:dyDescent="0.3">
      <c r="B82" s="36"/>
      <c r="L82" s="36"/>
    </row>
    <row r="83" spans="2:65" s="10" customFormat="1" ht="29.25" customHeight="1" x14ac:dyDescent="0.3">
      <c r="B83" s="148"/>
      <c r="C83" s="149" t="s">
        <v>140</v>
      </c>
      <c r="D83" s="150" t="s">
        <v>58</v>
      </c>
      <c r="E83" s="150" t="s">
        <v>54</v>
      </c>
      <c r="F83" s="150" t="s">
        <v>141</v>
      </c>
      <c r="G83" s="150" t="s">
        <v>142</v>
      </c>
      <c r="H83" s="150" t="s">
        <v>143</v>
      </c>
      <c r="I83" s="151" t="s">
        <v>144</v>
      </c>
      <c r="J83" s="150" t="s">
        <v>108</v>
      </c>
      <c r="K83" s="152" t="s">
        <v>145</v>
      </c>
      <c r="L83" s="148"/>
      <c r="M83" s="68" t="s">
        <v>146</v>
      </c>
      <c r="N83" s="69" t="s">
        <v>43</v>
      </c>
      <c r="O83" s="69" t="s">
        <v>147</v>
      </c>
      <c r="P83" s="69" t="s">
        <v>148</v>
      </c>
      <c r="Q83" s="69" t="s">
        <v>149</v>
      </c>
      <c r="R83" s="69" t="s">
        <v>150</v>
      </c>
      <c r="S83" s="69" t="s">
        <v>151</v>
      </c>
      <c r="T83" s="70" t="s">
        <v>152</v>
      </c>
    </row>
    <row r="84" spans="2:65" s="1" customFormat="1" ht="29.25" customHeight="1" x14ac:dyDescent="0.35">
      <c r="B84" s="36"/>
      <c r="C84" s="72" t="s">
        <v>109</v>
      </c>
      <c r="J84" s="153">
        <f>BK84</f>
        <v>0</v>
      </c>
      <c r="L84" s="36"/>
      <c r="M84" s="71"/>
      <c r="N84" s="63"/>
      <c r="O84" s="63"/>
      <c r="P84" s="154">
        <f>P85+P119</f>
        <v>0</v>
      </c>
      <c r="Q84" s="63"/>
      <c r="R84" s="154">
        <f>R85+R119</f>
        <v>149.10605999999996</v>
      </c>
      <c r="S84" s="63"/>
      <c r="T84" s="155">
        <f>T85+T119</f>
        <v>0</v>
      </c>
      <c r="AT84" s="19" t="s">
        <v>72</v>
      </c>
      <c r="AU84" s="19" t="s">
        <v>110</v>
      </c>
      <c r="BK84" s="156">
        <f>BK85+BK119</f>
        <v>0</v>
      </c>
    </row>
    <row r="85" spans="2:65" s="11" customFormat="1" ht="37.35" customHeight="1" x14ac:dyDescent="0.35">
      <c r="B85" s="157"/>
      <c r="D85" s="170" t="s">
        <v>72</v>
      </c>
      <c r="E85" s="241" t="s">
        <v>926</v>
      </c>
      <c r="F85" s="241" t="s">
        <v>927</v>
      </c>
      <c r="I85" s="160"/>
      <c r="J85" s="242">
        <f>BK85</f>
        <v>0</v>
      </c>
      <c r="L85" s="157"/>
      <c r="M85" s="162"/>
      <c r="N85" s="163"/>
      <c r="O85" s="163"/>
      <c r="P85" s="164">
        <f>SUM(P86:P118)</f>
        <v>0</v>
      </c>
      <c r="Q85" s="163"/>
      <c r="R85" s="164">
        <f>SUM(R86:R118)</f>
        <v>0</v>
      </c>
      <c r="S85" s="163"/>
      <c r="T85" s="165">
        <f>SUM(T86:T118)</f>
        <v>0</v>
      </c>
      <c r="AR85" s="158" t="s">
        <v>80</v>
      </c>
      <c r="AT85" s="166" t="s">
        <v>72</v>
      </c>
      <c r="AU85" s="166" t="s">
        <v>73</v>
      </c>
      <c r="AY85" s="158" t="s">
        <v>155</v>
      </c>
      <c r="BK85" s="167">
        <f>SUM(BK86:BK118)</f>
        <v>0</v>
      </c>
    </row>
    <row r="86" spans="2:65" s="1" customFormat="1" ht="22.5" customHeight="1" x14ac:dyDescent="0.3">
      <c r="B86" s="173"/>
      <c r="C86" s="174" t="s">
        <v>80</v>
      </c>
      <c r="D86" s="174" t="s">
        <v>159</v>
      </c>
      <c r="E86" s="175" t="s">
        <v>928</v>
      </c>
      <c r="F86" s="176" t="s">
        <v>929</v>
      </c>
      <c r="G86" s="177" t="s">
        <v>431</v>
      </c>
      <c r="H86" s="178">
        <v>66</v>
      </c>
      <c r="I86" s="179"/>
      <c r="J86" s="180">
        <f t="shared" ref="J86:J118" si="0">ROUND(I86*H86,2)</f>
        <v>0</v>
      </c>
      <c r="K86" s="176" t="s">
        <v>227</v>
      </c>
      <c r="L86" s="36"/>
      <c r="M86" s="181" t="s">
        <v>3</v>
      </c>
      <c r="N86" s="182" t="s">
        <v>44</v>
      </c>
      <c r="O86" s="37"/>
      <c r="P86" s="183">
        <f t="shared" ref="P86:P118" si="1">O86*H86</f>
        <v>0</v>
      </c>
      <c r="Q86" s="183">
        <v>0</v>
      </c>
      <c r="R86" s="183">
        <f t="shared" ref="R86:R118" si="2">Q86*H86</f>
        <v>0</v>
      </c>
      <c r="S86" s="183">
        <v>0</v>
      </c>
      <c r="T86" s="184">
        <f t="shared" ref="T86:T118" si="3">S86*H86</f>
        <v>0</v>
      </c>
      <c r="AR86" s="19" t="s">
        <v>164</v>
      </c>
      <c r="AT86" s="19" t="s">
        <v>159</v>
      </c>
      <c r="AU86" s="19" t="s">
        <v>80</v>
      </c>
      <c r="AY86" s="19" t="s">
        <v>155</v>
      </c>
      <c r="BE86" s="185">
        <f t="shared" ref="BE86:BE118" si="4">IF(N86="základní",J86,0)</f>
        <v>0</v>
      </c>
      <c r="BF86" s="185">
        <f t="shared" ref="BF86:BF118" si="5">IF(N86="snížená",J86,0)</f>
        <v>0</v>
      </c>
      <c r="BG86" s="185">
        <f t="shared" ref="BG86:BG118" si="6">IF(N86="zákl. přenesená",J86,0)</f>
        <v>0</v>
      </c>
      <c r="BH86" s="185">
        <f t="shared" ref="BH86:BH118" si="7">IF(N86="sníž. přenesená",J86,0)</f>
        <v>0</v>
      </c>
      <c r="BI86" s="185">
        <f t="shared" ref="BI86:BI118" si="8">IF(N86="nulová",J86,0)</f>
        <v>0</v>
      </c>
      <c r="BJ86" s="19" t="s">
        <v>80</v>
      </c>
      <c r="BK86" s="185">
        <f t="shared" ref="BK86:BK118" si="9">ROUND(I86*H86,2)</f>
        <v>0</v>
      </c>
      <c r="BL86" s="19" t="s">
        <v>164</v>
      </c>
      <c r="BM86" s="19" t="s">
        <v>82</v>
      </c>
    </row>
    <row r="87" spans="2:65" s="1" customFormat="1" ht="31.5" customHeight="1" x14ac:dyDescent="0.3">
      <c r="B87" s="173"/>
      <c r="C87" s="174" t="s">
        <v>82</v>
      </c>
      <c r="D87" s="174" t="s">
        <v>159</v>
      </c>
      <c r="E87" s="175" t="s">
        <v>930</v>
      </c>
      <c r="F87" s="176" t="s">
        <v>931</v>
      </c>
      <c r="G87" s="177" t="s">
        <v>431</v>
      </c>
      <c r="H87" s="178">
        <v>80</v>
      </c>
      <c r="I87" s="179"/>
      <c r="J87" s="180">
        <f t="shared" si="0"/>
        <v>0</v>
      </c>
      <c r="K87" s="176" t="s">
        <v>227</v>
      </c>
      <c r="L87" s="36"/>
      <c r="M87" s="181" t="s">
        <v>3</v>
      </c>
      <c r="N87" s="182" t="s">
        <v>44</v>
      </c>
      <c r="O87" s="37"/>
      <c r="P87" s="183">
        <f t="shared" si="1"/>
        <v>0</v>
      </c>
      <c r="Q87" s="183">
        <v>0</v>
      </c>
      <c r="R87" s="183">
        <f t="shared" si="2"/>
        <v>0</v>
      </c>
      <c r="S87" s="183">
        <v>0</v>
      </c>
      <c r="T87" s="184">
        <f t="shared" si="3"/>
        <v>0</v>
      </c>
      <c r="AR87" s="19" t="s">
        <v>164</v>
      </c>
      <c r="AT87" s="19" t="s">
        <v>159</v>
      </c>
      <c r="AU87" s="19" t="s">
        <v>80</v>
      </c>
      <c r="AY87" s="19" t="s">
        <v>155</v>
      </c>
      <c r="BE87" s="185">
        <f t="shared" si="4"/>
        <v>0</v>
      </c>
      <c r="BF87" s="185">
        <f t="shared" si="5"/>
        <v>0</v>
      </c>
      <c r="BG87" s="185">
        <f t="shared" si="6"/>
        <v>0</v>
      </c>
      <c r="BH87" s="185">
        <f t="shared" si="7"/>
        <v>0</v>
      </c>
      <c r="BI87" s="185">
        <f t="shared" si="8"/>
        <v>0</v>
      </c>
      <c r="BJ87" s="19" t="s">
        <v>80</v>
      </c>
      <c r="BK87" s="185">
        <f t="shared" si="9"/>
        <v>0</v>
      </c>
      <c r="BL87" s="19" t="s">
        <v>164</v>
      </c>
      <c r="BM87" s="19" t="s">
        <v>164</v>
      </c>
    </row>
    <row r="88" spans="2:65" s="1" customFormat="1" ht="31.5" customHeight="1" x14ac:dyDescent="0.3">
      <c r="B88" s="173"/>
      <c r="C88" s="174" t="s">
        <v>165</v>
      </c>
      <c r="D88" s="174" t="s">
        <v>159</v>
      </c>
      <c r="E88" s="175" t="s">
        <v>932</v>
      </c>
      <c r="F88" s="176" t="s">
        <v>933</v>
      </c>
      <c r="G88" s="177" t="s">
        <v>431</v>
      </c>
      <c r="H88" s="178">
        <v>3</v>
      </c>
      <c r="I88" s="179"/>
      <c r="J88" s="180">
        <f t="shared" si="0"/>
        <v>0</v>
      </c>
      <c r="K88" s="176" t="s">
        <v>227</v>
      </c>
      <c r="L88" s="36"/>
      <c r="M88" s="181" t="s">
        <v>3</v>
      </c>
      <c r="N88" s="182" t="s">
        <v>44</v>
      </c>
      <c r="O88" s="37"/>
      <c r="P88" s="183">
        <f t="shared" si="1"/>
        <v>0</v>
      </c>
      <c r="Q88" s="183">
        <v>0</v>
      </c>
      <c r="R88" s="183">
        <f t="shared" si="2"/>
        <v>0</v>
      </c>
      <c r="S88" s="183">
        <v>0</v>
      </c>
      <c r="T88" s="184">
        <f t="shared" si="3"/>
        <v>0</v>
      </c>
      <c r="AR88" s="19" t="s">
        <v>164</v>
      </c>
      <c r="AT88" s="19" t="s">
        <v>159</v>
      </c>
      <c r="AU88" s="19" t="s">
        <v>80</v>
      </c>
      <c r="AY88" s="19" t="s">
        <v>155</v>
      </c>
      <c r="BE88" s="185">
        <f t="shared" si="4"/>
        <v>0</v>
      </c>
      <c r="BF88" s="185">
        <f t="shared" si="5"/>
        <v>0</v>
      </c>
      <c r="BG88" s="185">
        <f t="shared" si="6"/>
        <v>0</v>
      </c>
      <c r="BH88" s="185">
        <f t="shared" si="7"/>
        <v>0</v>
      </c>
      <c r="BI88" s="185">
        <f t="shared" si="8"/>
        <v>0</v>
      </c>
      <c r="BJ88" s="19" t="s">
        <v>80</v>
      </c>
      <c r="BK88" s="185">
        <f t="shared" si="9"/>
        <v>0</v>
      </c>
      <c r="BL88" s="19" t="s">
        <v>164</v>
      </c>
      <c r="BM88" s="19" t="s">
        <v>208</v>
      </c>
    </row>
    <row r="89" spans="2:65" s="1" customFormat="1" ht="22.5" customHeight="1" x14ac:dyDescent="0.3">
      <c r="B89" s="173"/>
      <c r="C89" s="227" t="s">
        <v>164</v>
      </c>
      <c r="D89" s="227" t="s">
        <v>325</v>
      </c>
      <c r="E89" s="228" t="s">
        <v>934</v>
      </c>
      <c r="F89" s="229" t="s">
        <v>935</v>
      </c>
      <c r="G89" s="230" t="s">
        <v>431</v>
      </c>
      <c r="H89" s="231">
        <v>3</v>
      </c>
      <c r="I89" s="232"/>
      <c r="J89" s="233">
        <f t="shared" si="0"/>
        <v>0</v>
      </c>
      <c r="K89" s="229" t="s">
        <v>3</v>
      </c>
      <c r="L89" s="234"/>
      <c r="M89" s="235" t="s">
        <v>3</v>
      </c>
      <c r="N89" s="236" t="s">
        <v>44</v>
      </c>
      <c r="O89" s="37"/>
      <c r="P89" s="183">
        <f t="shared" si="1"/>
        <v>0</v>
      </c>
      <c r="Q89" s="183">
        <v>0</v>
      </c>
      <c r="R89" s="183">
        <f t="shared" si="2"/>
        <v>0</v>
      </c>
      <c r="S89" s="183">
        <v>0</v>
      </c>
      <c r="T89" s="184">
        <f t="shared" si="3"/>
        <v>0</v>
      </c>
      <c r="AR89" s="19" t="s">
        <v>224</v>
      </c>
      <c r="AT89" s="19" t="s">
        <v>325</v>
      </c>
      <c r="AU89" s="19" t="s">
        <v>80</v>
      </c>
      <c r="AY89" s="19" t="s">
        <v>155</v>
      </c>
      <c r="BE89" s="185">
        <f t="shared" si="4"/>
        <v>0</v>
      </c>
      <c r="BF89" s="185">
        <f t="shared" si="5"/>
        <v>0</v>
      </c>
      <c r="BG89" s="185">
        <f t="shared" si="6"/>
        <v>0</v>
      </c>
      <c r="BH89" s="185">
        <f t="shared" si="7"/>
        <v>0</v>
      </c>
      <c r="BI89" s="185">
        <f t="shared" si="8"/>
        <v>0</v>
      </c>
      <c r="BJ89" s="19" t="s">
        <v>80</v>
      </c>
      <c r="BK89" s="185">
        <f t="shared" si="9"/>
        <v>0</v>
      </c>
      <c r="BL89" s="19" t="s">
        <v>164</v>
      </c>
      <c r="BM89" s="19" t="s">
        <v>224</v>
      </c>
    </row>
    <row r="90" spans="2:65" s="1" customFormat="1" ht="31.5" customHeight="1" x14ac:dyDescent="0.3">
      <c r="B90" s="173"/>
      <c r="C90" s="174" t="s">
        <v>203</v>
      </c>
      <c r="D90" s="174" t="s">
        <v>159</v>
      </c>
      <c r="E90" s="175" t="s">
        <v>936</v>
      </c>
      <c r="F90" s="176" t="s">
        <v>937</v>
      </c>
      <c r="G90" s="177" t="s">
        <v>431</v>
      </c>
      <c r="H90" s="178">
        <v>20</v>
      </c>
      <c r="I90" s="179"/>
      <c r="J90" s="180">
        <f t="shared" si="0"/>
        <v>0</v>
      </c>
      <c r="K90" s="176" t="s">
        <v>227</v>
      </c>
      <c r="L90" s="36"/>
      <c r="M90" s="181" t="s">
        <v>3</v>
      </c>
      <c r="N90" s="182" t="s">
        <v>44</v>
      </c>
      <c r="O90" s="37"/>
      <c r="P90" s="183">
        <f t="shared" si="1"/>
        <v>0</v>
      </c>
      <c r="Q90" s="183">
        <v>0</v>
      </c>
      <c r="R90" s="183">
        <f t="shared" si="2"/>
        <v>0</v>
      </c>
      <c r="S90" s="183">
        <v>0</v>
      </c>
      <c r="T90" s="184">
        <f t="shared" si="3"/>
        <v>0</v>
      </c>
      <c r="AR90" s="19" t="s">
        <v>164</v>
      </c>
      <c r="AT90" s="19" t="s">
        <v>159</v>
      </c>
      <c r="AU90" s="19" t="s">
        <v>80</v>
      </c>
      <c r="AY90" s="19" t="s">
        <v>155</v>
      </c>
      <c r="BE90" s="185">
        <f t="shared" si="4"/>
        <v>0</v>
      </c>
      <c r="BF90" s="185">
        <f t="shared" si="5"/>
        <v>0</v>
      </c>
      <c r="BG90" s="185">
        <f t="shared" si="6"/>
        <v>0</v>
      </c>
      <c r="BH90" s="185">
        <f t="shared" si="7"/>
        <v>0</v>
      </c>
      <c r="BI90" s="185">
        <f t="shared" si="8"/>
        <v>0</v>
      </c>
      <c r="BJ90" s="19" t="s">
        <v>80</v>
      </c>
      <c r="BK90" s="185">
        <f t="shared" si="9"/>
        <v>0</v>
      </c>
      <c r="BL90" s="19" t="s">
        <v>164</v>
      </c>
      <c r="BM90" s="19" t="s">
        <v>240</v>
      </c>
    </row>
    <row r="91" spans="2:65" s="1" customFormat="1" ht="22.5" customHeight="1" x14ac:dyDescent="0.3">
      <c r="B91" s="173"/>
      <c r="C91" s="227" t="s">
        <v>208</v>
      </c>
      <c r="D91" s="227" t="s">
        <v>325</v>
      </c>
      <c r="E91" s="228" t="s">
        <v>938</v>
      </c>
      <c r="F91" s="229" t="s">
        <v>939</v>
      </c>
      <c r="G91" s="230" t="s">
        <v>431</v>
      </c>
      <c r="H91" s="231">
        <v>20</v>
      </c>
      <c r="I91" s="232"/>
      <c r="J91" s="233">
        <f t="shared" si="0"/>
        <v>0</v>
      </c>
      <c r="K91" s="229" t="s">
        <v>3</v>
      </c>
      <c r="L91" s="234"/>
      <c r="M91" s="235" t="s">
        <v>3</v>
      </c>
      <c r="N91" s="236" t="s">
        <v>44</v>
      </c>
      <c r="O91" s="37"/>
      <c r="P91" s="183">
        <f t="shared" si="1"/>
        <v>0</v>
      </c>
      <c r="Q91" s="183">
        <v>0</v>
      </c>
      <c r="R91" s="183">
        <f t="shared" si="2"/>
        <v>0</v>
      </c>
      <c r="S91" s="183">
        <v>0</v>
      </c>
      <c r="T91" s="184">
        <f t="shared" si="3"/>
        <v>0</v>
      </c>
      <c r="AR91" s="19" t="s">
        <v>224</v>
      </c>
      <c r="AT91" s="19" t="s">
        <v>325</v>
      </c>
      <c r="AU91" s="19" t="s">
        <v>80</v>
      </c>
      <c r="AY91" s="19" t="s">
        <v>155</v>
      </c>
      <c r="BE91" s="185">
        <f t="shared" si="4"/>
        <v>0</v>
      </c>
      <c r="BF91" s="185">
        <f t="shared" si="5"/>
        <v>0</v>
      </c>
      <c r="BG91" s="185">
        <f t="shared" si="6"/>
        <v>0</v>
      </c>
      <c r="BH91" s="185">
        <f t="shared" si="7"/>
        <v>0</v>
      </c>
      <c r="BI91" s="185">
        <f t="shared" si="8"/>
        <v>0</v>
      </c>
      <c r="BJ91" s="19" t="s">
        <v>80</v>
      </c>
      <c r="BK91" s="185">
        <f t="shared" si="9"/>
        <v>0</v>
      </c>
      <c r="BL91" s="19" t="s">
        <v>164</v>
      </c>
      <c r="BM91" s="19" t="s">
        <v>251</v>
      </c>
    </row>
    <row r="92" spans="2:65" s="1" customFormat="1" ht="22.5" customHeight="1" x14ac:dyDescent="0.3">
      <c r="B92" s="173"/>
      <c r="C92" s="174" t="s">
        <v>214</v>
      </c>
      <c r="D92" s="174" t="s">
        <v>159</v>
      </c>
      <c r="E92" s="175" t="s">
        <v>940</v>
      </c>
      <c r="F92" s="176" t="s">
        <v>941</v>
      </c>
      <c r="G92" s="177" t="s">
        <v>431</v>
      </c>
      <c r="H92" s="178">
        <v>11</v>
      </c>
      <c r="I92" s="179"/>
      <c r="J92" s="180">
        <f t="shared" si="0"/>
        <v>0</v>
      </c>
      <c r="K92" s="176" t="s">
        <v>3</v>
      </c>
      <c r="L92" s="36"/>
      <c r="M92" s="181" t="s">
        <v>3</v>
      </c>
      <c r="N92" s="182" t="s">
        <v>44</v>
      </c>
      <c r="O92" s="37"/>
      <c r="P92" s="183">
        <f t="shared" si="1"/>
        <v>0</v>
      </c>
      <c r="Q92" s="183">
        <v>0</v>
      </c>
      <c r="R92" s="183">
        <f t="shared" si="2"/>
        <v>0</v>
      </c>
      <c r="S92" s="183">
        <v>0</v>
      </c>
      <c r="T92" s="184">
        <f t="shared" si="3"/>
        <v>0</v>
      </c>
      <c r="AR92" s="19" t="s">
        <v>164</v>
      </c>
      <c r="AT92" s="19" t="s">
        <v>159</v>
      </c>
      <c r="AU92" s="19" t="s">
        <v>80</v>
      </c>
      <c r="AY92" s="19" t="s">
        <v>155</v>
      </c>
      <c r="BE92" s="185">
        <f t="shared" si="4"/>
        <v>0</v>
      </c>
      <c r="BF92" s="185">
        <f t="shared" si="5"/>
        <v>0</v>
      </c>
      <c r="BG92" s="185">
        <f t="shared" si="6"/>
        <v>0</v>
      </c>
      <c r="BH92" s="185">
        <f t="shared" si="7"/>
        <v>0</v>
      </c>
      <c r="BI92" s="185">
        <f t="shared" si="8"/>
        <v>0</v>
      </c>
      <c r="BJ92" s="19" t="s">
        <v>80</v>
      </c>
      <c r="BK92" s="185">
        <f t="shared" si="9"/>
        <v>0</v>
      </c>
      <c r="BL92" s="19" t="s">
        <v>164</v>
      </c>
      <c r="BM92" s="19" t="s">
        <v>263</v>
      </c>
    </row>
    <row r="93" spans="2:65" s="1" customFormat="1" ht="31.5" customHeight="1" x14ac:dyDescent="0.3">
      <c r="B93" s="173"/>
      <c r="C93" s="227" t="s">
        <v>224</v>
      </c>
      <c r="D93" s="227" t="s">
        <v>325</v>
      </c>
      <c r="E93" s="228" t="s">
        <v>942</v>
      </c>
      <c r="F93" s="229" t="s">
        <v>943</v>
      </c>
      <c r="G93" s="230" t="s">
        <v>431</v>
      </c>
      <c r="H93" s="231">
        <v>5</v>
      </c>
      <c r="I93" s="232"/>
      <c r="J93" s="233">
        <f t="shared" si="0"/>
        <v>0</v>
      </c>
      <c r="K93" s="229" t="s">
        <v>3</v>
      </c>
      <c r="L93" s="234"/>
      <c r="M93" s="235" t="s">
        <v>3</v>
      </c>
      <c r="N93" s="236" t="s">
        <v>44</v>
      </c>
      <c r="O93" s="37"/>
      <c r="P93" s="183">
        <f t="shared" si="1"/>
        <v>0</v>
      </c>
      <c r="Q93" s="183">
        <v>0</v>
      </c>
      <c r="R93" s="183">
        <f t="shared" si="2"/>
        <v>0</v>
      </c>
      <c r="S93" s="183">
        <v>0</v>
      </c>
      <c r="T93" s="184">
        <f t="shared" si="3"/>
        <v>0</v>
      </c>
      <c r="AR93" s="19" t="s">
        <v>224</v>
      </c>
      <c r="AT93" s="19" t="s">
        <v>325</v>
      </c>
      <c r="AU93" s="19" t="s">
        <v>80</v>
      </c>
      <c r="AY93" s="19" t="s">
        <v>155</v>
      </c>
      <c r="BE93" s="185">
        <f t="shared" si="4"/>
        <v>0</v>
      </c>
      <c r="BF93" s="185">
        <f t="shared" si="5"/>
        <v>0</v>
      </c>
      <c r="BG93" s="185">
        <f t="shared" si="6"/>
        <v>0</v>
      </c>
      <c r="BH93" s="185">
        <f t="shared" si="7"/>
        <v>0</v>
      </c>
      <c r="BI93" s="185">
        <f t="shared" si="8"/>
        <v>0</v>
      </c>
      <c r="BJ93" s="19" t="s">
        <v>80</v>
      </c>
      <c r="BK93" s="185">
        <f t="shared" si="9"/>
        <v>0</v>
      </c>
      <c r="BL93" s="19" t="s">
        <v>164</v>
      </c>
      <c r="BM93" s="19" t="s">
        <v>275</v>
      </c>
    </row>
    <row r="94" spans="2:65" s="1" customFormat="1" ht="22.5" customHeight="1" x14ac:dyDescent="0.3">
      <c r="B94" s="173"/>
      <c r="C94" s="227" t="s">
        <v>235</v>
      </c>
      <c r="D94" s="227" t="s">
        <v>325</v>
      </c>
      <c r="E94" s="228" t="s">
        <v>944</v>
      </c>
      <c r="F94" s="229" t="s">
        <v>945</v>
      </c>
      <c r="G94" s="230" t="s">
        <v>431</v>
      </c>
      <c r="H94" s="231">
        <v>6</v>
      </c>
      <c r="I94" s="232"/>
      <c r="J94" s="233">
        <f t="shared" si="0"/>
        <v>0</v>
      </c>
      <c r="K94" s="229" t="s">
        <v>3</v>
      </c>
      <c r="L94" s="234"/>
      <c r="M94" s="235" t="s">
        <v>3</v>
      </c>
      <c r="N94" s="236" t="s">
        <v>44</v>
      </c>
      <c r="O94" s="37"/>
      <c r="P94" s="183">
        <f t="shared" si="1"/>
        <v>0</v>
      </c>
      <c r="Q94" s="183">
        <v>0</v>
      </c>
      <c r="R94" s="183">
        <f t="shared" si="2"/>
        <v>0</v>
      </c>
      <c r="S94" s="183">
        <v>0</v>
      </c>
      <c r="T94" s="184">
        <f t="shared" si="3"/>
        <v>0</v>
      </c>
      <c r="AR94" s="19" t="s">
        <v>224</v>
      </c>
      <c r="AT94" s="19" t="s">
        <v>325</v>
      </c>
      <c r="AU94" s="19" t="s">
        <v>80</v>
      </c>
      <c r="AY94" s="19" t="s">
        <v>155</v>
      </c>
      <c r="BE94" s="185">
        <f t="shared" si="4"/>
        <v>0</v>
      </c>
      <c r="BF94" s="185">
        <f t="shared" si="5"/>
        <v>0</v>
      </c>
      <c r="BG94" s="185">
        <f t="shared" si="6"/>
        <v>0</v>
      </c>
      <c r="BH94" s="185">
        <f t="shared" si="7"/>
        <v>0</v>
      </c>
      <c r="BI94" s="185">
        <f t="shared" si="8"/>
        <v>0</v>
      </c>
      <c r="BJ94" s="19" t="s">
        <v>80</v>
      </c>
      <c r="BK94" s="185">
        <f t="shared" si="9"/>
        <v>0</v>
      </c>
      <c r="BL94" s="19" t="s">
        <v>164</v>
      </c>
      <c r="BM94" s="19" t="s">
        <v>286</v>
      </c>
    </row>
    <row r="95" spans="2:65" s="1" customFormat="1" ht="22.5" customHeight="1" x14ac:dyDescent="0.3">
      <c r="B95" s="173"/>
      <c r="C95" s="174" t="s">
        <v>240</v>
      </c>
      <c r="D95" s="174" t="s">
        <v>159</v>
      </c>
      <c r="E95" s="175" t="s">
        <v>946</v>
      </c>
      <c r="F95" s="176" t="s">
        <v>947</v>
      </c>
      <c r="G95" s="177" t="s">
        <v>431</v>
      </c>
      <c r="H95" s="178">
        <v>10</v>
      </c>
      <c r="I95" s="179"/>
      <c r="J95" s="180">
        <f t="shared" si="0"/>
        <v>0</v>
      </c>
      <c r="K95" s="176" t="s">
        <v>227</v>
      </c>
      <c r="L95" s="36"/>
      <c r="M95" s="181" t="s">
        <v>3</v>
      </c>
      <c r="N95" s="182" t="s">
        <v>44</v>
      </c>
      <c r="O95" s="37"/>
      <c r="P95" s="183">
        <f t="shared" si="1"/>
        <v>0</v>
      </c>
      <c r="Q95" s="183">
        <v>0</v>
      </c>
      <c r="R95" s="183">
        <f t="shared" si="2"/>
        <v>0</v>
      </c>
      <c r="S95" s="183">
        <v>0</v>
      </c>
      <c r="T95" s="184">
        <f t="shared" si="3"/>
        <v>0</v>
      </c>
      <c r="AR95" s="19" t="s">
        <v>164</v>
      </c>
      <c r="AT95" s="19" t="s">
        <v>159</v>
      </c>
      <c r="AU95" s="19" t="s">
        <v>80</v>
      </c>
      <c r="AY95" s="19" t="s">
        <v>155</v>
      </c>
      <c r="BE95" s="185">
        <f t="shared" si="4"/>
        <v>0</v>
      </c>
      <c r="BF95" s="185">
        <f t="shared" si="5"/>
        <v>0</v>
      </c>
      <c r="BG95" s="185">
        <f t="shared" si="6"/>
        <v>0</v>
      </c>
      <c r="BH95" s="185">
        <f t="shared" si="7"/>
        <v>0</v>
      </c>
      <c r="BI95" s="185">
        <f t="shared" si="8"/>
        <v>0</v>
      </c>
      <c r="BJ95" s="19" t="s">
        <v>80</v>
      </c>
      <c r="BK95" s="185">
        <f t="shared" si="9"/>
        <v>0</v>
      </c>
      <c r="BL95" s="19" t="s">
        <v>164</v>
      </c>
      <c r="BM95" s="19" t="s">
        <v>301</v>
      </c>
    </row>
    <row r="96" spans="2:65" s="1" customFormat="1" ht="22.5" customHeight="1" x14ac:dyDescent="0.3">
      <c r="B96" s="173"/>
      <c r="C96" s="227" t="s">
        <v>246</v>
      </c>
      <c r="D96" s="227" t="s">
        <v>325</v>
      </c>
      <c r="E96" s="228" t="s">
        <v>948</v>
      </c>
      <c r="F96" s="229" t="s">
        <v>949</v>
      </c>
      <c r="G96" s="230" t="s">
        <v>431</v>
      </c>
      <c r="H96" s="231">
        <v>5</v>
      </c>
      <c r="I96" s="232"/>
      <c r="J96" s="233">
        <f t="shared" si="0"/>
        <v>0</v>
      </c>
      <c r="K96" s="229" t="s">
        <v>3</v>
      </c>
      <c r="L96" s="234"/>
      <c r="M96" s="235" t="s">
        <v>3</v>
      </c>
      <c r="N96" s="236" t="s">
        <v>44</v>
      </c>
      <c r="O96" s="37"/>
      <c r="P96" s="183">
        <f t="shared" si="1"/>
        <v>0</v>
      </c>
      <c r="Q96" s="183">
        <v>0</v>
      </c>
      <c r="R96" s="183">
        <f t="shared" si="2"/>
        <v>0</v>
      </c>
      <c r="S96" s="183">
        <v>0</v>
      </c>
      <c r="T96" s="184">
        <f t="shared" si="3"/>
        <v>0</v>
      </c>
      <c r="AR96" s="19" t="s">
        <v>224</v>
      </c>
      <c r="AT96" s="19" t="s">
        <v>325</v>
      </c>
      <c r="AU96" s="19" t="s">
        <v>80</v>
      </c>
      <c r="AY96" s="19" t="s">
        <v>155</v>
      </c>
      <c r="BE96" s="185">
        <f t="shared" si="4"/>
        <v>0</v>
      </c>
      <c r="BF96" s="185">
        <f t="shared" si="5"/>
        <v>0</v>
      </c>
      <c r="BG96" s="185">
        <f t="shared" si="6"/>
        <v>0</v>
      </c>
      <c r="BH96" s="185">
        <f t="shared" si="7"/>
        <v>0</v>
      </c>
      <c r="BI96" s="185">
        <f t="shared" si="8"/>
        <v>0</v>
      </c>
      <c r="BJ96" s="19" t="s">
        <v>80</v>
      </c>
      <c r="BK96" s="185">
        <f t="shared" si="9"/>
        <v>0</v>
      </c>
      <c r="BL96" s="19" t="s">
        <v>164</v>
      </c>
      <c r="BM96" s="19" t="s">
        <v>319</v>
      </c>
    </row>
    <row r="97" spans="2:65" s="1" customFormat="1" ht="31.5" customHeight="1" x14ac:dyDescent="0.3">
      <c r="B97" s="173"/>
      <c r="C97" s="227" t="s">
        <v>251</v>
      </c>
      <c r="D97" s="227" t="s">
        <v>325</v>
      </c>
      <c r="E97" s="228" t="s">
        <v>950</v>
      </c>
      <c r="F97" s="229" t="s">
        <v>951</v>
      </c>
      <c r="G97" s="230" t="s">
        <v>431</v>
      </c>
      <c r="H97" s="231">
        <v>5</v>
      </c>
      <c r="I97" s="232"/>
      <c r="J97" s="233">
        <f t="shared" si="0"/>
        <v>0</v>
      </c>
      <c r="K97" s="229" t="s">
        <v>3</v>
      </c>
      <c r="L97" s="234"/>
      <c r="M97" s="235" t="s">
        <v>3</v>
      </c>
      <c r="N97" s="236" t="s">
        <v>44</v>
      </c>
      <c r="O97" s="37"/>
      <c r="P97" s="183">
        <f t="shared" si="1"/>
        <v>0</v>
      </c>
      <c r="Q97" s="183">
        <v>0</v>
      </c>
      <c r="R97" s="183">
        <f t="shared" si="2"/>
        <v>0</v>
      </c>
      <c r="S97" s="183">
        <v>0</v>
      </c>
      <c r="T97" s="184">
        <f t="shared" si="3"/>
        <v>0</v>
      </c>
      <c r="AR97" s="19" t="s">
        <v>224</v>
      </c>
      <c r="AT97" s="19" t="s">
        <v>325</v>
      </c>
      <c r="AU97" s="19" t="s">
        <v>80</v>
      </c>
      <c r="AY97" s="19" t="s">
        <v>155</v>
      </c>
      <c r="BE97" s="185">
        <f t="shared" si="4"/>
        <v>0</v>
      </c>
      <c r="BF97" s="185">
        <f t="shared" si="5"/>
        <v>0</v>
      </c>
      <c r="BG97" s="185">
        <f t="shared" si="6"/>
        <v>0</v>
      </c>
      <c r="BH97" s="185">
        <f t="shared" si="7"/>
        <v>0</v>
      </c>
      <c r="BI97" s="185">
        <f t="shared" si="8"/>
        <v>0</v>
      </c>
      <c r="BJ97" s="19" t="s">
        <v>80</v>
      </c>
      <c r="BK97" s="185">
        <f t="shared" si="9"/>
        <v>0</v>
      </c>
      <c r="BL97" s="19" t="s">
        <v>164</v>
      </c>
      <c r="BM97" s="19" t="s">
        <v>330</v>
      </c>
    </row>
    <row r="98" spans="2:65" s="1" customFormat="1" ht="22.5" customHeight="1" x14ac:dyDescent="0.3">
      <c r="B98" s="173"/>
      <c r="C98" s="174" t="s">
        <v>256</v>
      </c>
      <c r="D98" s="174" t="s">
        <v>159</v>
      </c>
      <c r="E98" s="175" t="s">
        <v>952</v>
      </c>
      <c r="F98" s="176" t="s">
        <v>953</v>
      </c>
      <c r="G98" s="177" t="s">
        <v>431</v>
      </c>
      <c r="H98" s="178">
        <v>10</v>
      </c>
      <c r="I98" s="179"/>
      <c r="J98" s="180">
        <f t="shared" si="0"/>
        <v>0</v>
      </c>
      <c r="K98" s="176" t="s">
        <v>227</v>
      </c>
      <c r="L98" s="36"/>
      <c r="M98" s="181" t="s">
        <v>3</v>
      </c>
      <c r="N98" s="182" t="s">
        <v>44</v>
      </c>
      <c r="O98" s="37"/>
      <c r="P98" s="183">
        <f t="shared" si="1"/>
        <v>0</v>
      </c>
      <c r="Q98" s="183">
        <v>0</v>
      </c>
      <c r="R98" s="183">
        <f t="shared" si="2"/>
        <v>0</v>
      </c>
      <c r="S98" s="183">
        <v>0</v>
      </c>
      <c r="T98" s="184">
        <f t="shared" si="3"/>
        <v>0</v>
      </c>
      <c r="AR98" s="19" t="s">
        <v>164</v>
      </c>
      <c r="AT98" s="19" t="s">
        <v>159</v>
      </c>
      <c r="AU98" s="19" t="s">
        <v>80</v>
      </c>
      <c r="AY98" s="19" t="s">
        <v>155</v>
      </c>
      <c r="BE98" s="185">
        <f t="shared" si="4"/>
        <v>0</v>
      </c>
      <c r="BF98" s="185">
        <f t="shared" si="5"/>
        <v>0</v>
      </c>
      <c r="BG98" s="185">
        <f t="shared" si="6"/>
        <v>0</v>
      </c>
      <c r="BH98" s="185">
        <f t="shared" si="7"/>
        <v>0</v>
      </c>
      <c r="BI98" s="185">
        <f t="shared" si="8"/>
        <v>0</v>
      </c>
      <c r="BJ98" s="19" t="s">
        <v>80</v>
      </c>
      <c r="BK98" s="185">
        <f t="shared" si="9"/>
        <v>0</v>
      </c>
      <c r="BL98" s="19" t="s">
        <v>164</v>
      </c>
      <c r="BM98" s="19" t="s">
        <v>339</v>
      </c>
    </row>
    <row r="99" spans="2:65" s="1" customFormat="1" ht="22.5" customHeight="1" x14ac:dyDescent="0.3">
      <c r="B99" s="173"/>
      <c r="C99" s="227" t="s">
        <v>263</v>
      </c>
      <c r="D99" s="227" t="s">
        <v>325</v>
      </c>
      <c r="E99" s="228" t="s">
        <v>954</v>
      </c>
      <c r="F99" s="229" t="s">
        <v>955</v>
      </c>
      <c r="G99" s="230" t="s">
        <v>431</v>
      </c>
      <c r="H99" s="231">
        <v>5</v>
      </c>
      <c r="I99" s="232"/>
      <c r="J99" s="233">
        <f t="shared" si="0"/>
        <v>0</v>
      </c>
      <c r="K99" s="229" t="s">
        <v>3</v>
      </c>
      <c r="L99" s="234"/>
      <c r="M99" s="235" t="s">
        <v>3</v>
      </c>
      <c r="N99" s="236" t="s">
        <v>44</v>
      </c>
      <c r="O99" s="37"/>
      <c r="P99" s="183">
        <f t="shared" si="1"/>
        <v>0</v>
      </c>
      <c r="Q99" s="183">
        <v>0</v>
      </c>
      <c r="R99" s="183">
        <f t="shared" si="2"/>
        <v>0</v>
      </c>
      <c r="S99" s="183">
        <v>0</v>
      </c>
      <c r="T99" s="184">
        <f t="shared" si="3"/>
        <v>0</v>
      </c>
      <c r="AR99" s="19" t="s">
        <v>224</v>
      </c>
      <c r="AT99" s="19" t="s">
        <v>325</v>
      </c>
      <c r="AU99" s="19" t="s">
        <v>80</v>
      </c>
      <c r="AY99" s="19" t="s">
        <v>155</v>
      </c>
      <c r="BE99" s="185">
        <f t="shared" si="4"/>
        <v>0</v>
      </c>
      <c r="BF99" s="185">
        <f t="shared" si="5"/>
        <v>0</v>
      </c>
      <c r="BG99" s="185">
        <f t="shared" si="6"/>
        <v>0</v>
      </c>
      <c r="BH99" s="185">
        <f t="shared" si="7"/>
        <v>0</v>
      </c>
      <c r="BI99" s="185">
        <f t="shared" si="8"/>
        <v>0</v>
      </c>
      <c r="BJ99" s="19" t="s">
        <v>80</v>
      </c>
      <c r="BK99" s="185">
        <f t="shared" si="9"/>
        <v>0</v>
      </c>
      <c r="BL99" s="19" t="s">
        <v>164</v>
      </c>
      <c r="BM99" s="19" t="s">
        <v>352</v>
      </c>
    </row>
    <row r="100" spans="2:65" s="1" customFormat="1" ht="22.5" customHeight="1" x14ac:dyDescent="0.3">
      <c r="B100" s="173"/>
      <c r="C100" s="227" t="s">
        <v>9</v>
      </c>
      <c r="D100" s="227" t="s">
        <v>325</v>
      </c>
      <c r="E100" s="228" t="s">
        <v>956</v>
      </c>
      <c r="F100" s="229" t="s">
        <v>957</v>
      </c>
      <c r="G100" s="230" t="s">
        <v>431</v>
      </c>
      <c r="H100" s="231">
        <v>4</v>
      </c>
      <c r="I100" s="232"/>
      <c r="J100" s="233">
        <f t="shared" si="0"/>
        <v>0</v>
      </c>
      <c r="K100" s="229" t="s">
        <v>3</v>
      </c>
      <c r="L100" s="234"/>
      <c r="M100" s="235" t="s">
        <v>3</v>
      </c>
      <c r="N100" s="236" t="s">
        <v>44</v>
      </c>
      <c r="O100" s="37"/>
      <c r="P100" s="183">
        <f t="shared" si="1"/>
        <v>0</v>
      </c>
      <c r="Q100" s="183">
        <v>0</v>
      </c>
      <c r="R100" s="183">
        <f t="shared" si="2"/>
        <v>0</v>
      </c>
      <c r="S100" s="183">
        <v>0</v>
      </c>
      <c r="T100" s="184">
        <f t="shared" si="3"/>
        <v>0</v>
      </c>
      <c r="AR100" s="19" t="s">
        <v>224</v>
      </c>
      <c r="AT100" s="19" t="s">
        <v>325</v>
      </c>
      <c r="AU100" s="19" t="s">
        <v>80</v>
      </c>
      <c r="AY100" s="19" t="s">
        <v>155</v>
      </c>
      <c r="BE100" s="185">
        <f t="shared" si="4"/>
        <v>0</v>
      </c>
      <c r="BF100" s="185">
        <f t="shared" si="5"/>
        <v>0</v>
      </c>
      <c r="BG100" s="185">
        <f t="shared" si="6"/>
        <v>0</v>
      </c>
      <c r="BH100" s="185">
        <f t="shared" si="7"/>
        <v>0</v>
      </c>
      <c r="BI100" s="185">
        <f t="shared" si="8"/>
        <v>0</v>
      </c>
      <c r="BJ100" s="19" t="s">
        <v>80</v>
      </c>
      <c r="BK100" s="185">
        <f t="shared" si="9"/>
        <v>0</v>
      </c>
      <c r="BL100" s="19" t="s">
        <v>164</v>
      </c>
      <c r="BM100" s="19" t="s">
        <v>362</v>
      </c>
    </row>
    <row r="101" spans="2:65" s="1" customFormat="1" ht="22.5" customHeight="1" x14ac:dyDescent="0.3">
      <c r="B101" s="173"/>
      <c r="C101" s="227" t="s">
        <v>275</v>
      </c>
      <c r="D101" s="227" t="s">
        <v>325</v>
      </c>
      <c r="E101" s="228" t="s">
        <v>958</v>
      </c>
      <c r="F101" s="229" t="s">
        <v>959</v>
      </c>
      <c r="G101" s="230" t="s">
        <v>431</v>
      </c>
      <c r="H101" s="231">
        <v>1</v>
      </c>
      <c r="I101" s="232"/>
      <c r="J101" s="233">
        <f t="shared" si="0"/>
        <v>0</v>
      </c>
      <c r="K101" s="229" t="s">
        <v>3</v>
      </c>
      <c r="L101" s="234"/>
      <c r="M101" s="235" t="s">
        <v>3</v>
      </c>
      <c r="N101" s="236" t="s">
        <v>44</v>
      </c>
      <c r="O101" s="37"/>
      <c r="P101" s="183">
        <f t="shared" si="1"/>
        <v>0</v>
      </c>
      <c r="Q101" s="183">
        <v>0</v>
      </c>
      <c r="R101" s="183">
        <f t="shared" si="2"/>
        <v>0</v>
      </c>
      <c r="S101" s="183">
        <v>0</v>
      </c>
      <c r="T101" s="184">
        <f t="shared" si="3"/>
        <v>0</v>
      </c>
      <c r="AR101" s="19" t="s">
        <v>224</v>
      </c>
      <c r="AT101" s="19" t="s">
        <v>325</v>
      </c>
      <c r="AU101" s="19" t="s">
        <v>80</v>
      </c>
      <c r="AY101" s="19" t="s">
        <v>155</v>
      </c>
      <c r="BE101" s="185">
        <f t="shared" si="4"/>
        <v>0</v>
      </c>
      <c r="BF101" s="185">
        <f t="shared" si="5"/>
        <v>0</v>
      </c>
      <c r="BG101" s="185">
        <f t="shared" si="6"/>
        <v>0</v>
      </c>
      <c r="BH101" s="185">
        <f t="shared" si="7"/>
        <v>0</v>
      </c>
      <c r="BI101" s="185">
        <f t="shared" si="8"/>
        <v>0</v>
      </c>
      <c r="BJ101" s="19" t="s">
        <v>80</v>
      </c>
      <c r="BK101" s="185">
        <f t="shared" si="9"/>
        <v>0</v>
      </c>
      <c r="BL101" s="19" t="s">
        <v>164</v>
      </c>
      <c r="BM101" s="19" t="s">
        <v>373</v>
      </c>
    </row>
    <row r="102" spans="2:65" s="1" customFormat="1" ht="22.5" customHeight="1" x14ac:dyDescent="0.3">
      <c r="B102" s="173"/>
      <c r="C102" s="174" t="s">
        <v>281</v>
      </c>
      <c r="D102" s="174" t="s">
        <v>159</v>
      </c>
      <c r="E102" s="175" t="s">
        <v>960</v>
      </c>
      <c r="F102" s="176" t="s">
        <v>961</v>
      </c>
      <c r="G102" s="177" t="s">
        <v>431</v>
      </c>
      <c r="H102" s="178">
        <v>9</v>
      </c>
      <c r="I102" s="179"/>
      <c r="J102" s="180">
        <f t="shared" si="0"/>
        <v>0</v>
      </c>
      <c r="K102" s="176" t="s">
        <v>227</v>
      </c>
      <c r="L102" s="36"/>
      <c r="M102" s="181" t="s">
        <v>3</v>
      </c>
      <c r="N102" s="182" t="s">
        <v>44</v>
      </c>
      <c r="O102" s="37"/>
      <c r="P102" s="183">
        <f t="shared" si="1"/>
        <v>0</v>
      </c>
      <c r="Q102" s="183">
        <v>0</v>
      </c>
      <c r="R102" s="183">
        <f t="shared" si="2"/>
        <v>0</v>
      </c>
      <c r="S102" s="183">
        <v>0</v>
      </c>
      <c r="T102" s="184">
        <f t="shared" si="3"/>
        <v>0</v>
      </c>
      <c r="AR102" s="19" t="s">
        <v>164</v>
      </c>
      <c r="AT102" s="19" t="s">
        <v>159</v>
      </c>
      <c r="AU102" s="19" t="s">
        <v>80</v>
      </c>
      <c r="AY102" s="19" t="s">
        <v>155</v>
      </c>
      <c r="BE102" s="185">
        <f t="shared" si="4"/>
        <v>0</v>
      </c>
      <c r="BF102" s="185">
        <f t="shared" si="5"/>
        <v>0</v>
      </c>
      <c r="BG102" s="185">
        <f t="shared" si="6"/>
        <v>0</v>
      </c>
      <c r="BH102" s="185">
        <f t="shared" si="7"/>
        <v>0</v>
      </c>
      <c r="BI102" s="185">
        <f t="shared" si="8"/>
        <v>0</v>
      </c>
      <c r="BJ102" s="19" t="s">
        <v>80</v>
      </c>
      <c r="BK102" s="185">
        <f t="shared" si="9"/>
        <v>0</v>
      </c>
      <c r="BL102" s="19" t="s">
        <v>164</v>
      </c>
      <c r="BM102" s="19" t="s">
        <v>384</v>
      </c>
    </row>
    <row r="103" spans="2:65" s="1" customFormat="1" ht="22.5" customHeight="1" x14ac:dyDescent="0.3">
      <c r="B103" s="173"/>
      <c r="C103" s="227" t="s">
        <v>286</v>
      </c>
      <c r="D103" s="227" t="s">
        <v>325</v>
      </c>
      <c r="E103" s="228" t="s">
        <v>962</v>
      </c>
      <c r="F103" s="229" t="s">
        <v>963</v>
      </c>
      <c r="G103" s="230" t="s">
        <v>431</v>
      </c>
      <c r="H103" s="231">
        <v>9</v>
      </c>
      <c r="I103" s="232"/>
      <c r="J103" s="233">
        <f t="shared" si="0"/>
        <v>0</v>
      </c>
      <c r="K103" s="229" t="s">
        <v>3</v>
      </c>
      <c r="L103" s="234"/>
      <c r="M103" s="235" t="s">
        <v>3</v>
      </c>
      <c r="N103" s="236" t="s">
        <v>44</v>
      </c>
      <c r="O103" s="37"/>
      <c r="P103" s="183">
        <f t="shared" si="1"/>
        <v>0</v>
      </c>
      <c r="Q103" s="183">
        <v>0</v>
      </c>
      <c r="R103" s="183">
        <f t="shared" si="2"/>
        <v>0</v>
      </c>
      <c r="S103" s="183">
        <v>0</v>
      </c>
      <c r="T103" s="184">
        <f t="shared" si="3"/>
        <v>0</v>
      </c>
      <c r="AR103" s="19" t="s">
        <v>224</v>
      </c>
      <c r="AT103" s="19" t="s">
        <v>325</v>
      </c>
      <c r="AU103" s="19" t="s">
        <v>80</v>
      </c>
      <c r="AY103" s="19" t="s">
        <v>155</v>
      </c>
      <c r="BE103" s="185">
        <f t="shared" si="4"/>
        <v>0</v>
      </c>
      <c r="BF103" s="185">
        <f t="shared" si="5"/>
        <v>0</v>
      </c>
      <c r="BG103" s="185">
        <f t="shared" si="6"/>
        <v>0</v>
      </c>
      <c r="BH103" s="185">
        <f t="shared" si="7"/>
        <v>0</v>
      </c>
      <c r="BI103" s="185">
        <f t="shared" si="8"/>
        <v>0</v>
      </c>
      <c r="BJ103" s="19" t="s">
        <v>80</v>
      </c>
      <c r="BK103" s="185">
        <f t="shared" si="9"/>
        <v>0</v>
      </c>
      <c r="BL103" s="19" t="s">
        <v>164</v>
      </c>
      <c r="BM103" s="19" t="s">
        <v>392</v>
      </c>
    </row>
    <row r="104" spans="2:65" s="1" customFormat="1" ht="22.5" customHeight="1" x14ac:dyDescent="0.3">
      <c r="B104" s="173"/>
      <c r="C104" s="174" t="s">
        <v>296</v>
      </c>
      <c r="D104" s="174" t="s">
        <v>159</v>
      </c>
      <c r="E104" s="175" t="s">
        <v>964</v>
      </c>
      <c r="F104" s="176" t="s">
        <v>965</v>
      </c>
      <c r="G104" s="177" t="s">
        <v>431</v>
      </c>
      <c r="H104" s="178">
        <v>1</v>
      </c>
      <c r="I104" s="179"/>
      <c r="J104" s="180">
        <f t="shared" si="0"/>
        <v>0</v>
      </c>
      <c r="K104" s="176" t="s">
        <v>227</v>
      </c>
      <c r="L104" s="36"/>
      <c r="M104" s="181" t="s">
        <v>3</v>
      </c>
      <c r="N104" s="182" t="s">
        <v>44</v>
      </c>
      <c r="O104" s="37"/>
      <c r="P104" s="183">
        <f t="shared" si="1"/>
        <v>0</v>
      </c>
      <c r="Q104" s="183">
        <v>0</v>
      </c>
      <c r="R104" s="183">
        <f t="shared" si="2"/>
        <v>0</v>
      </c>
      <c r="S104" s="183">
        <v>0</v>
      </c>
      <c r="T104" s="184">
        <f t="shared" si="3"/>
        <v>0</v>
      </c>
      <c r="AR104" s="19" t="s">
        <v>164</v>
      </c>
      <c r="AT104" s="19" t="s">
        <v>159</v>
      </c>
      <c r="AU104" s="19" t="s">
        <v>80</v>
      </c>
      <c r="AY104" s="19" t="s">
        <v>155</v>
      </c>
      <c r="BE104" s="185">
        <f t="shared" si="4"/>
        <v>0</v>
      </c>
      <c r="BF104" s="185">
        <f t="shared" si="5"/>
        <v>0</v>
      </c>
      <c r="BG104" s="185">
        <f t="shared" si="6"/>
        <v>0</v>
      </c>
      <c r="BH104" s="185">
        <f t="shared" si="7"/>
        <v>0</v>
      </c>
      <c r="BI104" s="185">
        <f t="shared" si="8"/>
        <v>0</v>
      </c>
      <c r="BJ104" s="19" t="s">
        <v>80</v>
      </c>
      <c r="BK104" s="185">
        <f t="shared" si="9"/>
        <v>0</v>
      </c>
      <c r="BL104" s="19" t="s">
        <v>164</v>
      </c>
      <c r="BM104" s="19" t="s">
        <v>403</v>
      </c>
    </row>
    <row r="105" spans="2:65" s="1" customFormat="1" ht="22.5" customHeight="1" x14ac:dyDescent="0.3">
      <c r="B105" s="173"/>
      <c r="C105" s="227" t="s">
        <v>301</v>
      </c>
      <c r="D105" s="227" t="s">
        <v>325</v>
      </c>
      <c r="E105" s="228" t="s">
        <v>966</v>
      </c>
      <c r="F105" s="229" t="s">
        <v>967</v>
      </c>
      <c r="G105" s="230" t="s">
        <v>431</v>
      </c>
      <c r="H105" s="231">
        <v>1</v>
      </c>
      <c r="I105" s="232"/>
      <c r="J105" s="233">
        <f t="shared" si="0"/>
        <v>0</v>
      </c>
      <c r="K105" s="229" t="s">
        <v>3</v>
      </c>
      <c r="L105" s="234"/>
      <c r="M105" s="235" t="s">
        <v>3</v>
      </c>
      <c r="N105" s="236" t="s">
        <v>44</v>
      </c>
      <c r="O105" s="37"/>
      <c r="P105" s="183">
        <f t="shared" si="1"/>
        <v>0</v>
      </c>
      <c r="Q105" s="183">
        <v>0</v>
      </c>
      <c r="R105" s="183">
        <f t="shared" si="2"/>
        <v>0</v>
      </c>
      <c r="S105" s="183">
        <v>0</v>
      </c>
      <c r="T105" s="184">
        <f t="shared" si="3"/>
        <v>0</v>
      </c>
      <c r="AR105" s="19" t="s">
        <v>224</v>
      </c>
      <c r="AT105" s="19" t="s">
        <v>325</v>
      </c>
      <c r="AU105" s="19" t="s">
        <v>80</v>
      </c>
      <c r="AY105" s="19" t="s">
        <v>155</v>
      </c>
      <c r="BE105" s="185">
        <f t="shared" si="4"/>
        <v>0</v>
      </c>
      <c r="BF105" s="185">
        <f t="shared" si="5"/>
        <v>0</v>
      </c>
      <c r="BG105" s="185">
        <f t="shared" si="6"/>
        <v>0</v>
      </c>
      <c r="BH105" s="185">
        <f t="shared" si="7"/>
        <v>0</v>
      </c>
      <c r="BI105" s="185">
        <f t="shared" si="8"/>
        <v>0</v>
      </c>
      <c r="BJ105" s="19" t="s">
        <v>80</v>
      </c>
      <c r="BK105" s="185">
        <f t="shared" si="9"/>
        <v>0</v>
      </c>
      <c r="BL105" s="19" t="s">
        <v>164</v>
      </c>
      <c r="BM105" s="19" t="s">
        <v>415</v>
      </c>
    </row>
    <row r="106" spans="2:65" s="1" customFormat="1" ht="31.5" customHeight="1" x14ac:dyDescent="0.3">
      <c r="B106" s="173"/>
      <c r="C106" s="174" t="s">
        <v>296</v>
      </c>
      <c r="D106" s="174" t="s">
        <v>159</v>
      </c>
      <c r="E106" s="175" t="s">
        <v>968</v>
      </c>
      <c r="F106" s="176" t="s">
        <v>969</v>
      </c>
      <c r="G106" s="177" t="s">
        <v>458</v>
      </c>
      <c r="H106" s="178">
        <v>350</v>
      </c>
      <c r="I106" s="179"/>
      <c r="J106" s="180">
        <f t="shared" si="0"/>
        <v>0</v>
      </c>
      <c r="K106" s="176" t="s">
        <v>227</v>
      </c>
      <c r="L106" s="36"/>
      <c r="M106" s="181" t="s">
        <v>3</v>
      </c>
      <c r="N106" s="182" t="s">
        <v>44</v>
      </c>
      <c r="O106" s="37"/>
      <c r="P106" s="183">
        <f t="shared" si="1"/>
        <v>0</v>
      </c>
      <c r="Q106" s="183">
        <v>0</v>
      </c>
      <c r="R106" s="183">
        <f t="shared" si="2"/>
        <v>0</v>
      </c>
      <c r="S106" s="183">
        <v>0</v>
      </c>
      <c r="T106" s="184">
        <f t="shared" si="3"/>
        <v>0</v>
      </c>
      <c r="AR106" s="19" t="s">
        <v>164</v>
      </c>
      <c r="AT106" s="19" t="s">
        <v>159</v>
      </c>
      <c r="AU106" s="19" t="s">
        <v>80</v>
      </c>
      <c r="AY106" s="19" t="s">
        <v>155</v>
      </c>
      <c r="BE106" s="185">
        <f t="shared" si="4"/>
        <v>0</v>
      </c>
      <c r="BF106" s="185">
        <f t="shared" si="5"/>
        <v>0</v>
      </c>
      <c r="BG106" s="185">
        <f t="shared" si="6"/>
        <v>0</v>
      </c>
      <c r="BH106" s="185">
        <f t="shared" si="7"/>
        <v>0</v>
      </c>
      <c r="BI106" s="185">
        <f t="shared" si="8"/>
        <v>0</v>
      </c>
      <c r="BJ106" s="19" t="s">
        <v>80</v>
      </c>
      <c r="BK106" s="185">
        <f t="shared" si="9"/>
        <v>0</v>
      </c>
      <c r="BL106" s="19" t="s">
        <v>164</v>
      </c>
      <c r="BM106" s="19" t="s">
        <v>428</v>
      </c>
    </row>
    <row r="107" spans="2:65" s="1" customFormat="1" ht="22.5" customHeight="1" x14ac:dyDescent="0.3">
      <c r="B107" s="173"/>
      <c r="C107" s="227" t="s">
        <v>301</v>
      </c>
      <c r="D107" s="227" t="s">
        <v>325</v>
      </c>
      <c r="E107" s="228" t="s">
        <v>970</v>
      </c>
      <c r="F107" s="229" t="s">
        <v>971</v>
      </c>
      <c r="G107" s="230" t="s">
        <v>458</v>
      </c>
      <c r="H107" s="231">
        <v>380</v>
      </c>
      <c r="I107" s="232"/>
      <c r="J107" s="233">
        <f t="shared" si="0"/>
        <v>0</v>
      </c>
      <c r="K107" s="229" t="s">
        <v>3</v>
      </c>
      <c r="L107" s="234"/>
      <c r="M107" s="235" t="s">
        <v>3</v>
      </c>
      <c r="N107" s="236" t="s">
        <v>44</v>
      </c>
      <c r="O107" s="37"/>
      <c r="P107" s="183">
        <f t="shared" si="1"/>
        <v>0</v>
      </c>
      <c r="Q107" s="183">
        <v>0</v>
      </c>
      <c r="R107" s="183">
        <f t="shared" si="2"/>
        <v>0</v>
      </c>
      <c r="S107" s="183">
        <v>0</v>
      </c>
      <c r="T107" s="184">
        <f t="shared" si="3"/>
        <v>0</v>
      </c>
      <c r="AR107" s="19" t="s">
        <v>224</v>
      </c>
      <c r="AT107" s="19" t="s">
        <v>325</v>
      </c>
      <c r="AU107" s="19" t="s">
        <v>80</v>
      </c>
      <c r="AY107" s="19" t="s">
        <v>155</v>
      </c>
      <c r="BE107" s="185">
        <f t="shared" si="4"/>
        <v>0</v>
      </c>
      <c r="BF107" s="185">
        <f t="shared" si="5"/>
        <v>0</v>
      </c>
      <c r="BG107" s="185">
        <f t="shared" si="6"/>
        <v>0</v>
      </c>
      <c r="BH107" s="185">
        <f t="shared" si="7"/>
        <v>0</v>
      </c>
      <c r="BI107" s="185">
        <f t="shared" si="8"/>
        <v>0</v>
      </c>
      <c r="BJ107" s="19" t="s">
        <v>80</v>
      </c>
      <c r="BK107" s="185">
        <f t="shared" si="9"/>
        <v>0</v>
      </c>
      <c r="BL107" s="19" t="s">
        <v>164</v>
      </c>
      <c r="BM107" s="19" t="s">
        <v>437</v>
      </c>
    </row>
    <row r="108" spans="2:65" s="1" customFormat="1" ht="22.5" customHeight="1" x14ac:dyDescent="0.3">
      <c r="B108" s="173"/>
      <c r="C108" s="174" t="s">
        <v>8</v>
      </c>
      <c r="D108" s="174" t="s">
        <v>159</v>
      </c>
      <c r="E108" s="175" t="s">
        <v>972</v>
      </c>
      <c r="F108" s="176" t="s">
        <v>973</v>
      </c>
      <c r="G108" s="177" t="s">
        <v>431</v>
      </c>
      <c r="H108" s="178">
        <v>24</v>
      </c>
      <c r="I108" s="179"/>
      <c r="J108" s="180">
        <f t="shared" si="0"/>
        <v>0</v>
      </c>
      <c r="K108" s="176" t="s">
        <v>227</v>
      </c>
      <c r="L108" s="36"/>
      <c r="M108" s="181" t="s">
        <v>3</v>
      </c>
      <c r="N108" s="182" t="s">
        <v>44</v>
      </c>
      <c r="O108" s="37"/>
      <c r="P108" s="183">
        <f t="shared" si="1"/>
        <v>0</v>
      </c>
      <c r="Q108" s="183">
        <v>0</v>
      </c>
      <c r="R108" s="183">
        <f t="shared" si="2"/>
        <v>0</v>
      </c>
      <c r="S108" s="183">
        <v>0</v>
      </c>
      <c r="T108" s="184">
        <f t="shared" si="3"/>
        <v>0</v>
      </c>
      <c r="AR108" s="19" t="s">
        <v>164</v>
      </c>
      <c r="AT108" s="19" t="s">
        <v>159</v>
      </c>
      <c r="AU108" s="19" t="s">
        <v>80</v>
      </c>
      <c r="AY108" s="19" t="s">
        <v>155</v>
      </c>
      <c r="BE108" s="185">
        <f t="shared" si="4"/>
        <v>0</v>
      </c>
      <c r="BF108" s="185">
        <f t="shared" si="5"/>
        <v>0</v>
      </c>
      <c r="BG108" s="185">
        <f t="shared" si="6"/>
        <v>0</v>
      </c>
      <c r="BH108" s="185">
        <f t="shared" si="7"/>
        <v>0</v>
      </c>
      <c r="BI108" s="185">
        <f t="shared" si="8"/>
        <v>0</v>
      </c>
      <c r="BJ108" s="19" t="s">
        <v>80</v>
      </c>
      <c r="BK108" s="185">
        <f t="shared" si="9"/>
        <v>0</v>
      </c>
      <c r="BL108" s="19" t="s">
        <v>164</v>
      </c>
      <c r="BM108" s="19" t="s">
        <v>449</v>
      </c>
    </row>
    <row r="109" spans="2:65" s="1" customFormat="1" ht="22.5" customHeight="1" x14ac:dyDescent="0.3">
      <c r="B109" s="173"/>
      <c r="C109" s="227" t="s">
        <v>319</v>
      </c>
      <c r="D109" s="227" t="s">
        <v>325</v>
      </c>
      <c r="E109" s="228" t="s">
        <v>974</v>
      </c>
      <c r="F109" s="229" t="s">
        <v>975</v>
      </c>
      <c r="G109" s="230" t="s">
        <v>431</v>
      </c>
      <c r="H109" s="231">
        <v>24</v>
      </c>
      <c r="I109" s="232"/>
      <c r="J109" s="233">
        <f t="shared" si="0"/>
        <v>0</v>
      </c>
      <c r="K109" s="229" t="s">
        <v>3</v>
      </c>
      <c r="L109" s="234"/>
      <c r="M109" s="235" t="s">
        <v>3</v>
      </c>
      <c r="N109" s="236" t="s">
        <v>44</v>
      </c>
      <c r="O109" s="37"/>
      <c r="P109" s="183">
        <f t="shared" si="1"/>
        <v>0</v>
      </c>
      <c r="Q109" s="183">
        <v>0</v>
      </c>
      <c r="R109" s="183">
        <f t="shared" si="2"/>
        <v>0</v>
      </c>
      <c r="S109" s="183">
        <v>0</v>
      </c>
      <c r="T109" s="184">
        <f t="shared" si="3"/>
        <v>0</v>
      </c>
      <c r="AR109" s="19" t="s">
        <v>224</v>
      </c>
      <c r="AT109" s="19" t="s">
        <v>325</v>
      </c>
      <c r="AU109" s="19" t="s">
        <v>80</v>
      </c>
      <c r="AY109" s="19" t="s">
        <v>155</v>
      </c>
      <c r="BE109" s="185">
        <f t="shared" si="4"/>
        <v>0</v>
      </c>
      <c r="BF109" s="185">
        <f t="shared" si="5"/>
        <v>0</v>
      </c>
      <c r="BG109" s="185">
        <f t="shared" si="6"/>
        <v>0</v>
      </c>
      <c r="BH109" s="185">
        <f t="shared" si="7"/>
        <v>0</v>
      </c>
      <c r="BI109" s="185">
        <f t="shared" si="8"/>
        <v>0</v>
      </c>
      <c r="BJ109" s="19" t="s">
        <v>80</v>
      </c>
      <c r="BK109" s="185">
        <f t="shared" si="9"/>
        <v>0</v>
      </c>
      <c r="BL109" s="19" t="s">
        <v>164</v>
      </c>
      <c r="BM109" s="19" t="s">
        <v>462</v>
      </c>
    </row>
    <row r="110" spans="2:65" s="1" customFormat="1" ht="31.5" customHeight="1" x14ac:dyDescent="0.3">
      <c r="B110" s="173"/>
      <c r="C110" s="174" t="s">
        <v>324</v>
      </c>
      <c r="D110" s="174" t="s">
        <v>159</v>
      </c>
      <c r="E110" s="175" t="s">
        <v>976</v>
      </c>
      <c r="F110" s="176" t="s">
        <v>977</v>
      </c>
      <c r="G110" s="177" t="s">
        <v>458</v>
      </c>
      <c r="H110" s="178">
        <v>130</v>
      </c>
      <c r="I110" s="179"/>
      <c r="J110" s="180">
        <f t="shared" si="0"/>
        <v>0</v>
      </c>
      <c r="K110" s="176" t="s">
        <v>227</v>
      </c>
      <c r="L110" s="36"/>
      <c r="M110" s="181" t="s">
        <v>3</v>
      </c>
      <c r="N110" s="182" t="s">
        <v>44</v>
      </c>
      <c r="O110" s="37"/>
      <c r="P110" s="183">
        <f t="shared" si="1"/>
        <v>0</v>
      </c>
      <c r="Q110" s="183">
        <v>0</v>
      </c>
      <c r="R110" s="183">
        <f t="shared" si="2"/>
        <v>0</v>
      </c>
      <c r="S110" s="183">
        <v>0</v>
      </c>
      <c r="T110" s="184">
        <f t="shared" si="3"/>
        <v>0</v>
      </c>
      <c r="AR110" s="19" t="s">
        <v>164</v>
      </c>
      <c r="AT110" s="19" t="s">
        <v>159</v>
      </c>
      <c r="AU110" s="19" t="s">
        <v>80</v>
      </c>
      <c r="AY110" s="19" t="s">
        <v>155</v>
      </c>
      <c r="BE110" s="185">
        <f t="shared" si="4"/>
        <v>0</v>
      </c>
      <c r="BF110" s="185">
        <f t="shared" si="5"/>
        <v>0</v>
      </c>
      <c r="BG110" s="185">
        <f t="shared" si="6"/>
        <v>0</v>
      </c>
      <c r="BH110" s="185">
        <f t="shared" si="7"/>
        <v>0</v>
      </c>
      <c r="BI110" s="185">
        <f t="shared" si="8"/>
        <v>0</v>
      </c>
      <c r="BJ110" s="19" t="s">
        <v>80</v>
      </c>
      <c r="BK110" s="185">
        <f t="shared" si="9"/>
        <v>0</v>
      </c>
      <c r="BL110" s="19" t="s">
        <v>164</v>
      </c>
      <c r="BM110" s="19" t="s">
        <v>473</v>
      </c>
    </row>
    <row r="111" spans="2:65" s="1" customFormat="1" ht="22.5" customHeight="1" x14ac:dyDescent="0.3">
      <c r="B111" s="173"/>
      <c r="C111" s="227" t="s">
        <v>330</v>
      </c>
      <c r="D111" s="227" t="s">
        <v>325</v>
      </c>
      <c r="E111" s="228" t="s">
        <v>978</v>
      </c>
      <c r="F111" s="229" t="s">
        <v>979</v>
      </c>
      <c r="G111" s="230" t="s">
        <v>458</v>
      </c>
      <c r="H111" s="231">
        <v>140</v>
      </c>
      <c r="I111" s="232"/>
      <c r="J111" s="233">
        <f t="shared" si="0"/>
        <v>0</v>
      </c>
      <c r="K111" s="229" t="s">
        <v>3</v>
      </c>
      <c r="L111" s="234"/>
      <c r="M111" s="235" t="s">
        <v>3</v>
      </c>
      <c r="N111" s="236" t="s">
        <v>44</v>
      </c>
      <c r="O111" s="37"/>
      <c r="P111" s="183">
        <f t="shared" si="1"/>
        <v>0</v>
      </c>
      <c r="Q111" s="183">
        <v>0</v>
      </c>
      <c r="R111" s="183">
        <f t="shared" si="2"/>
        <v>0</v>
      </c>
      <c r="S111" s="183">
        <v>0</v>
      </c>
      <c r="T111" s="184">
        <f t="shared" si="3"/>
        <v>0</v>
      </c>
      <c r="AR111" s="19" t="s">
        <v>224</v>
      </c>
      <c r="AT111" s="19" t="s">
        <v>325</v>
      </c>
      <c r="AU111" s="19" t="s">
        <v>80</v>
      </c>
      <c r="AY111" s="19" t="s">
        <v>155</v>
      </c>
      <c r="BE111" s="185">
        <f t="shared" si="4"/>
        <v>0</v>
      </c>
      <c r="BF111" s="185">
        <f t="shared" si="5"/>
        <v>0</v>
      </c>
      <c r="BG111" s="185">
        <f t="shared" si="6"/>
        <v>0</v>
      </c>
      <c r="BH111" s="185">
        <f t="shared" si="7"/>
        <v>0</v>
      </c>
      <c r="BI111" s="185">
        <f t="shared" si="8"/>
        <v>0</v>
      </c>
      <c r="BJ111" s="19" t="s">
        <v>80</v>
      </c>
      <c r="BK111" s="185">
        <f t="shared" si="9"/>
        <v>0</v>
      </c>
      <c r="BL111" s="19" t="s">
        <v>164</v>
      </c>
      <c r="BM111" s="19" t="s">
        <v>483</v>
      </c>
    </row>
    <row r="112" spans="2:65" s="1" customFormat="1" ht="31.5" customHeight="1" x14ac:dyDescent="0.3">
      <c r="B112" s="173"/>
      <c r="C112" s="174" t="s">
        <v>334</v>
      </c>
      <c r="D112" s="174" t="s">
        <v>159</v>
      </c>
      <c r="E112" s="175" t="s">
        <v>980</v>
      </c>
      <c r="F112" s="176" t="s">
        <v>981</v>
      </c>
      <c r="G112" s="177" t="s">
        <v>458</v>
      </c>
      <c r="H112" s="178">
        <v>420</v>
      </c>
      <c r="I112" s="179"/>
      <c r="J112" s="180">
        <f t="shared" si="0"/>
        <v>0</v>
      </c>
      <c r="K112" s="176" t="s">
        <v>227</v>
      </c>
      <c r="L112" s="36"/>
      <c r="M112" s="181" t="s">
        <v>3</v>
      </c>
      <c r="N112" s="182" t="s">
        <v>44</v>
      </c>
      <c r="O112" s="37"/>
      <c r="P112" s="183">
        <f t="shared" si="1"/>
        <v>0</v>
      </c>
      <c r="Q112" s="183">
        <v>0</v>
      </c>
      <c r="R112" s="183">
        <f t="shared" si="2"/>
        <v>0</v>
      </c>
      <c r="S112" s="183">
        <v>0</v>
      </c>
      <c r="T112" s="184">
        <f t="shared" si="3"/>
        <v>0</v>
      </c>
      <c r="AR112" s="19" t="s">
        <v>164</v>
      </c>
      <c r="AT112" s="19" t="s">
        <v>159</v>
      </c>
      <c r="AU112" s="19" t="s">
        <v>80</v>
      </c>
      <c r="AY112" s="19" t="s">
        <v>155</v>
      </c>
      <c r="BE112" s="185">
        <f t="shared" si="4"/>
        <v>0</v>
      </c>
      <c r="BF112" s="185">
        <f t="shared" si="5"/>
        <v>0</v>
      </c>
      <c r="BG112" s="185">
        <f t="shared" si="6"/>
        <v>0</v>
      </c>
      <c r="BH112" s="185">
        <f t="shared" si="7"/>
        <v>0</v>
      </c>
      <c r="BI112" s="185">
        <f t="shared" si="8"/>
        <v>0</v>
      </c>
      <c r="BJ112" s="19" t="s">
        <v>80</v>
      </c>
      <c r="BK112" s="185">
        <f t="shared" si="9"/>
        <v>0</v>
      </c>
      <c r="BL112" s="19" t="s">
        <v>164</v>
      </c>
      <c r="BM112" s="19" t="s">
        <v>491</v>
      </c>
    </row>
    <row r="113" spans="2:65" s="1" customFormat="1" ht="22.5" customHeight="1" x14ac:dyDescent="0.3">
      <c r="B113" s="173"/>
      <c r="C113" s="227" t="s">
        <v>339</v>
      </c>
      <c r="D113" s="227" t="s">
        <v>325</v>
      </c>
      <c r="E113" s="228" t="s">
        <v>982</v>
      </c>
      <c r="F113" s="229" t="s">
        <v>983</v>
      </c>
      <c r="G113" s="230" t="s">
        <v>458</v>
      </c>
      <c r="H113" s="231">
        <v>435</v>
      </c>
      <c r="I113" s="232"/>
      <c r="J113" s="233">
        <f t="shared" si="0"/>
        <v>0</v>
      </c>
      <c r="K113" s="229" t="s">
        <v>3</v>
      </c>
      <c r="L113" s="234"/>
      <c r="M113" s="235" t="s">
        <v>3</v>
      </c>
      <c r="N113" s="236" t="s">
        <v>44</v>
      </c>
      <c r="O113" s="37"/>
      <c r="P113" s="183">
        <f t="shared" si="1"/>
        <v>0</v>
      </c>
      <c r="Q113" s="183">
        <v>0</v>
      </c>
      <c r="R113" s="183">
        <f t="shared" si="2"/>
        <v>0</v>
      </c>
      <c r="S113" s="183">
        <v>0</v>
      </c>
      <c r="T113" s="184">
        <f t="shared" si="3"/>
        <v>0</v>
      </c>
      <c r="AR113" s="19" t="s">
        <v>224</v>
      </c>
      <c r="AT113" s="19" t="s">
        <v>325</v>
      </c>
      <c r="AU113" s="19" t="s">
        <v>80</v>
      </c>
      <c r="AY113" s="19" t="s">
        <v>155</v>
      </c>
      <c r="BE113" s="185">
        <f t="shared" si="4"/>
        <v>0</v>
      </c>
      <c r="BF113" s="185">
        <f t="shared" si="5"/>
        <v>0</v>
      </c>
      <c r="BG113" s="185">
        <f t="shared" si="6"/>
        <v>0</v>
      </c>
      <c r="BH113" s="185">
        <f t="shared" si="7"/>
        <v>0</v>
      </c>
      <c r="BI113" s="185">
        <f t="shared" si="8"/>
        <v>0</v>
      </c>
      <c r="BJ113" s="19" t="s">
        <v>80</v>
      </c>
      <c r="BK113" s="185">
        <f t="shared" si="9"/>
        <v>0</v>
      </c>
      <c r="BL113" s="19" t="s">
        <v>164</v>
      </c>
      <c r="BM113" s="19" t="s">
        <v>499</v>
      </c>
    </row>
    <row r="114" spans="2:65" s="1" customFormat="1" ht="31.5" customHeight="1" x14ac:dyDescent="0.3">
      <c r="B114" s="173"/>
      <c r="C114" s="174" t="s">
        <v>343</v>
      </c>
      <c r="D114" s="174" t="s">
        <v>159</v>
      </c>
      <c r="E114" s="175" t="s">
        <v>984</v>
      </c>
      <c r="F114" s="176" t="s">
        <v>985</v>
      </c>
      <c r="G114" s="177" t="s">
        <v>431</v>
      </c>
      <c r="H114" s="178">
        <v>1</v>
      </c>
      <c r="I114" s="179"/>
      <c r="J114" s="180">
        <f t="shared" si="0"/>
        <v>0</v>
      </c>
      <c r="K114" s="176" t="s">
        <v>227</v>
      </c>
      <c r="L114" s="36"/>
      <c r="M114" s="181" t="s">
        <v>3</v>
      </c>
      <c r="N114" s="182" t="s">
        <v>44</v>
      </c>
      <c r="O114" s="37"/>
      <c r="P114" s="183">
        <f t="shared" si="1"/>
        <v>0</v>
      </c>
      <c r="Q114" s="183">
        <v>0</v>
      </c>
      <c r="R114" s="183">
        <f t="shared" si="2"/>
        <v>0</v>
      </c>
      <c r="S114" s="183">
        <v>0</v>
      </c>
      <c r="T114" s="184">
        <f t="shared" si="3"/>
        <v>0</v>
      </c>
      <c r="AR114" s="19" t="s">
        <v>164</v>
      </c>
      <c r="AT114" s="19" t="s">
        <v>159</v>
      </c>
      <c r="AU114" s="19" t="s">
        <v>80</v>
      </c>
      <c r="AY114" s="19" t="s">
        <v>155</v>
      </c>
      <c r="BE114" s="185">
        <f t="shared" si="4"/>
        <v>0</v>
      </c>
      <c r="BF114" s="185">
        <f t="shared" si="5"/>
        <v>0</v>
      </c>
      <c r="BG114" s="185">
        <f t="shared" si="6"/>
        <v>0</v>
      </c>
      <c r="BH114" s="185">
        <f t="shared" si="7"/>
        <v>0</v>
      </c>
      <c r="BI114" s="185">
        <f t="shared" si="8"/>
        <v>0</v>
      </c>
      <c r="BJ114" s="19" t="s">
        <v>80</v>
      </c>
      <c r="BK114" s="185">
        <f t="shared" si="9"/>
        <v>0</v>
      </c>
      <c r="BL114" s="19" t="s">
        <v>164</v>
      </c>
      <c r="BM114" s="19" t="s">
        <v>507</v>
      </c>
    </row>
    <row r="115" spans="2:65" s="1" customFormat="1" ht="22.5" customHeight="1" x14ac:dyDescent="0.3">
      <c r="B115" s="173"/>
      <c r="C115" s="174" t="s">
        <v>352</v>
      </c>
      <c r="D115" s="174" t="s">
        <v>159</v>
      </c>
      <c r="E115" s="175" t="s">
        <v>986</v>
      </c>
      <c r="F115" s="176" t="s">
        <v>987</v>
      </c>
      <c r="G115" s="177" t="s">
        <v>988</v>
      </c>
      <c r="H115" s="178">
        <v>24</v>
      </c>
      <c r="I115" s="179"/>
      <c r="J115" s="180">
        <f t="shared" si="0"/>
        <v>0</v>
      </c>
      <c r="K115" s="176" t="s">
        <v>3</v>
      </c>
      <c r="L115" s="36"/>
      <c r="M115" s="181" t="s">
        <v>3</v>
      </c>
      <c r="N115" s="182" t="s">
        <v>44</v>
      </c>
      <c r="O115" s="37"/>
      <c r="P115" s="183">
        <f t="shared" si="1"/>
        <v>0</v>
      </c>
      <c r="Q115" s="183">
        <v>0</v>
      </c>
      <c r="R115" s="183">
        <f t="shared" si="2"/>
        <v>0</v>
      </c>
      <c r="S115" s="183">
        <v>0</v>
      </c>
      <c r="T115" s="184">
        <f t="shared" si="3"/>
        <v>0</v>
      </c>
      <c r="AR115" s="19" t="s">
        <v>164</v>
      </c>
      <c r="AT115" s="19" t="s">
        <v>159</v>
      </c>
      <c r="AU115" s="19" t="s">
        <v>80</v>
      </c>
      <c r="AY115" s="19" t="s">
        <v>155</v>
      </c>
      <c r="BE115" s="185">
        <f t="shared" si="4"/>
        <v>0</v>
      </c>
      <c r="BF115" s="185">
        <f t="shared" si="5"/>
        <v>0</v>
      </c>
      <c r="BG115" s="185">
        <f t="shared" si="6"/>
        <v>0</v>
      </c>
      <c r="BH115" s="185">
        <f t="shared" si="7"/>
        <v>0</v>
      </c>
      <c r="BI115" s="185">
        <f t="shared" si="8"/>
        <v>0</v>
      </c>
      <c r="BJ115" s="19" t="s">
        <v>80</v>
      </c>
      <c r="BK115" s="185">
        <f t="shared" si="9"/>
        <v>0</v>
      </c>
      <c r="BL115" s="19" t="s">
        <v>164</v>
      </c>
      <c r="BM115" s="19" t="s">
        <v>517</v>
      </c>
    </row>
    <row r="116" spans="2:65" s="1" customFormat="1" ht="22.5" customHeight="1" x14ac:dyDescent="0.3">
      <c r="B116" s="173"/>
      <c r="C116" s="174" t="s">
        <v>357</v>
      </c>
      <c r="D116" s="174" t="s">
        <v>159</v>
      </c>
      <c r="E116" s="175" t="s">
        <v>989</v>
      </c>
      <c r="F116" s="176" t="s">
        <v>990</v>
      </c>
      <c r="G116" s="177" t="s">
        <v>458</v>
      </c>
      <c r="H116" s="178">
        <v>350</v>
      </c>
      <c r="I116" s="179"/>
      <c r="J116" s="180">
        <f t="shared" si="0"/>
        <v>0</v>
      </c>
      <c r="K116" s="176" t="s">
        <v>3</v>
      </c>
      <c r="L116" s="36"/>
      <c r="M116" s="181" t="s">
        <v>3</v>
      </c>
      <c r="N116" s="182" t="s">
        <v>44</v>
      </c>
      <c r="O116" s="37"/>
      <c r="P116" s="183">
        <f t="shared" si="1"/>
        <v>0</v>
      </c>
      <c r="Q116" s="183">
        <v>0</v>
      </c>
      <c r="R116" s="183">
        <f t="shared" si="2"/>
        <v>0</v>
      </c>
      <c r="S116" s="183">
        <v>0</v>
      </c>
      <c r="T116" s="184">
        <f t="shared" si="3"/>
        <v>0</v>
      </c>
      <c r="AR116" s="19" t="s">
        <v>164</v>
      </c>
      <c r="AT116" s="19" t="s">
        <v>159</v>
      </c>
      <c r="AU116" s="19" t="s">
        <v>80</v>
      </c>
      <c r="AY116" s="19" t="s">
        <v>155</v>
      </c>
      <c r="BE116" s="185">
        <f t="shared" si="4"/>
        <v>0</v>
      </c>
      <c r="BF116" s="185">
        <f t="shared" si="5"/>
        <v>0</v>
      </c>
      <c r="BG116" s="185">
        <f t="shared" si="6"/>
        <v>0</v>
      </c>
      <c r="BH116" s="185">
        <f t="shared" si="7"/>
        <v>0</v>
      </c>
      <c r="BI116" s="185">
        <f t="shared" si="8"/>
        <v>0</v>
      </c>
      <c r="BJ116" s="19" t="s">
        <v>80</v>
      </c>
      <c r="BK116" s="185">
        <f t="shared" si="9"/>
        <v>0</v>
      </c>
      <c r="BL116" s="19" t="s">
        <v>164</v>
      </c>
      <c r="BM116" s="19" t="s">
        <v>529</v>
      </c>
    </row>
    <row r="117" spans="2:65" s="1" customFormat="1" ht="22.5" customHeight="1" x14ac:dyDescent="0.3">
      <c r="B117" s="173"/>
      <c r="C117" s="174" t="s">
        <v>362</v>
      </c>
      <c r="D117" s="174" t="s">
        <v>159</v>
      </c>
      <c r="E117" s="175" t="s">
        <v>991</v>
      </c>
      <c r="F117" s="176" t="s">
        <v>992</v>
      </c>
      <c r="G117" s="177" t="s">
        <v>988</v>
      </c>
      <c r="H117" s="178">
        <v>34</v>
      </c>
      <c r="I117" s="179"/>
      <c r="J117" s="180">
        <f t="shared" si="0"/>
        <v>0</v>
      </c>
      <c r="K117" s="176" t="s">
        <v>3</v>
      </c>
      <c r="L117" s="36"/>
      <c r="M117" s="181" t="s">
        <v>3</v>
      </c>
      <c r="N117" s="182" t="s">
        <v>44</v>
      </c>
      <c r="O117" s="37"/>
      <c r="P117" s="183">
        <f t="shared" si="1"/>
        <v>0</v>
      </c>
      <c r="Q117" s="183">
        <v>0</v>
      </c>
      <c r="R117" s="183">
        <f t="shared" si="2"/>
        <v>0</v>
      </c>
      <c r="S117" s="183">
        <v>0</v>
      </c>
      <c r="T117" s="184">
        <f t="shared" si="3"/>
        <v>0</v>
      </c>
      <c r="AR117" s="19" t="s">
        <v>164</v>
      </c>
      <c r="AT117" s="19" t="s">
        <v>159</v>
      </c>
      <c r="AU117" s="19" t="s">
        <v>80</v>
      </c>
      <c r="AY117" s="19" t="s">
        <v>155</v>
      </c>
      <c r="BE117" s="185">
        <f t="shared" si="4"/>
        <v>0</v>
      </c>
      <c r="BF117" s="185">
        <f t="shared" si="5"/>
        <v>0</v>
      </c>
      <c r="BG117" s="185">
        <f t="shared" si="6"/>
        <v>0</v>
      </c>
      <c r="BH117" s="185">
        <f t="shared" si="7"/>
        <v>0</v>
      </c>
      <c r="BI117" s="185">
        <f t="shared" si="8"/>
        <v>0</v>
      </c>
      <c r="BJ117" s="19" t="s">
        <v>80</v>
      </c>
      <c r="BK117" s="185">
        <f t="shared" si="9"/>
        <v>0</v>
      </c>
      <c r="BL117" s="19" t="s">
        <v>164</v>
      </c>
      <c r="BM117" s="19" t="s">
        <v>537</v>
      </c>
    </row>
    <row r="118" spans="2:65" s="1" customFormat="1" ht="22.5" customHeight="1" x14ac:dyDescent="0.3">
      <c r="B118" s="173"/>
      <c r="C118" s="227" t="s">
        <v>366</v>
      </c>
      <c r="D118" s="227" t="s">
        <v>325</v>
      </c>
      <c r="E118" s="228" t="s">
        <v>993</v>
      </c>
      <c r="F118" s="229" t="s">
        <v>994</v>
      </c>
      <c r="G118" s="230" t="s">
        <v>995</v>
      </c>
      <c r="H118" s="231">
        <v>1</v>
      </c>
      <c r="I118" s="232"/>
      <c r="J118" s="233">
        <f t="shared" si="0"/>
        <v>0</v>
      </c>
      <c r="K118" s="229" t="s">
        <v>3</v>
      </c>
      <c r="L118" s="234"/>
      <c r="M118" s="235" t="s">
        <v>3</v>
      </c>
      <c r="N118" s="236" t="s">
        <v>44</v>
      </c>
      <c r="O118" s="37"/>
      <c r="P118" s="183">
        <f t="shared" si="1"/>
        <v>0</v>
      </c>
      <c r="Q118" s="183">
        <v>0</v>
      </c>
      <c r="R118" s="183">
        <f t="shared" si="2"/>
        <v>0</v>
      </c>
      <c r="S118" s="183">
        <v>0</v>
      </c>
      <c r="T118" s="184">
        <f t="shared" si="3"/>
        <v>0</v>
      </c>
      <c r="AR118" s="19" t="s">
        <v>224</v>
      </c>
      <c r="AT118" s="19" t="s">
        <v>325</v>
      </c>
      <c r="AU118" s="19" t="s">
        <v>80</v>
      </c>
      <c r="AY118" s="19" t="s">
        <v>155</v>
      </c>
      <c r="BE118" s="185">
        <f t="shared" si="4"/>
        <v>0</v>
      </c>
      <c r="BF118" s="185">
        <f t="shared" si="5"/>
        <v>0</v>
      </c>
      <c r="BG118" s="185">
        <f t="shared" si="6"/>
        <v>0</v>
      </c>
      <c r="BH118" s="185">
        <f t="shared" si="7"/>
        <v>0</v>
      </c>
      <c r="BI118" s="185">
        <f t="shared" si="8"/>
        <v>0</v>
      </c>
      <c r="BJ118" s="19" t="s">
        <v>80</v>
      </c>
      <c r="BK118" s="185">
        <f t="shared" si="9"/>
        <v>0</v>
      </c>
      <c r="BL118" s="19" t="s">
        <v>164</v>
      </c>
      <c r="BM118" s="19" t="s">
        <v>545</v>
      </c>
    </row>
    <row r="119" spans="2:65" s="11" customFormat="1" ht="37.35" customHeight="1" x14ac:dyDescent="0.35">
      <c r="B119" s="157"/>
      <c r="D119" s="170" t="s">
        <v>72</v>
      </c>
      <c r="E119" s="241" t="s">
        <v>996</v>
      </c>
      <c r="F119" s="241" t="s">
        <v>997</v>
      </c>
      <c r="I119" s="160"/>
      <c r="J119" s="242">
        <f>BK119</f>
        <v>0</v>
      </c>
      <c r="L119" s="157"/>
      <c r="M119" s="162"/>
      <c r="N119" s="163"/>
      <c r="O119" s="163"/>
      <c r="P119" s="164">
        <f>SUM(P120:P146)</f>
        <v>0</v>
      </c>
      <c r="Q119" s="163"/>
      <c r="R119" s="164">
        <f>SUM(R120:R146)</f>
        <v>149.10605999999996</v>
      </c>
      <c r="S119" s="163"/>
      <c r="T119" s="165">
        <f>SUM(T120:T146)</f>
        <v>0</v>
      </c>
      <c r="AR119" s="158" t="s">
        <v>80</v>
      </c>
      <c r="AT119" s="166" t="s">
        <v>72</v>
      </c>
      <c r="AU119" s="166" t="s">
        <v>73</v>
      </c>
      <c r="AY119" s="158" t="s">
        <v>155</v>
      </c>
      <c r="BK119" s="167">
        <f>SUM(BK120:BK146)</f>
        <v>0</v>
      </c>
    </row>
    <row r="120" spans="2:65" s="1" customFormat="1" ht="22.5" customHeight="1" x14ac:dyDescent="0.3">
      <c r="B120" s="173"/>
      <c r="C120" s="174" t="s">
        <v>80</v>
      </c>
      <c r="D120" s="174" t="s">
        <v>159</v>
      </c>
      <c r="E120" s="175" t="s">
        <v>998</v>
      </c>
      <c r="F120" s="176" t="s">
        <v>999</v>
      </c>
      <c r="G120" s="177" t="s">
        <v>1000</v>
      </c>
      <c r="H120" s="178">
        <v>0.35</v>
      </c>
      <c r="I120" s="179"/>
      <c r="J120" s="180">
        <f t="shared" ref="J120:J146" si="10">ROUND(I120*H120,2)</f>
        <v>0</v>
      </c>
      <c r="K120" s="176" t="s">
        <v>227</v>
      </c>
      <c r="L120" s="36"/>
      <c r="M120" s="181" t="s">
        <v>3</v>
      </c>
      <c r="N120" s="182" t="s">
        <v>44</v>
      </c>
      <c r="O120" s="37"/>
      <c r="P120" s="183">
        <f t="shared" ref="P120:P146" si="11">O120*H120</f>
        <v>0</v>
      </c>
      <c r="Q120" s="183">
        <v>8.8000000000000005E-3</v>
      </c>
      <c r="R120" s="183">
        <f t="shared" ref="R120:R146" si="12">Q120*H120</f>
        <v>3.0799999999999998E-3</v>
      </c>
      <c r="S120" s="183">
        <v>0</v>
      </c>
      <c r="T120" s="184">
        <f t="shared" ref="T120:T146" si="13">S120*H120</f>
        <v>0</v>
      </c>
      <c r="AR120" s="19" t="s">
        <v>164</v>
      </c>
      <c r="AT120" s="19" t="s">
        <v>159</v>
      </c>
      <c r="AU120" s="19" t="s">
        <v>80</v>
      </c>
      <c r="AY120" s="19" t="s">
        <v>155</v>
      </c>
      <c r="BE120" s="185">
        <f t="shared" ref="BE120:BE146" si="14">IF(N120="základní",J120,0)</f>
        <v>0</v>
      </c>
      <c r="BF120" s="185">
        <f t="shared" ref="BF120:BF146" si="15">IF(N120="snížená",J120,0)</f>
        <v>0</v>
      </c>
      <c r="BG120" s="185">
        <f t="shared" ref="BG120:BG146" si="16">IF(N120="zákl. přenesená",J120,0)</f>
        <v>0</v>
      </c>
      <c r="BH120" s="185">
        <f t="shared" ref="BH120:BH146" si="17">IF(N120="sníž. přenesená",J120,0)</f>
        <v>0</v>
      </c>
      <c r="BI120" s="185">
        <f t="shared" ref="BI120:BI146" si="18">IF(N120="nulová",J120,0)</f>
        <v>0</v>
      </c>
      <c r="BJ120" s="19" t="s">
        <v>80</v>
      </c>
      <c r="BK120" s="185">
        <f t="shared" ref="BK120:BK146" si="19">ROUND(I120*H120,2)</f>
        <v>0</v>
      </c>
      <c r="BL120" s="19" t="s">
        <v>164</v>
      </c>
      <c r="BM120" s="19" t="s">
        <v>553</v>
      </c>
    </row>
    <row r="121" spans="2:65" s="1" customFormat="1" ht="31.5" customHeight="1" x14ac:dyDescent="0.3">
      <c r="B121" s="173"/>
      <c r="C121" s="174" t="s">
        <v>82</v>
      </c>
      <c r="D121" s="174" t="s">
        <v>159</v>
      </c>
      <c r="E121" s="175" t="s">
        <v>1001</v>
      </c>
      <c r="F121" s="176" t="s">
        <v>1002</v>
      </c>
      <c r="G121" s="177" t="s">
        <v>431</v>
      </c>
      <c r="H121" s="178">
        <v>10</v>
      </c>
      <c r="I121" s="179"/>
      <c r="J121" s="180">
        <f t="shared" si="10"/>
        <v>0</v>
      </c>
      <c r="K121" s="176" t="s">
        <v>227</v>
      </c>
      <c r="L121" s="36"/>
      <c r="M121" s="181" t="s">
        <v>3</v>
      </c>
      <c r="N121" s="182" t="s">
        <v>44</v>
      </c>
      <c r="O121" s="37"/>
      <c r="P121" s="183">
        <f t="shared" si="11"/>
        <v>0</v>
      </c>
      <c r="Q121" s="183">
        <v>0</v>
      </c>
      <c r="R121" s="183">
        <f t="shared" si="12"/>
        <v>0</v>
      </c>
      <c r="S121" s="183">
        <v>0</v>
      </c>
      <c r="T121" s="184">
        <f t="shared" si="13"/>
        <v>0</v>
      </c>
      <c r="AR121" s="19" t="s">
        <v>164</v>
      </c>
      <c r="AT121" s="19" t="s">
        <v>159</v>
      </c>
      <c r="AU121" s="19" t="s">
        <v>80</v>
      </c>
      <c r="AY121" s="19" t="s">
        <v>155</v>
      </c>
      <c r="BE121" s="185">
        <f t="shared" si="14"/>
        <v>0</v>
      </c>
      <c r="BF121" s="185">
        <f t="shared" si="15"/>
        <v>0</v>
      </c>
      <c r="BG121" s="185">
        <f t="shared" si="16"/>
        <v>0</v>
      </c>
      <c r="BH121" s="185">
        <f t="shared" si="17"/>
        <v>0</v>
      </c>
      <c r="BI121" s="185">
        <f t="shared" si="18"/>
        <v>0</v>
      </c>
      <c r="BJ121" s="19" t="s">
        <v>80</v>
      </c>
      <c r="BK121" s="185">
        <f t="shared" si="19"/>
        <v>0</v>
      </c>
      <c r="BL121" s="19" t="s">
        <v>164</v>
      </c>
      <c r="BM121" s="19" t="s">
        <v>563</v>
      </c>
    </row>
    <row r="122" spans="2:65" s="1" customFormat="1" ht="22.5" customHeight="1" x14ac:dyDescent="0.3">
      <c r="B122" s="173"/>
      <c r="C122" s="174" t="s">
        <v>165</v>
      </c>
      <c r="D122" s="174" t="s">
        <v>159</v>
      </c>
      <c r="E122" s="175" t="s">
        <v>1003</v>
      </c>
      <c r="F122" s="176" t="s">
        <v>1004</v>
      </c>
      <c r="G122" s="177" t="s">
        <v>162</v>
      </c>
      <c r="H122" s="178">
        <v>12</v>
      </c>
      <c r="I122" s="179"/>
      <c r="J122" s="180">
        <f t="shared" si="10"/>
        <v>0</v>
      </c>
      <c r="K122" s="176" t="s">
        <v>227</v>
      </c>
      <c r="L122" s="36"/>
      <c r="M122" s="181" t="s">
        <v>3</v>
      </c>
      <c r="N122" s="182" t="s">
        <v>44</v>
      </c>
      <c r="O122" s="37"/>
      <c r="P122" s="183">
        <f t="shared" si="11"/>
        <v>0</v>
      </c>
      <c r="Q122" s="183">
        <v>2.2563399999999998</v>
      </c>
      <c r="R122" s="183">
        <f t="shared" si="12"/>
        <v>27.076079999999997</v>
      </c>
      <c r="S122" s="183">
        <v>0</v>
      </c>
      <c r="T122" s="184">
        <f t="shared" si="13"/>
        <v>0</v>
      </c>
      <c r="AR122" s="19" t="s">
        <v>164</v>
      </c>
      <c r="AT122" s="19" t="s">
        <v>159</v>
      </c>
      <c r="AU122" s="19" t="s">
        <v>80</v>
      </c>
      <c r="AY122" s="19" t="s">
        <v>155</v>
      </c>
      <c r="BE122" s="185">
        <f t="shared" si="14"/>
        <v>0</v>
      </c>
      <c r="BF122" s="185">
        <f t="shared" si="15"/>
        <v>0</v>
      </c>
      <c r="BG122" s="185">
        <f t="shared" si="16"/>
        <v>0</v>
      </c>
      <c r="BH122" s="185">
        <f t="shared" si="17"/>
        <v>0</v>
      </c>
      <c r="BI122" s="185">
        <f t="shared" si="18"/>
        <v>0</v>
      </c>
      <c r="BJ122" s="19" t="s">
        <v>80</v>
      </c>
      <c r="BK122" s="185">
        <f t="shared" si="19"/>
        <v>0</v>
      </c>
      <c r="BL122" s="19" t="s">
        <v>164</v>
      </c>
      <c r="BM122" s="19" t="s">
        <v>571</v>
      </c>
    </row>
    <row r="123" spans="2:65" s="1" customFormat="1" ht="22.5" customHeight="1" x14ac:dyDescent="0.3">
      <c r="B123" s="173"/>
      <c r="C123" s="227" t="s">
        <v>164</v>
      </c>
      <c r="D123" s="227" t="s">
        <v>325</v>
      </c>
      <c r="E123" s="228" t="s">
        <v>1005</v>
      </c>
      <c r="F123" s="229" t="s">
        <v>1006</v>
      </c>
      <c r="G123" s="230" t="s">
        <v>162</v>
      </c>
      <c r="H123" s="231">
        <v>12</v>
      </c>
      <c r="I123" s="232"/>
      <c r="J123" s="233">
        <f t="shared" si="10"/>
        <v>0</v>
      </c>
      <c r="K123" s="229" t="s">
        <v>3</v>
      </c>
      <c r="L123" s="234"/>
      <c r="M123" s="235" t="s">
        <v>3</v>
      </c>
      <c r="N123" s="236" t="s">
        <v>44</v>
      </c>
      <c r="O123" s="37"/>
      <c r="P123" s="183">
        <f t="shared" si="11"/>
        <v>0</v>
      </c>
      <c r="Q123" s="183">
        <v>0</v>
      </c>
      <c r="R123" s="183">
        <f t="shared" si="12"/>
        <v>0</v>
      </c>
      <c r="S123" s="183">
        <v>0</v>
      </c>
      <c r="T123" s="184">
        <f t="shared" si="13"/>
        <v>0</v>
      </c>
      <c r="AR123" s="19" t="s">
        <v>224</v>
      </c>
      <c r="AT123" s="19" t="s">
        <v>325</v>
      </c>
      <c r="AU123" s="19" t="s">
        <v>80</v>
      </c>
      <c r="AY123" s="19" t="s">
        <v>155</v>
      </c>
      <c r="BE123" s="185">
        <f t="shared" si="14"/>
        <v>0</v>
      </c>
      <c r="BF123" s="185">
        <f t="shared" si="15"/>
        <v>0</v>
      </c>
      <c r="BG123" s="185">
        <f t="shared" si="16"/>
        <v>0</v>
      </c>
      <c r="BH123" s="185">
        <f t="shared" si="17"/>
        <v>0</v>
      </c>
      <c r="BI123" s="185">
        <f t="shared" si="18"/>
        <v>0</v>
      </c>
      <c r="BJ123" s="19" t="s">
        <v>80</v>
      </c>
      <c r="BK123" s="185">
        <f t="shared" si="19"/>
        <v>0</v>
      </c>
      <c r="BL123" s="19" t="s">
        <v>164</v>
      </c>
      <c r="BM123" s="19" t="s">
        <v>577</v>
      </c>
    </row>
    <row r="124" spans="2:65" s="1" customFormat="1" ht="22.5" customHeight="1" x14ac:dyDescent="0.3">
      <c r="B124" s="173"/>
      <c r="C124" s="174" t="s">
        <v>203</v>
      </c>
      <c r="D124" s="174" t="s">
        <v>159</v>
      </c>
      <c r="E124" s="175" t="s">
        <v>1007</v>
      </c>
      <c r="F124" s="176" t="s">
        <v>1008</v>
      </c>
      <c r="G124" s="177" t="s">
        <v>162</v>
      </c>
      <c r="H124" s="178">
        <v>3</v>
      </c>
      <c r="I124" s="179"/>
      <c r="J124" s="180">
        <f t="shared" si="10"/>
        <v>0</v>
      </c>
      <c r="K124" s="176" t="s">
        <v>227</v>
      </c>
      <c r="L124" s="36"/>
      <c r="M124" s="181" t="s">
        <v>3</v>
      </c>
      <c r="N124" s="182" t="s">
        <v>44</v>
      </c>
      <c r="O124" s="37"/>
      <c r="P124" s="183">
        <f t="shared" si="11"/>
        <v>0</v>
      </c>
      <c r="Q124" s="183">
        <v>0</v>
      </c>
      <c r="R124" s="183">
        <f t="shared" si="12"/>
        <v>0</v>
      </c>
      <c r="S124" s="183">
        <v>0</v>
      </c>
      <c r="T124" s="184">
        <f t="shared" si="13"/>
        <v>0</v>
      </c>
      <c r="AR124" s="19" t="s">
        <v>164</v>
      </c>
      <c r="AT124" s="19" t="s">
        <v>159</v>
      </c>
      <c r="AU124" s="19" t="s">
        <v>80</v>
      </c>
      <c r="AY124" s="19" t="s">
        <v>155</v>
      </c>
      <c r="BE124" s="185">
        <f t="shared" si="14"/>
        <v>0</v>
      </c>
      <c r="BF124" s="185">
        <f t="shared" si="15"/>
        <v>0</v>
      </c>
      <c r="BG124" s="185">
        <f t="shared" si="16"/>
        <v>0</v>
      </c>
      <c r="BH124" s="185">
        <f t="shared" si="17"/>
        <v>0</v>
      </c>
      <c r="BI124" s="185">
        <f t="shared" si="18"/>
        <v>0</v>
      </c>
      <c r="BJ124" s="19" t="s">
        <v>80</v>
      </c>
      <c r="BK124" s="185">
        <f t="shared" si="19"/>
        <v>0</v>
      </c>
      <c r="BL124" s="19" t="s">
        <v>164</v>
      </c>
      <c r="BM124" s="19" t="s">
        <v>587</v>
      </c>
    </row>
    <row r="125" spans="2:65" s="1" customFormat="1" ht="22.5" customHeight="1" x14ac:dyDescent="0.3">
      <c r="B125" s="173"/>
      <c r="C125" s="174" t="s">
        <v>208</v>
      </c>
      <c r="D125" s="174" t="s">
        <v>159</v>
      </c>
      <c r="E125" s="175" t="s">
        <v>1009</v>
      </c>
      <c r="F125" s="176" t="s">
        <v>1010</v>
      </c>
      <c r="G125" s="177" t="s">
        <v>458</v>
      </c>
      <c r="H125" s="178">
        <v>48</v>
      </c>
      <c r="I125" s="179"/>
      <c r="J125" s="180">
        <f t="shared" si="10"/>
        <v>0</v>
      </c>
      <c r="K125" s="176" t="s">
        <v>3</v>
      </c>
      <c r="L125" s="36"/>
      <c r="M125" s="181" t="s">
        <v>3</v>
      </c>
      <c r="N125" s="182" t="s">
        <v>44</v>
      </c>
      <c r="O125" s="37"/>
      <c r="P125" s="183">
        <f t="shared" si="11"/>
        <v>0</v>
      </c>
      <c r="Q125" s="183">
        <v>0</v>
      </c>
      <c r="R125" s="183">
        <f t="shared" si="12"/>
        <v>0</v>
      </c>
      <c r="S125" s="183">
        <v>0</v>
      </c>
      <c r="T125" s="184">
        <f t="shared" si="13"/>
        <v>0</v>
      </c>
      <c r="AR125" s="19" t="s">
        <v>164</v>
      </c>
      <c r="AT125" s="19" t="s">
        <v>159</v>
      </c>
      <c r="AU125" s="19" t="s">
        <v>80</v>
      </c>
      <c r="AY125" s="19" t="s">
        <v>155</v>
      </c>
      <c r="BE125" s="185">
        <f t="shared" si="14"/>
        <v>0</v>
      </c>
      <c r="BF125" s="185">
        <f t="shared" si="15"/>
        <v>0</v>
      </c>
      <c r="BG125" s="185">
        <f t="shared" si="16"/>
        <v>0</v>
      </c>
      <c r="BH125" s="185">
        <f t="shared" si="17"/>
        <v>0</v>
      </c>
      <c r="BI125" s="185">
        <f t="shared" si="18"/>
        <v>0</v>
      </c>
      <c r="BJ125" s="19" t="s">
        <v>80</v>
      </c>
      <c r="BK125" s="185">
        <f t="shared" si="19"/>
        <v>0</v>
      </c>
      <c r="BL125" s="19" t="s">
        <v>164</v>
      </c>
      <c r="BM125" s="19" t="s">
        <v>595</v>
      </c>
    </row>
    <row r="126" spans="2:65" s="1" customFormat="1" ht="22.5" customHeight="1" x14ac:dyDescent="0.3">
      <c r="B126" s="173"/>
      <c r="C126" s="174" t="s">
        <v>214</v>
      </c>
      <c r="D126" s="174" t="s">
        <v>159</v>
      </c>
      <c r="E126" s="175" t="s">
        <v>1011</v>
      </c>
      <c r="F126" s="176" t="s">
        <v>1012</v>
      </c>
      <c r="G126" s="177" t="s">
        <v>162</v>
      </c>
      <c r="H126" s="178">
        <v>3</v>
      </c>
      <c r="I126" s="179"/>
      <c r="J126" s="180">
        <f t="shared" si="10"/>
        <v>0</v>
      </c>
      <c r="K126" s="176" t="s">
        <v>3</v>
      </c>
      <c r="L126" s="36"/>
      <c r="M126" s="181" t="s">
        <v>3</v>
      </c>
      <c r="N126" s="182" t="s">
        <v>44</v>
      </c>
      <c r="O126" s="37"/>
      <c r="P126" s="183">
        <f t="shared" si="11"/>
        <v>0</v>
      </c>
      <c r="Q126" s="183">
        <v>0</v>
      </c>
      <c r="R126" s="183">
        <f t="shared" si="12"/>
        <v>0</v>
      </c>
      <c r="S126" s="183">
        <v>0</v>
      </c>
      <c r="T126" s="184">
        <f t="shared" si="13"/>
        <v>0</v>
      </c>
      <c r="AR126" s="19" t="s">
        <v>164</v>
      </c>
      <c r="AT126" s="19" t="s">
        <v>159</v>
      </c>
      <c r="AU126" s="19" t="s">
        <v>80</v>
      </c>
      <c r="AY126" s="19" t="s">
        <v>155</v>
      </c>
      <c r="BE126" s="185">
        <f t="shared" si="14"/>
        <v>0</v>
      </c>
      <c r="BF126" s="185">
        <f t="shared" si="15"/>
        <v>0</v>
      </c>
      <c r="BG126" s="185">
        <f t="shared" si="16"/>
        <v>0</v>
      </c>
      <c r="BH126" s="185">
        <f t="shared" si="17"/>
        <v>0</v>
      </c>
      <c r="BI126" s="185">
        <f t="shared" si="18"/>
        <v>0</v>
      </c>
      <c r="BJ126" s="19" t="s">
        <v>80</v>
      </c>
      <c r="BK126" s="185">
        <f t="shared" si="19"/>
        <v>0</v>
      </c>
      <c r="BL126" s="19" t="s">
        <v>164</v>
      </c>
      <c r="BM126" s="19" t="s">
        <v>603</v>
      </c>
    </row>
    <row r="127" spans="2:65" s="1" customFormat="1" ht="22.5" customHeight="1" x14ac:dyDescent="0.3">
      <c r="B127" s="173"/>
      <c r="C127" s="174" t="s">
        <v>224</v>
      </c>
      <c r="D127" s="174" t="s">
        <v>159</v>
      </c>
      <c r="E127" s="175" t="s">
        <v>1013</v>
      </c>
      <c r="F127" s="176" t="s">
        <v>1014</v>
      </c>
      <c r="G127" s="177" t="s">
        <v>458</v>
      </c>
      <c r="H127" s="178">
        <v>340</v>
      </c>
      <c r="I127" s="179"/>
      <c r="J127" s="180">
        <f t="shared" si="10"/>
        <v>0</v>
      </c>
      <c r="K127" s="176" t="s">
        <v>3</v>
      </c>
      <c r="L127" s="36"/>
      <c r="M127" s="181" t="s">
        <v>3</v>
      </c>
      <c r="N127" s="182" t="s">
        <v>44</v>
      </c>
      <c r="O127" s="37"/>
      <c r="P127" s="183">
        <f t="shared" si="11"/>
        <v>0</v>
      </c>
      <c r="Q127" s="183">
        <v>0</v>
      </c>
      <c r="R127" s="183">
        <f t="shared" si="12"/>
        <v>0</v>
      </c>
      <c r="S127" s="183">
        <v>0</v>
      </c>
      <c r="T127" s="184">
        <f t="shared" si="13"/>
        <v>0</v>
      </c>
      <c r="AR127" s="19" t="s">
        <v>164</v>
      </c>
      <c r="AT127" s="19" t="s">
        <v>159</v>
      </c>
      <c r="AU127" s="19" t="s">
        <v>80</v>
      </c>
      <c r="AY127" s="19" t="s">
        <v>155</v>
      </c>
      <c r="BE127" s="185">
        <f t="shared" si="14"/>
        <v>0</v>
      </c>
      <c r="BF127" s="185">
        <f t="shared" si="15"/>
        <v>0</v>
      </c>
      <c r="BG127" s="185">
        <f t="shared" si="16"/>
        <v>0</v>
      </c>
      <c r="BH127" s="185">
        <f t="shared" si="17"/>
        <v>0</v>
      </c>
      <c r="BI127" s="185">
        <f t="shared" si="18"/>
        <v>0</v>
      </c>
      <c r="BJ127" s="19" t="s">
        <v>80</v>
      </c>
      <c r="BK127" s="185">
        <f t="shared" si="19"/>
        <v>0</v>
      </c>
      <c r="BL127" s="19" t="s">
        <v>164</v>
      </c>
      <c r="BM127" s="19" t="s">
        <v>611</v>
      </c>
    </row>
    <row r="128" spans="2:65" s="1" customFormat="1" ht="22.5" customHeight="1" x14ac:dyDescent="0.3">
      <c r="B128" s="173"/>
      <c r="C128" s="174" t="s">
        <v>235</v>
      </c>
      <c r="D128" s="174" t="s">
        <v>159</v>
      </c>
      <c r="E128" s="175" t="s">
        <v>1015</v>
      </c>
      <c r="F128" s="176" t="s">
        <v>1016</v>
      </c>
      <c r="G128" s="177" t="s">
        <v>458</v>
      </c>
      <c r="H128" s="178">
        <v>20</v>
      </c>
      <c r="I128" s="179"/>
      <c r="J128" s="180">
        <f t="shared" si="10"/>
        <v>0</v>
      </c>
      <c r="K128" s="176" t="s">
        <v>3</v>
      </c>
      <c r="L128" s="36"/>
      <c r="M128" s="181" t="s">
        <v>3</v>
      </c>
      <c r="N128" s="182" t="s">
        <v>44</v>
      </c>
      <c r="O128" s="37"/>
      <c r="P128" s="183">
        <f t="shared" si="11"/>
        <v>0</v>
      </c>
      <c r="Q128" s="183">
        <v>0</v>
      </c>
      <c r="R128" s="183">
        <f t="shared" si="12"/>
        <v>0</v>
      </c>
      <c r="S128" s="183">
        <v>0</v>
      </c>
      <c r="T128" s="184">
        <f t="shared" si="13"/>
        <v>0</v>
      </c>
      <c r="AR128" s="19" t="s">
        <v>164</v>
      </c>
      <c r="AT128" s="19" t="s">
        <v>159</v>
      </c>
      <c r="AU128" s="19" t="s">
        <v>80</v>
      </c>
      <c r="AY128" s="19" t="s">
        <v>155</v>
      </c>
      <c r="BE128" s="185">
        <f t="shared" si="14"/>
        <v>0</v>
      </c>
      <c r="BF128" s="185">
        <f t="shared" si="15"/>
        <v>0</v>
      </c>
      <c r="BG128" s="185">
        <f t="shared" si="16"/>
        <v>0</v>
      </c>
      <c r="BH128" s="185">
        <f t="shared" si="17"/>
        <v>0</v>
      </c>
      <c r="BI128" s="185">
        <f t="shared" si="18"/>
        <v>0</v>
      </c>
      <c r="BJ128" s="19" t="s">
        <v>80</v>
      </c>
      <c r="BK128" s="185">
        <f t="shared" si="19"/>
        <v>0</v>
      </c>
      <c r="BL128" s="19" t="s">
        <v>164</v>
      </c>
      <c r="BM128" s="19" t="s">
        <v>623</v>
      </c>
    </row>
    <row r="129" spans="2:65" s="1" customFormat="1" ht="22.5" customHeight="1" x14ac:dyDescent="0.3">
      <c r="B129" s="173"/>
      <c r="C129" s="174" t="s">
        <v>240</v>
      </c>
      <c r="D129" s="174" t="s">
        <v>159</v>
      </c>
      <c r="E129" s="175" t="s">
        <v>1017</v>
      </c>
      <c r="F129" s="176" t="s">
        <v>1018</v>
      </c>
      <c r="G129" s="177" t="s">
        <v>458</v>
      </c>
      <c r="H129" s="178">
        <v>380</v>
      </c>
      <c r="I129" s="179"/>
      <c r="J129" s="180">
        <f t="shared" si="10"/>
        <v>0</v>
      </c>
      <c r="K129" s="176" t="s">
        <v>227</v>
      </c>
      <c r="L129" s="36"/>
      <c r="M129" s="181" t="s">
        <v>3</v>
      </c>
      <c r="N129" s="182" t="s">
        <v>44</v>
      </c>
      <c r="O129" s="37"/>
      <c r="P129" s="183">
        <f t="shared" si="11"/>
        <v>0</v>
      </c>
      <c r="Q129" s="183">
        <v>0</v>
      </c>
      <c r="R129" s="183">
        <f t="shared" si="12"/>
        <v>0</v>
      </c>
      <c r="S129" s="183">
        <v>0</v>
      </c>
      <c r="T129" s="184">
        <f t="shared" si="13"/>
        <v>0</v>
      </c>
      <c r="AR129" s="19" t="s">
        <v>164</v>
      </c>
      <c r="AT129" s="19" t="s">
        <v>159</v>
      </c>
      <c r="AU129" s="19" t="s">
        <v>80</v>
      </c>
      <c r="AY129" s="19" t="s">
        <v>155</v>
      </c>
      <c r="BE129" s="185">
        <f t="shared" si="14"/>
        <v>0</v>
      </c>
      <c r="BF129" s="185">
        <f t="shared" si="15"/>
        <v>0</v>
      </c>
      <c r="BG129" s="185">
        <f t="shared" si="16"/>
        <v>0</v>
      </c>
      <c r="BH129" s="185">
        <f t="shared" si="17"/>
        <v>0</v>
      </c>
      <c r="BI129" s="185">
        <f t="shared" si="18"/>
        <v>0</v>
      </c>
      <c r="BJ129" s="19" t="s">
        <v>80</v>
      </c>
      <c r="BK129" s="185">
        <f t="shared" si="19"/>
        <v>0</v>
      </c>
      <c r="BL129" s="19" t="s">
        <v>164</v>
      </c>
      <c r="BM129" s="19" t="s">
        <v>633</v>
      </c>
    </row>
    <row r="130" spans="2:65" s="1" customFormat="1" ht="22.5" customHeight="1" x14ac:dyDescent="0.3">
      <c r="B130" s="173"/>
      <c r="C130" s="174" t="s">
        <v>246</v>
      </c>
      <c r="D130" s="174" t="s">
        <v>159</v>
      </c>
      <c r="E130" s="175" t="s">
        <v>1019</v>
      </c>
      <c r="F130" s="176" t="s">
        <v>1020</v>
      </c>
      <c r="G130" s="177" t="s">
        <v>217</v>
      </c>
      <c r="H130" s="178">
        <v>4</v>
      </c>
      <c r="I130" s="179"/>
      <c r="J130" s="180">
        <f t="shared" si="10"/>
        <v>0</v>
      </c>
      <c r="K130" s="176" t="s">
        <v>227</v>
      </c>
      <c r="L130" s="36"/>
      <c r="M130" s="181" t="s">
        <v>3</v>
      </c>
      <c r="N130" s="182" t="s">
        <v>44</v>
      </c>
      <c r="O130" s="37"/>
      <c r="P130" s="183">
        <f t="shared" si="11"/>
        <v>0</v>
      </c>
      <c r="Q130" s="183">
        <v>0</v>
      </c>
      <c r="R130" s="183">
        <f t="shared" si="12"/>
        <v>0</v>
      </c>
      <c r="S130" s="183">
        <v>0</v>
      </c>
      <c r="T130" s="184">
        <f t="shared" si="13"/>
        <v>0</v>
      </c>
      <c r="AR130" s="19" t="s">
        <v>164</v>
      </c>
      <c r="AT130" s="19" t="s">
        <v>159</v>
      </c>
      <c r="AU130" s="19" t="s">
        <v>80</v>
      </c>
      <c r="AY130" s="19" t="s">
        <v>155</v>
      </c>
      <c r="BE130" s="185">
        <f t="shared" si="14"/>
        <v>0</v>
      </c>
      <c r="BF130" s="185">
        <f t="shared" si="15"/>
        <v>0</v>
      </c>
      <c r="BG130" s="185">
        <f t="shared" si="16"/>
        <v>0</v>
      </c>
      <c r="BH130" s="185">
        <f t="shared" si="17"/>
        <v>0</v>
      </c>
      <c r="BI130" s="185">
        <f t="shared" si="18"/>
        <v>0</v>
      </c>
      <c r="BJ130" s="19" t="s">
        <v>80</v>
      </c>
      <c r="BK130" s="185">
        <f t="shared" si="19"/>
        <v>0</v>
      </c>
      <c r="BL130" s="19" t="s">
        <v>164</v>
      </c>
      <c r="BM130" s="19" t="s">
        <v>643</v>
      </c>
    </row>
    <row r="131" spans="2:65" s="1" customFormat="1" ht="22.5" customHeight="1" x14ac:dyDescent="0.3">
      <c r="B131" s="173"/>
      <c r="C131" s="174" t="s">
        <v>251</v>
      </c>
      <c r="D131" s="174" t="s">
        <v>159</v>
      </c>
      <c r="E131" s="175" t="s">
        <v>1021</v>
      </c>
      <c r="F131" s="176" t="s">
        <v>1022</v>
      </c>
      <c r="G131" s="177" t="s">
        <v>458</v>
      </c>
      <c r="H131" s="178">
        <v>10</v>
      </c>
      <c r="I131" s="179"/>
      <c r="J131" s="180">
        <f t="shared" si="10"/>
        <v>0</v>
      </c>
      <c r="K131" s="176" t="s">
        <v>227</v>
      </c>
      <c r="L131" s="36"/>
      <c r="M131" s="181" t="s">
        <v>3</v>
      </c>
      <c r="N131" s="182" t="s">
        <v>44</v>
      </c>
      <c r="O131" s="37"/>
      <c r="P131" s="183">
        <f t="shared" si="11"/>
        <v>0</v>
      </c>
      <c r="Q131" s="183">
        <v>0</v>
      </c>
      <c r="R131" s="183">
        <f t="shared" si="12"/>
        <v>0</v>
      </c>
      <c r="S131" s="183">
        <v>0</v>
      </c>
      <c r="T131" s="184">
        <f t="shared" si="13"/>
        <v>0</v>
      </c>
      <c r="AR131" s="19" t="s">
        <v>164</v>
      </c>
      <c r="AT131" s="19" t="s">
        <v>159</v>
      </c>
      <c r="AU131" s="19" t="s">
        <v>80</v>
      </c>
      <c r="AY131" s="19" t="s">
        <v>155</v>
      </c>
      <c r="BE131" s="185">
        <f t="shared" si="14"/>
        <v>0</v>
      </c>
      <c r="BF131" s="185">
        <f t="shared" si="15"/>
        <v>0</v>
      </c>
      <c r="BG131" s="185">
        <f t="shared" si="16"/>
        <v>0</v>
      </c>
      <c r="BH131" s="185">
        <f t="shared" si="17"/>
        <v>0</v>
      </c>
      <c r="BI131" s="185">
        <f t="shared" si="18"/>
        <v>0</v>
      </c>
      <c r="BJ131" s="19" t="s">
        <v>80</v>
      </c>
      <c r="BK131" s="185">
        <f t="shared" si="19"/>
        <v>0</v>
      </c>
      <c r="BL131" s="19" t="s">
        <v>164</v>
      </c>
      <c r="BM131" s="19" t="s">
        <v>653</v>
      </c>
    </row>
    <row r="132" spans="2:65" s="1" customFormat="1" ht="31.5" customHeight="1" x14ac:dyDescent="0.3">
      <c r="B132" s="173"/>
      <c r="C132" s="174" t="s">
        <v>256</v>
      </c>
      <c r="D132" s="174" t="s">
        <v>159</v>
      </c>
      <c r="E132" s="175" t="s">
        <v>1023</v>
      </c>
      <c r="F132" s="176" t="s">
        <v>1024</v>
      </c>
      <c r="G132" s="177" t="s">
        <v>458</v>
      </c>
      <c r="H132" s="178">
        <v>340</v>
      </c>
      <c r="I132" s="179"/>
      <c r="J132" s="180">
        <f t="shared" si="10"/>
        <v>0</v>
      </c>
      <c r="K132" s="176" t="s">
        <v>227</v>
      </c>
      <c r="L132" s="36"/>
      <c r="M132" s="181" t="s">
        <v>3</v>
      </c>
      <c r="N132" s="182" t="s">
        <v>44</v>
      </c>
      <c r="O132" s="37"/>
      <c r="P132" s="183">
        <f t="shared" si="11"/>
        <v>0</v>
      </c>
      <c r="Q132" s="183">
        <v>0.156</v>
      </c>
      <c r="R132" s="183">
        <f t="shared" si="12"/>
        <v>53.04</v>
      </c>
      <c r="S132" s="183">
        <v>0</v>
      </c>
      <c r="T132" s="184">
        <f t="shared" si="13"/>
        <v>0</v>
      </c>
      <c r="AR132" s="19" t="s">
        <v>164</v>
      </c>
      <c r="AT132" s="19" t="s">
        <v>159</v>
      </c>
      <c r="AU132" s="19" t="s">
        <v>80</v>
      </c>
      <c r="AY132" s="19" t="s">
        <v>155</v>
      </c>
      <c r="BE132" s="185">
        <f t="shared" si="14"/>
        <v>0</v>
      </c>
      <c r="BF132" s="185">
        <f t="shared" si="15"/>
        <v>0</v>
      </c>
      <c r="BG132" s="185">
        <f t="shared" si="16"/>
        <v>0</v>
      </c>
      <c r="BH132" s="185">
        <f t="shared" si="17"/>
        <v>0</v>
      </c>
      <c r="BI132" s="185">
        <f t="shared" si="18"/>
        <v>0</v>
      </c>
      <c r="BJ132" s="19" t="s">
        <v>80</v>
      </c>
      <c r="BK132" s="185">
        <f t="shared" si="19"/>
        <v>0</v>
      </c>
      <c r="BL132" s="19" t="s">
        <v>164</v>
      </c>
      <c r="BM132" s="19" t="s">
        <v>662</v>
      </c>
    </row>
    <row r="133" spans="2:65" s="1" customFormat="1" ht="22.5" customHeight="1" x14ac:dyDescent="0.3">
      <c r="B133" s="173"/>
      <c r="C133" s="227" t="s">
        <v>263</v>
      </c>
      <c r="D133" s="227" t="s">
        <v>325</v>
      </c>
      <c r="E133" s="228" t="s">
        <v>1025</v>
      </c>
      <c r="F133" s="229" t="s">
        <v>1026</v>
      </c>
      <c r="G133" s="230" t="s">
        <v>162</v>
      </c>
      <c r="H133" s="231">
        <v>25</v>
      </c>
      <c r="I133" s="232"/>
      <c r="J133" s="233">
        <f t="shared" si="10"/>
        <v>0</v>
      </c>
      <c r="K133" s="229" t="s">
        <v>3</v>
      </c>
      <c r="L133" s="234"/>
      <c r="M133" s="235" t="s">
        <v>3</v>
      </c>
      <c r="N133" s="236" t="s">
        <v>44</v>
      </c>
      <c r="O133" s="37"/>
      <c r="P133" s="183">
        <f t="shared" si="11"/>
        <v>0</v>
      </c>
      <c r="Q133" s="183">
        <v>0</v>
      </c>
      <c r="R133" s="183">
        <f t="shared" si="12"/>
        <v>0</v>
      </c>
      <c r="S133" s="183">
        <v>0</v>
      </c>
      <c r="T133" s="184">
        <f t="shared" si="13"/>
        <v>0</v>
      </c>
      <c r="AR133" s="19" t="s">
        <v>224</v>
      </c>
      <c r="AT133" s="19" t="s">
        <v>325</v>
      </c>
      <c r="AU133" s="19" t="s">
        <v>80</v>
      </c>
      <c r="AY133" s="19" t="s">
        <v>155</v>
      </c>
      <c r="BE133" s="185">
        <f t="shared" si="14"/>
        <v>0</v>
      </c>
      <c r="BF133" s="185">
        <f t="shared" si="15"/>
        <v>0</v>
      </c>
      <c r="BG133" s="185">
        <f t="shared" si="16"/>
        <v>0</v>
      </c>
      <c r="BH133" s="185">
        <f t="shared" si="17"/>
        <v>0</v>
      </c>
      <c r="BI133" s="185">
        <f t="shared" si="18"/>
        <v>0</v>
      </c>
      <c r="BJ133" s="19" t="s">
        <v>80</v>
      </c>
      <c r="BK133" s="185">
        <f t="shared" si="19"/>
        <v>0</v>
      </c>
      <c r="BL133" s="19" t="s">
        <v>164</v>
      </c>
      <c r="BM133" s="19" t="s">
        <v>678</v>
      </c>
    </row>
    <row r="134" spans="2:65" s="1" customFormat="1" ht="22.5" customHeight="1" x14ac:dyDescent="0.3">
      <c r="B134" s="173"/>
      <c r="C134" s="174" t="s">
        <v>9</v>
      </c>
      <c r="D134" s="174" t="s">
        <v>159</v>
      </c>
      <c r="E134" s="175" t="s">
        <v>1027</v>
      </c>
      <c r="F134" s="176" t="s">
        <v>1028</v>
      </c>
      <c r="G134" s="177" t="s">
        <v>431</v>
      </c>
      <c r="H134" s="178">
        <v>12</v>
      </c>
      <c r="I134" s="179"/>
      <c r="J134" s="180">
        <f t="shared" si="10"/>
        <v>0</v>
      </c>
      <c r="K134" s="176" t="s">
        <v>227</v>
      </c>
      <c r="L134" s="36"/>
      <c r="M134" s="181" t="s">
        <v>3</v>
      </c>
      <c r="N134" s="182" t="s">
        <v>44</v>
      </c>
      <c r="O134" s="37"/>
      <c r="P134" s="183">
        <f t="shared" si="11"/>
        <v>0</v>
      </c>
      <c r="Q134" s="183">
        <v>3.8E-3</v>
      </c>
      <c r="R134" s="183">
        <f t="shared" si="12"/>
        <v>4.5600000000000002E-2</v>
      </c>
      <c r="S134" s="183">
        <v>0</v>
      </c>
      <c r="T134" s="184">
        <f t="shared" si="13"/>
        <v>0</v>
      </c>
      <c r="AR134" s="19" t="s">
        <v>164</v>
      </c>
      <c r="AT134" s="19" t="s">
        <v>159</v>
      </c>
      <c r="AU134" s="19" t="s">
        <v>80</v>
      </c>
      <c r="AY134" s="19" t="s">
        <v>155</v>
      </c>
      <c r="BE134" s="185">
        <f t="shared" si="14"/>
        <v>0</v>
      </c>
      <c r="BF134" s="185">
        <f t="shared" si="15"/>
        <v>0</v>
      </c>
      <c r="BG134" s="185">
        <f t="shared" si="16"/>
        <v>0</v>
      </c>
      <c r="BH134" s="185">
        <f t="shared" si="17"/>
        <v>0</v>
      </c>
      <c r="BI134" s="185">
        <f t="shared" si="18"/>
        <v>0</v>
      </c>
      <c r="BJ134" s="19" t="s">
        <v>80</v>
      </c>
      <c r="BK134" s="185">
        <f t="shared" si="19"/>
        <v>0</v>
      </c>
      <c r="BL134" s="19" t="s">
        <v>164</v>
      </c>
      <c r="BM134" s="19" t="s">
        <v>688</v>
      </c>
    </row>
    <row r="135" spans="2:65" s="1" customFormat="1" ht="22.5" customHeight="1" x14ac:dyDescent="0.3">
      <c r="B135" s="173"/>
      <c r="C135" s="174" t="s">
        <v>275</v>
      </c>
      <c r="D135" s="174" t="s">
        <v>159</v>
      </c>
      <c r="E135" s="175" t="s">
        <v>1029</v>
      </c>
      <c r="F135" s="176" t="s">
        <v>1030</v>
      </c>
      <c r="G135" s="177" t="s">
        <v>431</v>
      </c>
      <c r="H135" s="178">
        <v>38</v>
      </c>
      <c r="I135" s="179"/>
      <c r="J135" s="180">
        <f t="shared" si="10"/>
        <v>0</v>
      </c>
      <c r="K135" s="176" t="s">
        <v>227</v>
      </c>
      <c r="L135" s="36"/>
      <c r="M135" s="181" t="s">
        <v>3</v>
      </c>
      <c r="N135" s="182" t="s">
        <v>44</v>
      </c>
      <c r="O135" s="37"/>
      <c r="P135" s="183">
        <f t="shared" si="11"/>
        <v>0</v>
      </c>
      <c r="Q135" s="183">
        <v>7.6E-3</v>
      </c>
      <c r="R135" s="183">
        <f t="shared" si="12"/>
        <v>0.2888</v>
      </c>
      <c r="S135" s="183">
        <v>0</v>
      </c>
      <c r="T135" s="184">
        <f t="shared" si="13"/>
        <v>0</v>
      </c>
      <c r="AR135" s="19" t="s">
        <v>164</v>
      </c>
      <c r="AT135" s="19" t="s">
        <v>159</v>
      </c>
      <c r="AU135" s="19" t="s">
        <v>80</v>
      </c>
      <c r="AY135" s="19" t="s">
        <v>155</v>
      </c>
      <c r="BE135" s="185">
        <f t="shared" si="14"/>
        <v>0</v>
      </c>
      <c r="BF135" s="185">
        <f t="shared" si="15"/>
        <v>0</v>
      </c>
      <c r="BG135" s="185">
        <f t="shared" si="16"/>
        <v>0</v>
      </c>
      <c r="BH135" s="185">
        <f t="shared" si="17"/>
        <v>0</v>
      </c>
      <c r="BI135" s="185">
        <f t="shared" si="18"/>
        <v>0</v>
      </c>
      <c r="BJ135" s="19" t="s">
        <v>80</v>
      </c>
      <c r="BK135" s="185">
        <f t="shared" si="19"/>
        <v>0</v>
      </c>
      <c r="BL135" s="19" t="s">
        <v>164</v>
      </c>
      <c r="BM135" s="19" t="s">
        <v>704</v>
      </c>
    </row>
    <row r="136" spans="2:65" s="1" customFormat="1" ht="22.5" customHeight="1" x14ac:dyDescent="0.3">
      <c r="B136" s="173"/>
      <c r="C136" s="174" t="s">
        <v>281</v>
      </c>
      <c r="D136" s="174" t="s">
        <v>159</v>
      </c>
      <c r="E136" s="175" t="s">
        <v>1031</v>
      </c>
      <c r="F136" s="176" t="s">
        <v>1032</v>
      </c>
      <c r="G136" s="177" t="s">
        <v>458</v>
      </c>
      <c r="H136" s="178">
        <v>120</v>
      </c>
      <c r="I136" s="179"/>
      <c r="J136" s="180">
        <f t="shared" si="10"/>
        <v>0</v>
      </c>
      <c r="K136" s="176" t="s">
        <v>227</v>
      </c>
      <c r="L136" s="36"/>
      <c r="M136" s="181" t="s">
        <v>3</v>
      </c>
      <c r="N136" s="182" t="s">
        <v>44</v>
      </c>
      <c r="O136" s="37"/>
      <c r="P136" s="183">
        <f t="shared" si="11"/>
        <v>0</v>
      </c>
      <c r="Q136" s="183">
        <v>1.9E-3</v>
      </c>
      <c r="R136" s="183">
        <f t="shared" si="12"/>
        <v>0.22800000000000001</v>
      </c>
      <c r="S136" s="183">
        <v>0</v>
      </c>
      <c r="T136" s="184">
        <f t="shared" si="13"/>
        <v>0</v>
      </c>
      <c r="AR136" s="19" t="s">
        <v>164</v>
      </c>
      <c r="AT136" s="19" t="s">
        <v>159</v>
      </c>
      <c r="AU136" s="19" t="s">
        <v>80</v>
      </c>
      <c r="AY136" s="19" t="s">
        <v>155</v>
      </c>
      <c r="BE136" s="185">
        <f t="shared" si="14"/>
        <v>0</v>
      </c>
      <c r="BF136" s="185">
        <f t="shared" si="15"/>
        <v>0</v>
      </c>
      <c r="BG136" s="185">
        <f t="shared" si="16"/>
        <v>0</v>
      </c>
      <c r="BH136" s="185">
        <f t="shared" si="17"/>
        <v>0</v>
      </c>
      <c r="BI136" s="185">
        <f t="shared" si="18"/>
        <v>0</v>
      </c>
      <c r="BJ136" s="19" t="s">
        <v>80</v>
      </c>
      <c r="BK136" s="185">
        <f t="shared" si="19"/>
        <v>0</v>
      </c>
      <c r="BL136" s="19" t="s">
        <v>164</v>
      </c>
      <c r="BM136" s="19" t="s">
        <v>714</v>
      </c>
    </row>
    <row r="137" spans="2:65" s="1" customFormat="1" ht="22.5" customHeight="1" x14ac:dyDescent="0.3">
      <c r="B137" s="173"/>
      <c r="C137" s="174" t="s">
        <v>286</v>
      </c>
      <c r="D137" s="174" t="s">
        <v>159</v>
      </c>
      <c r="E137" s="175" t="s">
        <v>1033</v>
      </c>
      <c r="F137" s="176" t="s">
        <v>1034</v>
      </c>
      <c r="G137" s="177" t="s">
        <v>458</v>
      </c>
      <c r="H137" s="178">
        <v>350</v>
      </c>
      <c r="I137" s="179"/>
      <c r="J137" s="180">
        <f t="shared" si="10"/>
        <v>0</v>
      </c>
      <c r="K137" s="176" t="s">
        <v>227</v>
      </c>
      <c r="L137" s="36"/>
      <c r="M137" s="181" t="s">
        <v>3</v>
      </c>
      <c r="N137" s="182" t="s">
        <v>44</v>
      </c>
      <c r="O137" s="37"/>
      <c r="P137" s="183">
        <f t="shared" si="11"/>
        <v>0</v>
      </c>
      <c r="Q137" s="183">
        <v>6.9999999999999994E-5</v>
      </c>
      <c r="R137" s="183">
        <f t="shared" si="12"/>
        <v>2.4499999999999997E-2</v>
      </c>
      <c r="S137" s="183">
        <v>0</v>
      </c>
      <c r="T137" s="184">
        <f t="shared" si="13"/>
        <v>0</v>
      </c>
      <c r="AR137" s="19" t="s">
        <v>164</v>
      </c>
      <c r="AT137" s="19" t="s">
        <v>159</v>
      </c>
      <c r="AU137" s="19" t="s">
        <v>80</v>
      </c>
      <c r="AY137" s="19" t="s">
        <v>155</v>
      </c>
      <c r="BE137" s="185">
        <f t="shared" si="14"/>
        <v>0</v>
      </c>
      <c r="BF137" s="185">
        <f t="shared" si="15"/>
        <v>0</v>
      </c>
      <c r="BG137" s="185">
        <f t="shared" si="16"/>
        <v>0</v>
      </c>
      <c r="BH137" s="185">
        <f t="shared" si="17"/>
        <v>0</v>
      </c>
      <c r="BI137" s="185">
        <f t="shared" si="18"/>
        <v>0</v>
      </c>
      <c r="BJ137" s="19" t="s">
        <v>80</v>
      </c>
      <c r="BK137" s="185">
        <f t="shared" si="19"/>
        <v>0</v>
      </c>
      <c r="BL137" s="19" t="s">
        <v>164</v>
      </c>
      <c r="BM137" s="19" t="s">
        <v>726</v>
      </c>
    </row>
    <row r="138" spans="2:65" s="1" customFormat="1" ht="22.5" customHeight="1" x14ac:dyDescent="0.3">
      <c r="B138" s="173"/>
      <c r="C138" s="227" t="s">
        <v>296</v>
      </c>
      <c r="D138" s="227" t="s">
        <v>325</v>
      </c>
      <c r="E138" s="228" t="s">
        <v>1035</v>
      </c>
      <c r="F138" s="229" t="s">
        <v>1036</v>
      </c>
      <c r="G138" s="230" t="s">
        <v>458</v>
      </c>
      <c r="H138" s="231">
        <v>360</v>
      </c>
      <c r="I138" s="232"/>
      <c r="J138" s="233">
        <f t="shared" si="10"/>
        <v>0</v>
      </c>
      <c r="K138" s="229" t="s">
        <v>3</v>
      </c>
      <c r="L138" s="234"/>
      <c r="M138" s="235" t="s">
        <v>3</v>
      </c>
      <c r="N138" s="236" t="s">
        <v>44</v>
      </c>
      <c r="O138" s="37"/>
      <c r="P138" s="183">
        <f t="shared" si="11"/>
        <v>0</v>
      </c>
      <c r="Q138" s="183">
        <v>0</v>
      </c>
      <c r="R138" s="183">
        <f t="shared" si="12"/>
        <v>0</v>
      </c>
      <c r="S138" s="183">
        <v>0</v>
      </c>
      <c r="T138" s="184">
        <f t="shared" si="13"/>
        <v>0</v>
      </c>
      <c r="AR138" s="19" t="s">
        <v>224</v>
      </c>
      <c r="AT138" s="19" t="s">
        <v>325</v>
      </c>
      <c r="AU138" s="19" t="s">
        <v>80</v>
      </c>
      <c r="AY138" s="19" t="s">
        <v>155</v>
      </c>
      <c r="BE138" s="185">
        <f t="shared" si="14"/>
        <v>0</v>
      </c>
      <c r="BF138" s="185">
        <f t="shared" si="15"/>
        <v>0</v>
      </c>
      <c r="BG138" s="185">
        <f t="shared" si="16"/>
        <v>0</v>
      </c>
      <c r="BH138" s="185">
        <f t="shared" si="17"/>
        <v>0</v>
      </c>
      <c r="BI138" s="185">
        <f t="shared" si="18"/>
        <v>0</v>
      </c>
      <c r="BJ138" s="19" t="s">
        <v>80</v>
      </c>
      <c r="BK138" s="185">
        <f t="shared" si="19"/>
        <v>0</v>
      </c>
      <c r="BL138" s="19" t="s">
        <v>164</v>
      </c>
      <c r="BM138" s="19" t="s">
        <v>740</v>
      </c>
    </row>
    <row r="139" spans="2:65" s="1" customFormat="1" ht="22.5" customHeight="1" x14ac:dyDescent="0.3">
      <c r="B139" s="173"/>
      <c r="C139" s="174" t="s">
        <v>301</v>
      </c>
      <c r="D139" s="174" t="s">
        <v>159</v>
      </c>
      <c r="E139" s="175" t="s">
        <v>1037</v>
      </c>
      <c r="F139" s="176" t="s">
        <v>1038</v>
      </c>
      <c r="G139" s="177" t="s">
        <v>458</v>
      </c>
      <c r="H139" s="178">
        <v>380</v>
      </c>
      <c r="I139" s="179"/>
      <c r="J139" s="180">
        <f t="shared" si="10"/>
        <v>0</v>
      </c>
      <c r="K139" s="176" t="s">
        <v>227</v>
      </c>
      <c r="L139" s="36"/>
      <c r="M139" s="181" t="s">
        <v>3</v>
      </c>
      <c r="N139" s="182" t="s">
        <v>44</v>
      </c>
      <c r="O139" s="37"/>
      <c r="P139" s="183">
        <f t="shared" si="11"/>
        <v>0</v>
      </c>
      <c r="Q139" s="183">
        <v>0.18</v>
      </c>
      <c r="R139" s="183">
        <f t="shared" si="12"/>
        <v>68.399999999999991</v>
      </c>
      <c r="S139" s="183">
        <v>0</v>
      </c>
      <c r="T139" s="184">
        <f t="shared" si="13"/>
        <v>0</v>
      </c>
      <c r="AR139" s="19" t="s">
        <v>164</v>
      </c>
      <c r="AT139" s="19" t="s">
        <v>159</v>
      </c>
      <c r="AU139" s="19" t="s">
        <v>80</v>
      </c>
      <c r="AY139" s="19" t="s">
        <v>155</v>
      </c>
      <c r="BE139" s="185">
        <f t="shared" si="14"/>
        <v>0</v>
      </c>
      <c r="BF139" s="185">
        <f t="shared" si="15"/>
        <v>0</v>
      </c>
      <c r="BG139" s="185">
        <f t="shared" si="16"/>
        <v>0</v>
      </c>
      <c r="BH139" s="185">
        <f t="shared" si="17"/>
        <v>0</v>
      </c>
      <c r="BI139" s="185">
        <f t="shared" si="18"/>
        <v>0</v>
      </c>
      <c r="BJ139" s="19" t="s">
        <v>80</v>
      </c>
      <c r="BK139" s="185">
        <f t="shared" si="19"/>
        <v>0</v>
      </c>
      <c r="BL139" s="19" t="s">
        <v>164</v>
      </c>
      <c r="BM139" s="19" t="s">
        <v>750</v>
      </c>
    </row>
    <row r="140" spans="2:65" s="1" customFormat="1" ht="22.5" customHeight="1" x14ac:dyDescent="0.3">
      <c r="B140" s="173"/>
      <c r="C140" s="227" t="s">
        <v>8</v>
      </c>
      <c r="D140" s="227" t="s">
        <v>325</v>
      </c>
      <c r="E140" s="228" t="s">
        <v>1039</v>
      </c>
      <c r="F140" s="229" t="s">
        <v>1040</v>
      </c>
      <c r="G140" s="230" t="s">
        <v>458</v>
      </c>
      <c r="H140" s="231">
        <v>330</v>
      </c>
      <c r="I140" s="232"/>
      <c r="J140" s="233">
        <f t="shared" si="10"/>
        <v>0</v>
      </c>
      <c r="K140" s="229" t="s">
        <v>3</v>
      </c>
      <c r="L140" s="234"/>
      <c r="M140" s="235" t="s">
        <v>3</v>
      </c>
      <c r="N140" s="236" t="s">
        <v>44</v>
      </c>
      <c r="O140" s="37"/>
      <c r="P140" s="183">
        <f t="shared" si="11"/>
        <v>0</v>
      </c>
      <c r="Q140" s="183">
        <v>0</v>
      </c>
      <c r="R140" s="183">
        <f t="shared" si="12"/>
        <v>0</v>
      </c>
      <c r="S140" s="183">
        <v>0</v>
      </c>
      <c r="T140" s="184">
        <f t="shared" si="13"/>
        <v>0</v>
      </c>
      <c r="AR140" s="19" t="s">
        <v>224</v>
      </c>
      <c r="AT140" s="19" t="s">
        <v>325</v>
      </c>
      <c r="AU140" s="19" t="s">
        <v>80</v>
      </c>
      <c r="AY140" s="19" t="s">
        <v>155</v>
      </c>
      <c r="BE140" s="185">
        <f t="shared" si="14"/>
        <v>0</v>
      </c>
      <c r="BF140" s="185">
        <f t="shared" si="15"/>
        <v>0</v>
      </c>
      <c r="BG140" s="185">
        <f t="shared" si="16"/>
        <v>0</v>
      </c>
      <c r="BH140" s="185">
        <f t="shared" si="17"/>
        <v>0</v>
      </c>
      <c r="BI140" s="185">
        <f t="shared" si="18"/>
        <v>0</v>
      </c>
      <c r="BJ140" s="19" t="s">
        <v>80</v>
      </c>
      <c r="BK140" s="185">
        <f t="shared" si="19"/>
        <v>0</v>
      </c>
      <c r="BL140" s="19" t="s">
        <v>164</v>
      </c>
      <c r="BM140" s="19" t="s">
        <v>759</v>
      </c>
    </row>
    <row r="141" spans="2:65" s="1" customFormat="1" ht="22.5" customHeight="1" x14ac:dyDescent="0.3">
      <c r="B141" s="173"/>
      <c r="C141" s="227" t="s">
        <v>319</v>
      </c>
      <c r="D141" s="227" t="s">
        <v>325</v>
      </c>
      <c r="E141" s="228" t="s">
        <v>1041</v>
      </c>
      <c r="F141" s="229" t="s">
        <v>1042</v>
      </c>
      <c r="G141" s="230" t="s">
        <v>458</v>
      </c>
      <c r="H141" s="231">
        <v>50</v>
      </c>
      <c r="I141" s="232"/>
      <c r="J141" s="233">
        <f t="shared" si="10"/>
        <v>0</v>
      </c>
      <c r="K141" s="229" t="s">
        <v>3</v>
      </c>
      <c r="L141" s="234"/>
      <c r="M141" s="235" t="s">
        <v>3</v>
      </c>
      <c r="N141" s="236" t="s">
        <v>44</v>
      </c>
      <c r="O141" s="37"/>
      <c r="P141" s="183">
        <f t="shared" si="11"/>
        <v>0</v>
      </c>
      <c r="Q141" s="183">
        <v>0</v>
      </c>
      <c r="R141" s="183">
        <f t="shared" si="12"/>
        <v>0</v>
      </c>
      <c r="S141" s="183">
        <v>0</v>
      </c>
      <c r="T141" s="184">
        <f t="shared" si="13"/>
        <v>0</v>
      </c>
      <c r="AR141" s="19" t="s">
        <v>224</v>
      </c>
      <c r="AT141" s="19" t="s">
        <v>325</v>
      </c>
      <c r="AU141" s="19" t="s">
        <v>80</v>
      </c>
      <c r="AY141" s="19" t="s">
        <v>155</v>
      </c>
      <c r="BE141" s="185">
        <f t="shared" si="14"/>
        <v>0</v>
      </c>
      <c r="BF141" s="185">
        <f t="shared" si="15"/>
        <v>0</v>
      </c>
      <c r="BG141" s="185">
        <f t="shared" si="16"/>
        <v>0</v>
      </c>
      <c r="BH141" s="185">
        <f t="shared" si="17"/>
        <v>0</v>
      </c>
      <c r="BI141" s="185">
        <f t="shared" si="18"/>
        <v>0</v>
      </c>
      <c r="BJ141" s="19" t="s">
        <v>80</v>
      </c>
      <c r="BK141" s="185">
        <f t="shared" si="19"/>
        <v>0</v>
      </c>
      <c r="BL141" s="19" t="s">
        <v>164</v>
      </c>
      <c r="BM141" s="19" t="s">
        <v>772</v>
      </c>
    </row>
    <row r="142" spans="2:65" s="1" customFormat="1" ht="22.5" customHeight="1" x14ac:dyDescent="0.3">
      <c r="B142" s="173"/>
      <c r="C142" s="174" t="s">
        <v>324</v>
      </c>
      <c r="D142" s="174" t="s">
        <v>159</v>
      </c>
      <c r="E142" s="175" t="s">
        <v>1043</v>
      </c>
      <c r="F142" s="176" t="s">
        <v>1044</v>
      </c>
      <c r="G142" s="177" t="s">
        <v>458</v>
      </c>
      <c r="H142" s="178">
        <v>340</v>
      </c>
      <c r="I142" s="179"/>
      <c r="J142" s="180">
        <f t="shared" si="10"/>
        <v>0</v>
      </c>
      <c r="K142" s="176" t="s">
        <v>227</v>
      </c>
      <c r="L142" s="36"/>
      <c r="M142" s="181" t="s">
        <v>3</v>
      </c>
      <c r="N142" s="182" t="s">
        <v>44</v>
      </c>
      <c r="O142" s="37"/>
      <c r="P142" s="183">
        <f t="shared" si="11"/>
        <v>0</v>
      </c>
      <c r="Q142" s="183">
        <v>0</v>
      </c>
      <c r="R142" s="183">
        <f t="shared" si="12"/>
        <v>0</v>
      </c>
      <c r="S142" s="183">
        <v>0</v>
      </c>
      <c r="T142" s="184">
        <f t="shared" si="13"/>
        <v>0</v>
      </c>
      <c r="AR142" s="19" t="s">
        <v>164</v>
      </c>
      <c r="AT142" s="19" t="s">
        <v>159</v>
      </c>
      <c r="AU142" s="19" t="s">
        <v>80</v>
      </c>
      <c r="AY142" s="19" t="s">
        <v>155</v>
      </c>
      <c r="BE142" s="185">
        <f t="shared" si="14"/>
        <v>0</v>
      </c>
      <c r="BF142" s="185">
        <f t="shared" si="15"/>
        <v>0</v>
      </c>
      <c r="BG142" s="185">
        <f t="shared" si="16"/>
        <v>0</v>
      </c>
      <c r="BH142" s="185">
        <f t="shared" si="17"/>
        <v>0</v>
      </c>
      <c r="BI142" s="185">
        <f t="shared" si="18"/>
        <v>0</v>
      </c>
      <c r="BJ142" s="19" t="s">
        <v>80</v>
      </c>
      <c r="BK142" s="185">
        <f t="shared" si="19"/>
        <v>0</v>
      </c>
      <c r="BL142" s="19" t="s">
        <v>164</v>
      </c>
      <c r="BM142" s="19" t="s">
        <v>781</v>
      </c>
    </row>
    <row r="143" spans="2:65" s="1" customFormat="1" ht="22.5" customHeight="1" x14ac:dyDescent="0.3">
      <c r="B143" s="173"/>
      <c r="C143" s="174" t="s">
        <v>330</v>
      </c>
      <c r="D143" s="174" t="s">
        <v>159</v>
      </c>
      <c r="E143" s="175" t="s">
        <v>1045</v>
      </c>
      <c r="F143" s="176" t="s">
        <v>1046</v>
      </c>
      <c r="G143" s="177" t="s">
        <v>458</v>
      </c>
      <c r="H143" s="178">
        <v>20</v>
      </c>
      <c r="I143" s="179"/>
      <c r="J143" s="180">
        <f t="shared" si="10"/>
        <v>0</v>
      </c>
      <c r="K143" s="176" t="s">
        <v>227</v>
      </c>
      <c r="L143" s="36"/>
      <c r="M143" s="181" t="s">
        <v>3</v>
      </c>
      <c r="N143" s="182" t="s">
        <v>44</v>
      </c>
      <c r="O143" s="37"/>
      <c r="P143" s="183">
        <f t="shared" si="11"/>
        <v>0</v>
      </c>
      <c r="Q143" s="183">
        <v>0</v>
      </c>
      <c r="R143" s="183">
        <f t="shared" si="12"/>
        <v>0</v>
      </c>
      <c r="S143" s="183">
        <v>0</v>
      </c>
      <c r="T143" s="184">
        <f t="shared" si="13"/>
        <v>0</v>
      </c>
      <c r="AR143" s="19" t="s">
        <v>164</v>
      </c>
      <c r="AT143" s="19" t="s">
        <v>159</v>
      </c>
      <c r="AU143" s="19" t="s">
        <v>80</v>
      </c>
      <c r="AY143" s="19" t="s">
        <v>155</v>
      </c>
      <c r="BE143" s="185">
        <f t="shared" si="14"/>
        <v>0</v>
      </c>
      <c r="BF143" s="185">
        <f t="shared" si="15"/>
        <v>0</v>
      </c>
      <c r="BG143" s="185">
        <f t="shared" si="16"/>
        <v>0</v>
      </c>
      <c r="BH143" s="185">
        <f t="shared" si="17"/>
        <v>0</v>
      </c>
      <c r="BI143" s="185">
        <f t="shared" si="18"/>
        <v>0</v>
      </c>
      <c r="BJ143" s="19" t="s">
        <v>80</v>
      </c>
      <c r="BK143" s="185">
        <f t="shared" si="19"/>
        <v>0</v>
      </c>
      <c r="BL143" s="19" t="s">
        <v>164</v>
      </c>
      <c r="BM143" s="19" t="s">
        <v>792</v>
      </c>
    </row>
    <row r="144" spans="2:65" s="1" customFormat="1" ht="22.5" customHeight="1" x14ac:dyDescent="0.3">
      <c r="B144" s="173"/>
      <c r="C144" s="174" t="s">
        <v>334</v>
      </c>
      <c r="D144" s="174" t="s">
        <v>159</v>
      </c>
      <c r="E144" s="175" t="s">
        <v>1047</v>
      </c>
      <c r="F144" s="176" t="s">
        <v>1048</v>
      </c>
      <c r="G144" s="177" t="s">
        <v>1049</v>
      </c>
      <c r="H144" s="178">
        <v>4.5</v>
      </c>
      <c r="I144" s="179"/>
      <c r="J144" s="180">
        <f t="shared" si="10"/>
        <v>0</v>
      </c>
      <c r="K144" s="176" t="s">
        <v>3</v>
      </c>
      <c r="L144" s="36"/>
      <c r="M144" s="181" t="s">
        <v>3</v>
      </c>
      <c r="N144" s="182" t="s">
        <v>44</v>
      </c>
      <c r="O144" s="37"/>
      <c r="P144" s="183">
        <f t="shared" si="11"/>
        <v>0</v>
      </c>
      <c r="Q144" s="183">
        <v>0</v>
      </c>
      <c r="R144" s="183">
        <f t="shared" si="12"/>
        <v>0</v>
      </c>
      <c r="S144" s="183">
        <v>0</v>
      </c>
      <c r="T144" s="184">
        <f t="shared" si="13"/>
        <v>0</v>
      </c>
      <c r="AR144" s="19" t="s">
        <v>164</v>
      </c>
      <c r="AT144" s="19" t="s">
        <v>159</v>
      </c>
      <c r="AU144" s="19" t="s">
        <v>80</v>
      </c>
      <c r="AY144" s="19" t="s">
        <v>155</v>
      </c>
      <c r="BE144" s="185">
        <f t="shared" si="14"/>
        <v>0</v>
      </c>
      <c r="BF144" s="185">
        <f t="shared" si="15"/>
        <v>0</v>
      </c>
      <c r="BG144" s="185">
        <f t="shared" si="16"/>
        <v>0</v>
      </c>
      <c r="BH144" s="185">
        <f t="shared" si="17"/>
        <v>0</v>
      </c>
      <c r="BI144" s="185">
        <f t="shared" si="18"/>
        <v>0</v>
      </c>
      <c r="BJ144" s="19" t="s">
        <v>80</v>
      </c>
      <c r="BK144" s="185">
        <f t="shared" si="19"/>
        <v>0</v>
      </c>
      <c r="BL144" s="19" t="s">
        <v>164</v>
      </c>
      <c r="BM144" s="19" t="s">
        <v>801</v>
      </c>
    </row>
    <row r="145" spans="2:65" s="1" customFormat="1" ht="22.5" customHeight="1" x14ac:dyDescent="0.3">
      <c r="B145" s="173"/>
      <c r="C145" s="227" t="s">
        <v>339</v>
      </c>
      <c r="D145" s="227" t="s">
        <v>325</v>
      </c>
      <c r="E145" s="228" t="s">
        <v>1050</v>
      </c>
      <c r="F145" s="229" t="s">
        <v>1051</v>
      </c>
      <c r="G145" s="230" t="s">
        <v>162</v>
      </c>
      <c r="H145" s="231">
        <v>4.5</v>
      </c>
      <c r="I145" s="232"/>
      <c r="J145" s="233">
        <f t="shared" si="10"/>
        <v>0</v>
      </c>
      <c r="K145" s="229" t="s">
        <v>3</v>
      </c>
      <c r="L145" s="234"/>
      <c r="M145" s="235" t="s">
        <v>3</v>
      </c>
      <c r="N145" s="236" t="s">
        <v>44</v>
      </c>
      <c r="O145" s="37"/>
      <c r="P145" s="183">
        <f t="shared" si="11"/>
        <v>0</v>
      </c>
      <c r="Q145" s="183">
        <v>0</v>
      </c>
      <c r="R145" s="183">
        <f t="shared" si="12"/>
        <v>0</v>
      </c>
      <c r="S145" s="183">
        <v>0</v>
      </c>
      <c r="T145" s="184">
        <f t="shared" si="13"/>
        <v>0</v>
      </c>
      <c r="AR145" s="19" t="s">
        <v>224</v>
      </c>
      <c r="AT145" s="19" t="s">
        <v>325</v>
      </c>
      <c r="AU145" s="19" t="s">
        <v>80</v>
      </c>
      <c r="AY145" s="19" t="s">
        <v>155</v>
      </c>
      <c r="BE145" s="185">
        <f t="shared" si="14"/>
        <v>0</v>
      </c>
      <c r="BF145" s="185">
        <f t="shared" si="15"/>
        <v>0</v>
      </c>
      <c r="BG145" s="185">
        <f t="shared" si="16"/>
        <v>0</v>
      </c>
      <c r="BH145" s="185">
        <f t="shared" si="17"/>
        <v>0</v>
      </c>
      <c r="BI145" s="185">
        <f t="shared" si="18"/>
        <v>0</v>
      </c>
      <c r="BJ145" s="19" t="s">
        <v>80</v>
      </c>
      <c r="BK145" s="185">
        <f t="shared" si="19"/>
        <v>0</v>
      </c>
      <c r="BL145" s="19" t="s">
        <v>164</v>
      </c>
      <c r="BM145" s="19" t="s">
        <v>812</v>
      </c>
    </row>
    <row r="146" spans="2:65" s="1" customFormat="1" ht="22.5" customHeight="1" x14ac:dyDescent="0.3">
      <c r="B146" s="173"/>
      <c r="C146" s="174" t="s">
        <v>343</v>
      </c>
      <c r="D146" s="174" t="s">
        <v>159</v>
      </c>
      <c r="E146" s="175" t="s">
        <v>1052</v>
      </c>
      <c r="F146" s="176" t="s">
        <v>1053</v>
      </c>
      <c r="G146" s="177" t="s">
        <v>1049</v>
      </c>
      <c r="H146" s="178">
        <v>10</v>
      </c>
      <c r="I146" s="179"/>
      <c r="J146" s="180">
        <f t="shared" si="10"/>
        <v>0</v>
      </c>
      <c r="K146" s="176" t="s">
        <v>3</v>
      </c>
      <c r="L146" s="36"/>
      <c r="M146" s="181" t="s">
        <v>3</v>
      </c>
      <c r="N146" s="237" t="s">
        <v>44</v>
      </c>
      <c r="O146" s="238"/>
      <c r="P146" s="239">
        <f t="shared" si="11"/>
        <v>0</v>
      </c>
      <c r="Q146" s="239">
        <v>0</v>
      </c>
      <c r="R146" s="239">
        <f t="shared" si="12"/>
        <v>0</v>
      </c>
      <c r="S146" s="239">
        <v>0</v>
      </c>
      <c r="T146" s="240">
        <f t="shared" si="13"/>
        <v>0</v>
      </c>
      <c r="AR146" s="19" t="s">
        <v>164</v>
      </c>
      <c r="AT146" s="19" t="s">
        <v>159</v>
      </c>
      <c r="AU146" s="19" t="s">
        <v>80</v>
      </c>
      <c r="AY146" s="19" t="s">
        <v>155</v>
      </c>
      <c r="BE146" s="185">
        <f t="shared" si="14"/>
        <v>0</v>
      </c>
      <c r="BF146" s="185">
        <f t="shared" si="15"/>
        <v>0</v>
      </c>
      <c r="BG146" s="185">
        <f t="shared" si="16"/>
        <v>0</v>
      </c>
      <c r="BH146" s="185">
        <f t="shared" si="17"/>
        <v>0</v>
      </c>
      <c r="BI146" s="185">
        <f t="shared" si="18"/>
        <v>0</v>
      </c>
      <c r="BJ146" s="19" t="s">
        <v>80</v>
      </c>
      <c r="BK146" s="185">
        <f t="shared" si="19"/>
        <v>0</v>
      </c>
      <c r="BL146" s="19" t="s">
        <v>164</v>
      </c>
      <c r="BM146" s="19" t="s">
        <v>824</v>
      </c>
    </row>
    <row r="147" spans="2:65" s="1" customFormat="1" ht="6.95" customHeight="1" x14ac:dyDescent="0.3">
      <c r="B147" s="51"/>
      <c r="C147" s="52"/>
      <c r="D147" s="52"/>
      <c r="E147" s="52"/>
      <c r="F147" s="52"/>
      <c r="G147" s="52"/>
      <c r="H147" s="52"/>
      <c r="I147" s="124"/>
      <c r="J147" s="52"/>
      <c r="K147" s="52"/>
      <c r="L147" s="36"/>
    </row>
  </sheetData>
  <autoFilter ref="C83:K83"/>
  <mergeCells count="12">
    <mergeCell ref="E74:H74"/>
    <mergeCell ref="E76:H76"/>
    <mergeCell ref="E7:H7"/>
    <mergeCell ref="E9:H9"/>
    <mergeCell ref="E11:H11"/>
    <mergeCell ref="E26:H26"/>
    <mergeCell ref="E47:H47"/>
    <mergeCell ref="G1:H1"/>
    <mergeCell ref="L2:V2"/>
    <mergeCell ref="E49:H49"/>
    <mergeCell ref="E51:H51"/>
    <mergeCell ref="E72:H72"/>
  </mergeCells>
  <hyperlinks>
    <hyperlink ref="F1:G1" location="C2" tooltip="Krycí list soupisu" display="1) Krycí list soupisu"/>
    <hyperlink ref="G1:H1" location="C58" tooltip="Rekapitulace" display="2) Rekapitulace"/>
    <hyperlink ref="J1" location="C83" tooltip="Soupis prací" display="3) Soupis prací"/>
    <hyperlink ref="L1:V1" location="'Rekapitulace stavby'!C2" tooltip="Rekapitulace stavby" display="Rekapitulace stavby"/>
  </hyperlinks>
  <pageMargins left="0.59055118110236227" right="0.59055118110236227" top="0.59055118110236227" bottom="0.59055118110236227" header="0" footer="0"/>
  <pageSetup paperSize="9" scale="70" fitToHeight="0" orientation="portrait"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04"/>
  <sheetViews>
    <sheetView showGridLines="0" workbookViewId="0">
      <pane ySplit="1" topLeftCell="A2" activePane="bottomLeft" state="frozen"/>
      <selection pane="bottomLeft"/>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0"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7"/>
      <c r="B1" s="246"/>
      <c r="C1" s="246"/>
      <c r="D1" s="245" t="s">
        <v>1</v>
      </c>
      <c r="E1" s="246"/>
      <c r="F1" s="247" t="s">
        <v>1401</v>
      </c>
      <c r="G1" s="373" t="s">
        <v>1402</v>
      </c>
      <c r="H1" s="373"/>
      <c r="I1" s="252"/>
      <c r="J1" s="247" t="s">
        <v>1403</v>
      </c>
      <c r="K1" s="245" t="s">
        <v>100</v>
      </c>
      <c r="L1" s="247" t="s">
        <v>1404</v>
      </c>
      <c r="M1" s="247"/>
      <c r="N1" s="247"/>
      <c r="O1" s="247"/>
      <c r="P1" s="247"/>
      <c r="Q1" s="247"/>
      <c r="R1" s="247"/>
      <c r="S1" s="247"/>
      <c r="T1" s="247"/>
      <c r="U1" s="243"/>
      <c r="V1" s="243"/>
      <c r="W1" s="17"/>
      <c r="X1" s="17"/>
      <c r="Y1" s="17"/>
      <c r="Z1" s="17"/>
      <c r="AA1" s="17"/>
      <c r="AB1" s="17"/>
      <c r="AC1" s="17"/>
      <c r="AD1" s="17"/>
      <c r="AE1" s="17"/>
      <c r="AF1" s="17"/>
      <c r="AG1" s="17"/>
      <c r="AH1" s="17"/>
      <c r="AI1" s="17"/>
      <c r="AJ1" s="17"/>
      <c r="AK1" s="17"/>
      <c r="AL1" s="17"/>
      <c r="AM1" s="17"/>
      <c r="AN1" s="17"/>
      <c r="AO1" s="17"/>
      <c r="AP1" s="17"/>
      <c r="AQ1" s="17"/>
      <c r="AR1" s="17"/>
      <c r="AS1" s="17"/>
      <c r="AT1" s="17"/>
      <c r="AU1" s="17"/>
      <c r="AV1" s="17"/>
      <c r="AW1" s="17"/>
      <c r="AX1" s="17"/>
      <c r="AY1" s="17"/>
      <c r="AZ1" s="17"/>
      <c r="BA1" s="17"/>
      <c r="BB1" s="17"/>
      <c r="BC1" s="17"/>
      <c r="BD1" s="17"/>
      <c r="BE1" s="17"/>
      <c r="BF1" s="17"/>
      <c r="BG1" s="17"/>
      <c r="BH1" s="17"/>
      <c r="BI1" s="17"/>
      <c r="BJ1" s="17"/>
      <c r="BK1" s="17"/>
      <c r="BL1" s="17"/>
      <c r="BM1" s="17"/>
      <c r="BN1" s="17"/>
      <c r="BO1" s="17"/>
      <c r="BP1" s="17"/>
      <c r="BQ1" s="17"/>
      <c r="BR1" s="17"/>
    </row>
    <row r="2" spans="1:70" ht="36.950000000000003" customHeight="1" x14ac:dyDescent="0.3">
      <c r="L2" s="332" t="s">
        <v>6</v>
      </c>
      <c r="M2" s="333"/>
      <c r="N2" s="333"/>
      <c r="O2" s="333"/>
      <c r="P2" s="333"/>
      <c r="Q2" s="333"/>
      <c r="R2" s="333"/>
      <c r="S2" s="333"/>
      <c r="T2" s="333"/>
      <c r="U2" s="333"/>
      <c r="V2" s="333"/>
      <c r="AT2" s="19" t="s">
        <v>92</v>
      </c>
    </row>
    <row r="3" spans="1:70" ht="6.95" customHeight="1" x14ac:dyDescent="0.3">
      <c r="B3" s="20"/>
      <c r="C3" s="21"/>
      <c r="D3" s="21"/>
      <c r="E3" s="21"/>
      <c r="F3" s="21"/>
      <c r="G3" s="21"/>
      <c r="H3" s="21"/>
      <c r="I3" s="101"/>
      <c r="J3" s="21"/>
      <c r="K3" s="22"/>
      <c r="AT3" s="19" t="s">
        <v>82</v>
      </c>
    </row>
    <row r="4" spans="1:70" ht="36.950000000000003" customHeight="1" x14ac:dyDescent="0.3">
      <c r="B4" s="23"/>
      <c r="C4" s="24"/>
      <c r="D4" s="25" t="s">
        <v>101</v>
      </c>
      <c r="E4" s="24"/>
      <c r="F4" s="24"/>
      <c r="G4" s="24"/>
      <c r="H4" s="24"/>
      <c r="I4" s="102"/>
      <c r="J4" s="24"/>
      <c r="K4" s="26"/>
      <c r="M4" s="27" t="s">
        <v>11</v>
      </c>
      <c r="AT4" s="19" t="s">
        <v>4</v>
      </c>
    </row>
    <row r="5" spans="1:70" ht="6.95" customHeight="1" x14ac:dyDescent="0.3">
      <c r="B5" s="23"/>
      <c r="C5" s="24"/>
      <c r="D5" s="24"/>
      <c r="E5" s="24"/>
      <c r="F5" s="24"/>
      <c r="G5" s="24"/>
      <c r="H5" s="24"/>
      <c r="I5" s="102"/>
      <c r="J5" s="24"/>
      <c r="K5" s="26"/>
    </row>
    <row r="6" spans="1:70" ht="15" x14ac:dyDescent="0.3">
      <c r="B6" s="23"/>
      <c r="C6" s="24"/>
      <c r="D6" s="32" t="s">
        <v>17</v>
      </c>
      <c r="E6" s="24"/>
      <c r="F6" s="24"/>
      <c r="G6" s="24"/>
      <c r="H6" s="24"/>
      <c r="I6" s="102"/>
      <c r="J6" s="24"/>
      <c r="K6" s="26"/>
    </row>
    <row r="7" spans="1:70" ht="22.5" customHeight="1" x14ac:dyDescent="0.3">
      <c r="B7" s="23"/>
      <c r="C7" s="24"/>
      <c r="D7" s="24"/>
      <c r="E7" s="374" t="str">
        <f>'Rekapitulace stavby'!K6</f>
        <v>II/610 Chudoplesy, aktualizace PD, dopravně - bezpečnostní opatření</v>
      </c>
      <c r="F7" s="366"/>
      <c r="G7" s="366"/>
      <c r="H7" s="366"/>
      <c r="I7" s="102"/>
      <c r="J7" s="24"/>
      <c r="K7" s="26"/>
    </row>
    <row r="8" spans="1:70" ht="15" x14ac:dyDescent="0.3">
      <c r="B8" s="23"/>
      <c r="C8" s="24"/>
      <c r="D8" s="32" t="s">
        <v>102</v>
      </c>
      <c r="E8" s="24"/>
      <c r="F8" s="24"/>
      <c r="G8" s="24"/>
      <c r="H8" s="24"/>
      <c r="I8" s="102"/>
      <c r="J8" s="24"/>
      <c r="K8" s="26"/>
    </row>
    <row r="9" spans="1:70" s="1" customFormat="1" ht="22.5" customHeight="1" x14ac:dyDescent="0.3">
      <c r="B9" s="36"/>
      <c r="C9" s="37"/>
      <c r="D9" s="37"/>
      <c r="E9" s="374" t="s">
        <v>103</v>
      </c>
      <c r="F9" s="351"/>
      <c r="G9" s="351"/>
      <c r="H9" s="351"/>
      <c r="I9" s="103"/>
      <c r="J9" s="37"/>
      <c r="K9" s="40"/>
    </row>
    <row r="10" spans="1:70" s="1" customFormat="1" ht="15" x14ac:dyDescent="0.3">
      <c r="B10" s="36"/>
      <c r="C10" s="37"/>
      <c r="D10" s="32" t="s">
        <v>104</v>
      </c>
      <c r="E10" s="37"/>
      <c r="F10" s="37"/>
      <c r="G10" s="37"/>
      <c r="H10" s="37"/>
      <c r="I10" s="103"/>
      <c r="J10" s="37"/>
      <c r="K10" s="40"/>
    </row>
    <row r="11" spans="1:70" s="1" customFormat="1" ht="36.950000000000003" customHeight="1" x14ac:dyDescent="0.3">
      <c r="B11" s="36"/>
      <c r="C11" s="37"/>
      <c r="D11" s="37"/>
      <c r="E11" s="375" t="s">
        <v>1054</v>
      </c>
      <c r="F11" s="351"/>
      <c r="G11" s="351"/>
      <c r="H11" s="351"/>
      <c r="I11" s="103"/>
      <c r="J11" s="37"/>
      <c r="K11" s="40"/>
    </row>
    <row r="12" spans="1:70" s="1" customFormat="1" x14ac:dyDescent="0.3">
      <c r="B12" s="36"/>
      <c r="C12" s="37"/>
      <c r="D12" s="37"/>
      <c r="E12" s="37"/>
      <c r="F12" s="37"/>
      <c r="G12" s="37"/>
      <c r="H12" s="37"/>
      <c r="I12" s="103"/>
      <c r="J12" s="37"/>
      <c r="K12" s="40"/>
    </row>
    <row r="13" spans="1:70" s="1" customFormat="1" ht="14.45" customHeight="1" x14ac:dyDescent="0.3">
      <c r="B13" s="36"/>
      <c r="C13" s="37"/>
      <c r="D13" s="32" t="s">
        <v>19</v>
      </c>
      <c r="E13" s="37"/>
      <c r="F13" s="30" t="s">
        <v>3</v>
      </c>
      <c r="G13" s="37"/>
      <c r="H13" s="37"/>
      <c r="I13" s="104" t="s">
        <v>20</v>
      </c>
      <c r="J13" s="30" t="s">
        <v>3</v>
      </c>
      <c r="K13" s="40"/>
    </row>
    <row r="14" spans="1:70" s="1" customFormat="1" ht="14.45" customHeight="1" x14ac:dyDescent="0.3">
      <c r="B14" s="36"/>
      <c r="C14" s="37"/>
      <c r="D14" s="32" t="s">
        <v>21</v>
      </c>
      <c r="E14" s="37"/>
      <c r="F14" s="30" t="s">
        <v>22</v>
      </c>
      <c r="G14" s="37"/>
      <c r="H14" s="37"/>
      <c r="I14" s="104" t="s">
        <v>23</v>
      </c>
      <c r="J14" s="105" t="str">
        <f>'Rekapitulace stavby'!AN8</f>
        <v>19.9.2016</v>
      </c>
      <c r="K14" s="40"/>
    </row>
    <row r="15" spans="1:70" s="1" customFormat="1" ht="10.9" customHeight="1" x14ac:dyDescent="0.3">
      <c r="B15" s="36"/>
      <c r="C15" s="37"/>
      <c r="D15" s="37"/>
      <c r="E15" s="37"/>
      <c r="F15" s="37"/>
      <c r="G15" s="37"/>
      <c r="H15" s="37"/>
      <c r="I15" s="103"/>
      <c r="J15" s="37"/>
      <c r="K15" s="40"/>
    </row>
    <row r="16" spans="1:70" s="1" customFormat="1" ht="14.45" customHeight="1" x14ac:dyDescent="0.3">
      <c r="B16" s="36"/>
      <c r="C16" s="37"/>
      <c r="D16" s="32" t="s">
        <v>25</v>
      </c>
      <c r="E16" s="37"/>
      <c r="F16" s="37"/>
      <c r="G16" s="37"/>
      <c r="H16" s="37"/>
      <c r="I16" s="104" t="s">
        <v>26</v>
      </c>
      <c r="J16" s="30" t="s">
        <v>27</v>
      </c>
      <c r="K16" s="40"/>
    </row>
    <row r="17" spans="2:11" s="1" customFormat="1" ht="18" customHeight="1" x14ac:dyDescent="0.3">
      <c r="B17" s="36"/>
      <c r="C17" s="37"/>
      <c r="D17" s="37"/>
      <c r="E17" s="30" t="s">
        <v>28</v>
      </c>
      <c r="F17" s="37"/>
      <c r="G17" s="37"/>
      <c r="H17" s="37"/>
      <c r="I17" s="104" t="s">
        <v>29</v>
      </c>
      <c r="J17" s="30" t="s">
        <v>3</v>
      </c>
      <c r="K17" s="40"/>
    </row>
    <row r="18" spans="2:11" s="1" customFormat="1" ht="6.95" customHeight="1" x14ac:dyDescent="0.3">
      <c r="B18" s="36"/>
      <c r="C18" s="37"/>
      <c r="D18" s="37"/>
      <c r="E18" s="37"/>
      <c r="F18" s="37"/>
      <c r="G18" s="37"/>
      <c r="H18" s="37"/>
      <c r="I18" s="103"/>
      <c r="J18" s="37"/>
      <c r="K18" s="40"/>
    </row>
    <row r="19" spans="2:11" s="1" customFormat="1" ht="14.45" customHeight="1" x14ac:dyDescent="0.3">
      <c r="B19" s="36"/>
      <c r="C19" s="37"/>
      <c r="D19" s="32" t="s">
        <v>30</v>
      </c>
      <c r="E19" s="37"/>
      <c r="F19" s="37"/>
      <c r="G19" s="37"/>
      <c r="H19" s="37"/>
      <c r="I19" s="104" t="s">
        <v>26</v>
      </c>
      <c r="J19" s="30" t="str">
        <f>IF('Rekapitulace stavby'!AN13="Vyplň údaj","",IF('Rekapitulace stavby'!AN13="","",'Rekapitulace stavby'!AN13))</f>
        <v/>
      </c>
      <c r="K19" s="40"/>
    </row>
    <row r="20" spans="2:11" s="1" customFormat="1" ht="18" customHeight="1" x14ac:dyDescent="0.3">
      <c r="B20" s="36"/>
      <c r="C20" s="37"/>
      <c r="D20" s="37"/>
      <c r="E20" s="30" t="str">
        <f>IF('Rekapitulace stavby'!E14="Vyplň údaj","",IF('Rekapitulace stavby'!E14="","",'Rekapitulace stavby'!E14))</f>
        <v/>
      </c>
      <c r="F20" s="37"/>
      <c r="G20" s="37"/>
      <c r="H20" s="37"/>
      <c r="I20" s="104" t="s">
        <v>29</v>
      </c>
      <c r="J20" s="30" t="str">
        <f>IF('Rekapitulace stavby'!AN14="Vyplň údaj","",IF('Rekapitulace stavby'!AN14="","",'Rekapitulace stavby'!AN14))</f>
        <v/>
      </c>
      <c r="K20" s="40"/>
    </row>
    <row r="21" spans="2:11" s="1" customFormat="1" ht="6.95" customHeight="1" x14ac:dyDescent="0.3">
      <c r="B21" s="36"/>
      <c r="C21" s="37"/>
      <c r="D21" s="37"/>
      <c r="E21" s="37"/>
      <c r="F21" s="37"/>
      <c r="G21" s="37"/>
      <c r="H21" s="37"/>
      <c r="I21" s="103"/>
      <c r="J21" s="37"/>
      <c r="K21" s="40"/>
    </row>
    <row r="22" spans="2:11" s="1" customFormat="1" ht="14.45" customHeight="1" x14ac:dyDescent="0.3">
      <c r="B22" s="36"/>
      <c r="C22" s="37"/>
      <c r="D22" s="32" t="s">
        <v>33</v>
      </c>
      <c r="E22" s="37"/>
      <c r="F22" s="37"/>
      <c r="G22" s="37"/>
      <c r="H22" s="37"/>
      <c r="I22" s="104" t="s">
        <v>26</v>
      </c>
      <c r="J22" s="30" t="s">
        <v>34</v>
      </c>
      <c r="K22" s="40"/>
    </row>
    <row r="23" spans="2:11" s="1" customFormat="1" ht="18" customHeight="1" x14ac:dyDescent="0.3">
      <c r="B23" s="36"/>
      <c r="C23" s="37"/>
      <c r="D23" s="37"/>
      <c r="E23" s="30" t="s">
        <v>35</v>
      </c>
      <c r="F23" s="37"/>
      <c r="G23" s="37"/>
      <c r="H23" s="37"/>
      <c r="I23" s="104" t="s">
        <v>29</v>
      </c>
      <c r="J23" s="30" t="s">
        <v>36</v>
      </c>
      <c r="K23" s="40"/>
    </row>
    <row r="24" spans="2:11" s="1" customFormat="1" ht="6.95" customHeight="1" x14ac:dyDescent="0.3">
      <c r="B24" s="36"/>
      <c r="C24" s="37"/>
      <c r="D24" s="37"/>
      <c r="E24" s="37"/>
      <c r="F24" s="37"/>
      <c r="G24" s="37"/>
      <c r="H24" s="37"/>
      <c r="I24" s="103"/>
      <c r="J24" s="37"/>
      <c r="K24" s="40"/>
    </row>
    <row r="25" spans="2:11" s="1" customFormat="1" ht="14.45" customHeight="1" x14ac:dyDescent="0.3">
      <c r="B25" s="36"/>
      <c r="C25" s="37"/>
      <c r="D25" s="32" t="s">
        <v>37</v>
      </c>
      <c r="E25" s="37"/>
      <c r="F25" s="37"/>
      <c r="G25" s="37"/>
      <c r="H25" s="37"/>
      <c r="I25" s="103"/>
      <c r="J25" s="37"/>
      <c r="K25" s="40"/>
    </row>
    <row r="26" spans="2:11" s="7" customFormat="1" ht="276.75" customHeight="1" x14ac:dyDescent="0.3">
      <c r="B26" s="106"/>
      <c r="C26" s="107"/>
      <c r="D26" s="107"/>
      <c r="E26" s="369" t="s">
        <v>38</v>
      </c>
      <c r="F26" s="377"/>
      <c r="G26" s="377"/>
      <c r="H26" s="377"/>
      <c r="I26" s="108"/>
      <c r="J26" s="107"/>
      <c r="K26" s="109"/>
    </row>
    <row r="27" spans="2:11" s="1" customFormat="1" ht="6.95" customHeight="1" x14ac:dyDescent="0.3">
      <c r="B27" s="36"/>
      <c r="C27" s="37"/>
      <c r="D27" s="37"/>
      <c r="E27" s="37"/>
      <c r="F27" s="37"/>
      <c r="G27" s="37"/>
      <c r="H27" s="37"/>
      <c r="I27" s="103"/>
      <c r="J27" s="37"/>
      <c r="K27" s="40"/>
    </row>
    <row r="28" spans="2:11" s="1" customFormat="1" ht="6.95" customHeight="1" x14ac:dyDescent="0.3">
      <c r="B28" s="36"/>
      <c r="C28" s="37"/>
      <c r="D28" s="63"/>
      <c r="E28" s="63"/>
      <c r="F28" s="63"/>
      <c r="G28" s="63"/>
      <c r="H28" s="63"/>
      <c r="I28" s="110"/>
      <c r="J28" s="63"/>
      <c r="K28" s="111"/>
    </row>
    <row r="29" spans="2:11" s="1" customFormat="1" ht="25.35" customHeight="1" x14ac:dyDescent="0.3">
      <c r="B29" s="36"/>
      <c r="C29" s="37"/>
      <c r="D29" s="112" t="s">
        <v>39</v>
      </c>
      <c r="E29" s="37"/>
      <c r="F29" s="37"/>
      <c r="G29" s="37"/>
      <c r="H29" s="37"/>
      <c r="I29" s="103"/>
      <c r="J29" s="113">
        <f>ROUND(J84,2)</f>
        <v>0</v>
      </c>
      <c r="K29" s="40"/>
    </row>
    <row r="30" spans="2:11" s="1" customFormat="1" ht="6.95" customHeight="1" x14ac:dyDescent="0.3">
      <c r="B30" s="36"/>
      <c r="C30" s="37"/>
      <c r="D30" s="63"/>
      <c r="E30" s="63"/>
      <c r="F30" s="63"/>
      <c r="G30" s="63"/>
      <c r="H30" s="63"/>
      <c r="I30" s="110"/>
      <c r="J30" s="63"/>
      <c r="K30" s="111"/>
    </row>
    <row r="31" spans="2:11" s="1" customFormat="1" ht="14.45" customHeight="1" x14ac:dyDescent="0.3">
      <c r="B31" s="36"/>
      <c r="C31" s="37"/>
      <c r="D31" s="37"/>
      <c r="E31" s="37"/>
      <c r="F31" s="41" t="s">
        <v>41</v>
      </c>
      <c r="G31" s="37"/>
      <c r="H31" s="37"/>
      <c r="I31" s="114" t="s">
        <v>40</v>
      </c>
      <c r="J31" s="41" t="s">
        <v>42</v>
      </c>
      <c r="K31" s="40"/>
    </row>
    <row r="32" spans="2:11" s="1" customFormat="1" ht="14.45" customHeight="1" x14ac:dyDescent="0.3">
      <c r="B32" s="36"/>
      <c r="C32" s="37"/>
      <c r="D32" s="44" t="s">
        <v>43</v>
      </c>
      <c r="E32" s="44" t="s">
        <v>44</v>
      </c>
      <c r="F32" s="115">
        <f>ROUND(SUM(BE84:BE103), 2)</f>
        <v>0</v>
      </c>
      <c r="G32" s="37"/>
      <c r="H32" s="37"/>
      <c r="I32" s="116">
        <v>0.21</v>
      </c>
      <c r="J32" s="115">
        <f>ROUND(ROUND((SUM(BE84:BE103)), 2)*I32, 2)</f>
        <v>0</v>
      </c>
      <c r="K32" s="40"/>
    </row>
    <row r="33" spans="2:11" s="1" customFormat="1" ht="14.45" customHeight="1" x14ac:dyDescent="0.3">
      <c r="B33" s="36"/>
      <c r="C33" s="37"/>
      <c r="D33" s="37"/>
      <c r="E33" s="44" t="s">
        <v>45</v>
      </c>
      <c r="F33" s="115">
        <f>ROUND(SUM(BF84:BF103), 2)</f>
        <v>0</v>
      </c>
      <c r="G33" s="37"/>
      <c r="H33" s="37"/>
      <c r="I33" s="116">
        <v>0.15</v>
      </c>
      <c r="J33" s="115">
        <f>ROUND(ROUND((SUM(BF84:BF103)), 2)*I33, 2)</f>
        <v>0</v>
      </c>
      <c r="K33" s="40"/>
    </row>
    <row r="34" spans="2:11" s="1" customFormat="1" ht="14.45" hidden="1" customHeight="1" x14ac:dyDescent="0.3">
      <c r="B34" s="36"/>
      <c r="C34" s="37"/>
      <c r="D34" s="37"/>
      <c r="E34" s="44" t="s">
        <v>46</v>
      </c>
      <c r="F34" s="115">
        <f>ROUND(SUM(BG84:BG103), 2)</f>
        <v>0</v>
      </c>
      <c r="G34" s="37"/>
      <c r="H34" s="37"/>
      <c r="I34" s="116">
        <v>0.21</v>
      </c>
      <c r="J34" s="115">
        <v>0</v>
      </c>
      <c r="K34" s="40"/>
    </row>
    <row r="35" spans="2:11" s="1" customFormat="1" ht="14.45" hidden="1" customHeight="1" x14ac:dyDescent="0.3">
      <c r="B35" s="36"/>
      <c r="C35" s="37"/>
      <c r="D35" s="37"/>
      <c r="E35" s="44" t="s">
        <v>47</v>
      </c>
      <c r="F35" s="115">
        <f>ROUND(SUM(BH84:BH103), 2)</f>
        <v>0</v>
      </c>
      <c r="G35" s="37"/>
      <c r="H35" s="37"/>
      <c r="I35" s="116">
        <v>0.15</v>
      </c>
      <c r="J35" s="115">
        <v>0</v>
      </c>
      <c r="K35" s="40"/>
    </row>
    <row r="36" spans="2:11" s="1" customFormat="1" ht="14.45" hidden="1" customHeight="1" x14ac:dyDescent="0.3">
      <c r="B36" s="36"/>
      <c r="C36" s="37"/>
      <c r="D36" s="37"/>
      <c r="E36" s="44" t="s">
        <v>48</v>
      </c>
      <c r="F36" s="115">
        <f>ROUND(SUM(BI84:BI103), 2)</f>
        <v>0</v>
      </c>
      <c r="G36" s="37"/>
      <c r="H36" s="37"/>
      <c r="I36" s="116">
        <v>0</v>
      </c>
      <c r="J36" s="115">
        <v>0</v>
      </c>
      <c r="K36" s="40"/>
    </row>
    <row r="37" spans="2:11" s="1" customFormat="1" ht="6.95" customHeight="1" x14ac:dyDescent="0.3">
      <c r="B37" s="36"/>
      <c r="C37" s="37"/>
      <c r="D37" s="37"/>
      <c r="E37" s="37"/>
      <c r="F37" s="37"/>
      <c r="G37" s="37"/>
      <c r="H37" s="37"/>
      <c r="I37" s="103"/>
      <c r="J37" s="37"/>
      <c r="K37" s="40"/>
    </row>
    <row r="38" spans="2:11" s="1" customFormat="1" ht="25.35" customHeight="1" x14ac:dyDescent="0.3">
      <c r="B38" s="36"/>
      <c r="C38" s="117"/>
      <c r="D38" s="118" t="s">
        <v>49</v>
      </c>
      <c r="E38" s="66"/>
      <c r="F38" s="66"/>
      <c r="G38" s="119" t="s">
        <v>50</v>
      </c>
      <c r="H38" s="120" t="s">
        <v>51</v>
      </c>
      <c r="I38" s="121"/>
      <c r="J38" s="122">
        <f>SUM(J29:J36)</f>
        <v>0</v>
      </c>
      <c r="K38" s="123"/>
    </row>
    <row r="39" spans="2:11" s="1" customFormat="1" ht="14.45" customHeight="1" x14ac:dyDescent="0.3">
      <c r="B39" s="51"/>
      <c r="C39" s="52"/>
      <c r="D39" s="52"/>
      <c r="E39" s="52"/>
      <c r="F39" s="52"/>
      <c r="G39" s="52"/>
      <c r="H39" s="52"/>
      <c r="I39" s="124"/>
      <c r="J39" s="52"/>
      <c r="K39" s="53"/>
    </row>
    <row r="43" spans="2:11" s="1" customFormat="1" ht="6.95" customHeight="1" x14ac:dyDescent="0.3">
      <c r="B43" s="54"/>
      <c r="C43" s="55"/>
      <c r="D43" s="55"/>
      <c r="E43" s="55"/>
      <c r="F43" s="55"/>
      <c r="G43" s="55"/>
      <c r="H43" s="55"/>
      <c r="I43" s="125"/>
      <c r="J43" s="55"/>
      <c r="K43" s="126"/>
    </row>
    <row r="44" spans="2:11" s="1" customFormat="1" ht="36.950000000000003" customHeight="1" x14ac:dyDescent="0.3">
      <c r="B44" s="36"/>
      <c r="C44" s="25" t="s">
        <v>106</v>
      </c>
      <c r="D44" s="37"/>
      <c r="E44" s="37"/>
      <c r="F44" s="37"/>
      <c r="G44" s="37"/>
      <c r="H44" s="37"/>
      <c r="I44" s="103"/>
      <c r="J44" s="37"/>
      <c r="K44" s="40"/>
    </row>
    <row r="45" spans="2:11" s="1" customFormat="1" ht="6.95" customHeight="1" x14ac:dyDescent="0.3">
      <c r="B45" s="36"/>
      <c r="C45" s="37"/>
      <c r="D45" s="37"/>
      <c r="E45" s="37"/>
      <c r="F45" s="37"/>
      <c r="G45" s="37"/>
      <c r="H45" s="37"/>
      <c r="I45" s="103"/>
      <c r="J45" s="37"/>
      <c r="K45" s="40"/>
    </row>
    <row r="46" spans="2:11" s="1" customFormat="1" ht="14.45" customHeight="1" x14ac:dyDescent="0.3">
      <c r="B46" s="36"/>
      <c r="C46" s="32" t="s">
        <v>17</v>
      </c>
      <c r="D46" s="37"/>
      <c r="E46" s="37"/>
      <c r="F46" s="37"/>
      <c r="G46" s="37"/>
      <c r="H46" s="37"/>
      <c r="I46" s="103"/>
      <c r="J46" s="37"/>
      <c r="K46" s="40"/>
    </row>
    <row r="47" spans="2:11" s="1" customFormat="1" ht="22.5" customHeight="1" x14ac:dyDescent="0.3">
      <c r="B47" s="36"/>
      <c r="C47" s="37"/>
      <c r="D47" s="37"/>
      <c r="E47" s="374" t="str">
        <f>E7</f>
        <v>II/610 Chudoplesy, aktualizace PD, dopravně - bezpečnostní opatření</v>
      </c>
      <c r="F47" s="351"/>
      <c r="G47" s="351"/>
      <c r="H47" s="351"/>
      <c r="I47" s="103"/>
      <c r="J47" s="37"/>
      <c r="K47" s="40"/>
    </row>
    <row r="48" spans="2:11" ht="15" x14ac:dyDescent="0.3">
      <c r="B48" s="23"/>
      <c r="C48" s="32" t="s">
        <v>102</v>
      </c>
      <c r="D48" s="24"/>
      <c r="E48" s="24"/>
      <c r="F48" s="24"/>
      <c r="G48" s="24"/>
      <c r="H48" s="24"/>
      <c r="I48" s="102"/>
      <c r="J48" s="24"/>
      <c r="K48" s="26"/>
    </row>
    <row r="49" spans="2:47" s="1" customFormat="1" ht="22.5" customHeight="1" x14ac:dyDescent="0.3">
      <c r="B49" s="36"/>
      <c r="C49" s="37"/>
      <c r="D49" s="37"/>
      <c r="E49" s="374" t="s">
        <v>103</v>
      </c>
      <c r="F49" s="351"/>
      <c r="G49" s="351"/>
      <c r="H49" s="351"/>
      <c r="I49" s="103"/>
      <c r="J49" s="37"/>
      <c r="K49" s="40"/>
    </row>
    <row r="50" spans="2:47" s="1" customFormat="1" ht="14.45" customHeight="1" x14ac:dyDescent="0.3">
      <c r="B50" s="36"/>
      <c r="C50" s="32" t="s">
        <v>104</v>
      </c>
      <c r="D50" s="37"/>
      <c r="E50" s="37"/>
      <c r="F50" s="37"/>
      <c r="G50" s="37"/>
      <c r="H50" s="37"/>
      <c r="I50" s="103"/>
      <c r="J50" s="37"/>
      <c r="K50" s="40"/>
    </row>
    <row r="51" spans="2:47" s="1" customFormat="1" ht="23.25" customHeight="1" x14ac:dyDescent="0.3">
      <c r="B51" s="36"/>
      <c r="C51" s="37"/>
      <c r="D51" s="37"/>
      <c r="E51" s="375" t="str">
        <f>E11</f>
        <v>VoN.A - Vedlejší a ostatní náklady</v>
      </c>
      <c r="F51" s="351"/>
      <c r="G51" s="351"/>
      <c r="H51" s="351"/>
      <c r="I51" s="103"/>
      <c r="J51" s="37"/>
      <c r="K51" s="40"/>
    </row>
    <row r="52" spans="2:47" s="1" customFormat="1" ht="6.95" customHeight="1" x14ac:dyDescent="0.3">
      <c r="B52" s="36"/>
      <c r="C52" s="37"/>
      <c r="D52" s="37"/>
      <c r="E52" s="37"/>
      <c r="F52" s="37"/>
      <c r="G52" s="37"/>
      <c r="H52" s="37"/>
      <c r="I52" s="103"/>
      <c r="J52" s="37"/>
      <c r="K52" s="40"/>
    </row>
    <row r="53" spans="2:47" s="1" customFormat="1" ht="18" customHeight="1" x14ac:dyDescent="0.3">
      <c r="B53" s="36"/>
      <c r="C53" s="32" t="s">
        <v>21</v>
      </c>
      <c r="D53" s="37"/>
      <c r="E53" s="37"/>
      <c r="F53" s="30" t="str">
        <f>F14</f>
        <v>Chudoplesy</v>
      </c>
      <c r="G53" s="37"/>
      <c r="H53" s="37"/>
      <c r="I53" s="104" t="s">
        <v>23</v>
      </c>
      <c r="J53" s="105" t="str">
        <f>IF(J14="","",J14)</f>
        <v>19.9.2016</v>
      </c>
      <c r="K53" s="40"/>
    </row>
    <row r="54" spans="2:47" s="1" customFormat="1" ht="6.95" customHeight="1" x14ac:dyDescent="0.3">
      <c r="B54" s="36"/>
      <c r="C54" s="37"/>
      <c r="D54" s="37"/>
      <c r="E54" s="37"/>
      <c r="F54" s="37"/>
      <c r="G54" s="37"/>
      <c r="H54" s="37"/>
      <c r="I54" s="103"/>
      <c r="J54" s="37"/>
      <c r="K54" s="40"/>
    </row>
    <row r="55" spans="2:47" s="1" customFormat="1" ht="15" x14ac:dyDescent="0.3">
      <c r="B55" s="36"/>
      <c r="C55" s="32" t="s">
        <v>25</v>
      </c>
      <c r="D55" s="37"/>
      <c r="E55" s="37"/>
      <c r="F55" s="30" t="str">
        <f>E17</f>
        <v>Středočeský kraj</v>
      </c>
      <c r="G55" s="37"/>
      <c r="H55" s="37"/>
      <c r="I55" s="104" t="s">
        <v>33</v>
      </c>
      <c r="J55" s="30" t="str">
        <f>E23</f>
        <v>CR Project s.r.o.</v>
      </c>
      <c r="K55" s="40"/>
    </row>
    <row r="56" spans="2:47" s="1" customFormat="1" ht="14.45" customHeight="1" x14ac:dyDescent="0.3">
      <c r="B56" s="36"/>
      <c r="C56" s="32" t="s">
        <v>30</v>
      </c>
      <c r="D56" s="37"/>
      <c r="E56" s="37"/>
      <c r="F56" s="30" t="str">
        <f>IF(E20="","",E20)</f>
        <v/>
      </c>
      <c r="G56" s="37"/>
      <c r="H56" s="37"/>
      <c r="I56" s="103"/>
      <c r="J56" s="37"/>
      <c r="K56" s="40"/>
    </row>
    <row r="57" spans="2:47" s="1" customFormat="1" ht="10.35" customHeight="1" x14ac:dyDescent="0.3">
      <c r="B57" s="36"/>
      <c r="C57" s="37"/>
      <c r="D57" s="37"/>
      <c r="E57" s="37"/>
      <c r="F57" s="37"/>
      <c r="G57" s="37"/>
      <c r="H57" s="37"/>
      <c r="I57" s="103"/>
      <c r="J57" s="37"/>
      <c r="K57" s="40"/>
    </row>
    <row r="58" spans="2:47" s="1" customFormat="1" ht="29.25" customHeight="1" x14ac:dyDescent="0.3">
      <c r="B58" s="36"/>
      <c r="C58" s="127" t="s">
        <v>107</v>
      </c>
      <c r="D58" s="117"/>
      <c r="E58" s="117"/>
      <c r="F58" s="117"/>
      <c r="G58" s="117"/>
      <c r="H58" s="117"/>
      <c r="I58" s="128"/>
      <c r="J58" s="129" t="s">
        <v>108</v>
      </c>
      <c r="K58" s="130"/>
    </row>
    <row r="59" spans="2:47" s="1" customFormat="1" ht="10.35" customHeight="1" x14ac:dyDescent="0.3">
      <c r="B59" s="36"/>
      <c r="C59" s="37"/>
      <c r="D59" s="37"/>
      <c r="E59" s="37"/>
      <c r="F59" s="37"/>
      <c r="G59" s="37"/>
      <c r="H59" s="37"/>
      <c r="I59" s="103"/>
      <c r="J59" s="37"/>
      <c r="K59" s="40"/>
    </row>
    <row r="60" spans="2:47" s="1" customFormat="1" ht="29.25" customHeight="1" x14ac:dyDescent="0.3">
      <c r="B60" s="36"/>
      <c r="C60" s="131" t="s">
        <v>109</v>
      </c>
      <c r="D60" s="37"/>
      <c r="E60" s="37"/>
      <c r="F60" s="37"/>
      <c r="G60" s="37"/>
      <c r="H60" s="37"/>
      <c r="I60" s="103"/>
      <c r="J60" s="113">
        <f>J84</f>
        <v>0</v>
      </c>
      <c r="K60" s="40"/>
      <c r="AU60" s="19" t="s">
        <v>110</v>
      </c>
    </row>
    <row r="61" spans="2:47" s="8" customFormat="1" ht="24.95" customHeight="1" x14ac:dyDescent="0.3">
      <c r="B61" s="132"/>
      <c r="C61" s="133"/>
      <c r="D61" s="134" t="s">
        <v>1055</v>
      </c>
      <c r="E61" s="135"/>
      <c r="F61" s="135"/>
      <c r="G61" s="135"/>
      <c r="H61" s="135"/>
      <c r="I61" s="136"/>
      <c r="J61" s="137">
        <f>J85</f>
        <v>0</v>
      </c>
      <c r="K61" s="138"/>
    </row>
    <row r="62" spans="2:47" s="9" customFormat="1" ht="19.899999999999999" customHeight="1" x14ac:dyDescent="0.3">
      <c r="B62" s="139"/>
      <c r="C62" s="140"/>
      <c r="D62" s="141" t="s">
        <v>1056</v>
      </c>
      <c r="E62" s="142"/>
      <c r="F62" s="142"/>
      <c r="G62" s="142"/>
      <c r="H62" s="142"/>
      <c r="I62" s="143"/>
      <c r="J62" s="144">
        <f>J86</f>
        <v>0</v>
      </c>
      <c r="K62" s="145"/>
    </row>
    <row r="63" spans="2:47" s="1" customFormat="1" ht="21.75" customHeight="1" x14ac:dyDescent="0.3">
      <c r="B63" s="36"/>
      <c r="C63" s="37"/>
      <c r="D63" s="37"/>
      <c r="E63" s="37"/>
      <c r="F63" s="37"/>
      <c r="G63" s="37"/>
      <c r="H63" s="37"/>
      <c r="I63" s="103"/>
      <c r="J63" s="37"/>
      <c r="K63" s="40"/>
    </row>
    <row r="64" spans="2:47" s="1" customFormat="1" ht="6.95" customHeight="1" x14ac:dyDescent="0.3">
      <c r="B64" s="51"/>
      <c r="C64" s="52"/>
      <c r="D64" s="52"/>
      <c r="E64" s="52"/>
      <c r="F64" s="52"/>
      <c r="G64" s="52"/>
      <c r="H64" s="52"/>
      <c r="I64" s="124"/>
      <c r="J64" s="52"/>
      <c r="K64" s="53"/>
    </row>
    <row r="68" spans="2:12" s="1" customFormat="1" ht="6.95" customHeight="1" x14ac:dyDescent="0.3">
      <c r="B68" s="54"/>
      <c r="C68" s="55"/>
      <c r="D68" s="55"/>
      <c r="E68" s="55"/>
      <c r="F68" s="55"/>
      <c r="G68" s="55"/>
      <c r="H68" s="55"/>
      <c r="I68" s="125"/>
      <c r="J68" s="55"/>
      <c r="K68" s="55"/>
      <c r="L68" s="36"/>
    </row>
    <row r="69" spans="2:12" s="1" customFormat="1" ht="36.950000000000003" customHeight="1" x14ac:dyDescent="0.3">
      <c r="B69" s="36"/>
      <c r="C69" s="56" t="s">
        <v>139</v>
      </c>
      <c r="L69" s="36"/>
    </row>
    <row r="70" spans="2:12" s="1" customFormat="1" ht="6.95" customHeight="1" x14ac:dyDescent="0.3">
      <c r="B70" s="36"/>
      <c r="L70" s="36"/>
    </row>
    <row r="71" spans="2:12" s="1" customFormat="1" ht="14.45" customHeight="1" x14ac:dyDescent="0.3">
      <c r="B71" s="36"/>
      <c r="C71" s="58" t="s">
        <v>17</v>
      </c>
      <c r="L71" s="36"/>
    </row>
    <row r="72" spans="2:12" s="1" customFormat="1" ht="22.5" customHeight="1" x14ac:dyDescent="0.3">
      <c r="B72" s="36"/>
      <c r="E72" s="376" t="str">
        <f>E7</f>
        <v>II/610 Chudoplesy, aktualizace PD, dopravně - bezpečnostní opatření</v>
      </c>
      <c r="F72" s="346"/>
      <c r="G72" s="346"/>
      <c r="H72" s="346"/>
      <c r="L72" s="36"/>
    </row>
    <row r="73" spans="2:12" ht="15" x14ac:dyDescent="0.3">
      <c r="B73" s="23"/>
      <c r="C73" s="58" t="s">
        <v>102</v>
      </c>
      <c r="L73" s="23"/>
    </row>
    <row r="74" spans="2:12" s="1" customFormat="1" ht="22.5" customHeight="1" x14ac:dyDescent="0.3">
      <c r="B74" s="36"/>
      <c r="E74" s="376" t="s">
        <v>103</v>
      </c>
      <c r="F74" s="346"/>
      <c r="G74" s="346"/>
      <c r="H74" s="346"/>
      <c r="L74" s="36"/>
    </row>
    <row r="75" spans="2:12" s="1" customFormat="1" ht="14.45" customHeight="1" x14ac:dyDescent="0.3">
      <c r="B75" s="36"/>
      <c r="C75" s="58" t="s">
        <v>104</v>
      </c>
      <c r="L75" s="36"/>
    </row>
    <row r="76" spans="2:12" s="1" customFormat="1" ht="23.25" customHeight="1" x14ac:dyDescent="0.3">
      <c r="B76" s="36"/>
      <c r="E76" s="343" t="str">
        <f>E11</f>
        <v>VoN.A - Vedlejší a ostatní náklady</v>
      </c>
      <c r="F76" s="346"/>
      <c r="G76" s="346"/>
      <c r="H76" s="346"/>
      <c r="L76" s="36"/>
    </row>
    <row r="77" spans="2:12" s="1" customFormat="1" ht="6.95" customHeight="1" x14ac:dyDescent="0.3">
      <c r="B77" s="36"/>
      <c r="L77" s="36"/>
    </row>
    <row r="78" spans="2:12" s="1" customFormat="1" ht="18" customHeight="1" x14ac:dyDescent="0.3">
      <c r="B78" s="36"/>
      <c r="C78" s="58" t="s">
        <v>21</v>
      </c>
      <c r="F78" s="146" t="str">
        <f>F14</f>
        <v>Chudoplesy</v>
      </c>
      <c r="I78" s="147" t="s">
        <v>23</v>
      </c>
      <c r="J78" s="62" t="str">
        <f>IF(J14="","",J14)</f>
        <v>19.9.2016</v>
      </c>
      <c r="L78" s="36"/>
    </row>
    <row r="79" spans="2:12" s="1" customFormat="1" ht="6.95" customHeight="1" x14ac:dyDescent="0.3">
      <c r="B79" s="36"/>
      <c r="L79" s="36"/>
    </row>
    <row r="80" spans="2:12" s="1" customFormat="1" ht="15" x14ac:dyDescent="0.3">
      <c r="B80" s="36"/>
      <c r="C80" s="58" t="s">
        <v>25</v>
      </c>
      <c r="F80" s="146" t="str">
        <f>E17</f>
        <v>Středočeský kraj</v>
      </c>
      <c r="I80" s="147" t="s">
        <v>33</v>
      </c>
      <c r="J80" s="146" t="str">
        <f>E23</f>
        <v>CR Project s.r.o.</v>
      </c>
      <c r="L80" s="36"/>
    </row>
    <row r="81" spans="2:65" s="1" customFormat="1" ht="14.45" customHeight="1" x14ac:dyDescent="0.3">
      <c r="B81" s="36"/>
      <c r="C81" s="58" t="s">
        <v>30</v>
      </c>
      <c r="F81" s="146" t="str">
        <f>IF(E20="","",E20)</f>
        <v/>
      </c>
      <c r="L81" s="36"/>
    </row>
    <row r="82" spans="2:65" s="1" customFormat="1" ht="10.35" customHeight="1" x14ac:dyDescent="0.3">
      <c r="B82" s="36"/>
      <c r="L82" s="36"/>
    </row>
    <row r="83" spans="2:65" s="10" customFormat="1" ht="29.25" customHeight="1" x14ac:dyDescent="0.3">
      <c r="B83" s="148"/>
      <c r="C83" s="149" t="s">
        <v>140</v>
      </c>
      <c r="D83" s="150" t="s">
        <v>58</v>
      </c>
      <c r="E83" s="150" t="s">
        <v>54</v>
      </c>
      <c r="F83" s="150" t="s">
        <v>141</v>
      </c>
      <c r="G83" s="150" t="s">
        <v>142</v>
      </c>
      <c r="H83" s="150" t="s">
        <v>143</v>
      </c>
      <c r="I83" s="151" t="s">
        <v>144</v>
      </c>
      <c r="J83" s="150" t="s">
        <v>108</v>
      </c>
      <c r="K83" s="152" t="s">
        <v>145</v>
      </c>
      <c r="L83" s="148"/>
      <c r="M83" s="68" t="s">
        <v>146</v>
      </c>
      <c r="N83" s="69" t="s">
        <v>43</v>
      </c>
      <c r="O83" s="69" t="s">
        <v>147</v>
      </c>
      <c r="P83" s="69" t="s">
        <v>148</v>
      </c>
      <c r="Q83" s="69" t="s">
        <v>149</v>
      </c>
      <c r="R83" s="69" t="s">
        <v>150</v>
      </c>
      <c r="S83" s="69" t="s">
        <v>151</v>
      </c>
      <c r="T83" s="70" t="s">
        <v>152</v>
      </c>
    </row>
    <row r="84" spans="2:65" s="1" customFormat="1" ht="29.25" customHeight="1" x14ac:dyDescent="0.35">
      <c r="B84" s="36"/>
      <c r="C84" s="72" t="s">
        <v>109</v>
      </c>
      <c r="J84" s="153">
        <f>BK84</f>
        <v>0</v>
      </c>
      <c r="L84" s="36"/>
      <c r="M84" s="71"/>
      <c r="N84" s="63"/>
      <c r="O84" s="63"/>
      <c r="P84" s="154">
        <f>P85</f>
        <v>0</v>
      </c>
      <c r="Q84" s="63"/>
      <c r="R84" s="154">
        <f>R85</f>
        <v>0</v>
      </c>
      <c r="S84" s="63"/>
      <c r="T84" s="155">
        <f>T85</f>
        <v>0</v>
      </c>
      <c r="AT84" s="19" t="s">
        <v>72</v>
      </c>
      <c r="AU84" s="19" t="s">
        <v>110</v>
      </c>
      <c r="BK84" s="156">
        <f>BK85</f>
        <v>0</v>
      </c>
    </row>
    <row r="85" spans="2:65" s="11" customFormat="1" ht="37.35" customHeight="1" x14ac:dyDescent="0.35">
      <c r="B85" s="157"/>
      <c r="D85" s="158" t="s">
        <v>72</v>
      </c>
      <c r="E85" s="159" t="s">
        <v>1057</v>
      </c>
      <c r="F85" s="159" t="s">
        <v>1058</v>
      </c>
      <c r="I85" s="160"/>
      <c r="J85" s="161">
        <f>BK85</f>
        <v>0</v>
      </c>
      <c r="L85" s="157"/>
      <c r="M85" s="162"/>
      <c r="N85" s="163"/>
      <c r="O85" s="163"/>
      <c r="P85" s="164">
        <f>P86</f>
        <v>0</v>
      </c>
      <c r="Q85" s="163"/>
      <c r="R85" s="164">
        <f>R86</f>
        <v>0</v>
      </c>
      <c r="S85" s="163"/>
      <c r="T85" s="165">
        <f>T86</f>
        <v>0</v>
      </c>
      <c r="AR85" s="158" t="s">
        <v>203</v>
      </c>
      <c r="AT85" s="166" t="s">
        <v>72</v>
      </c>
      <c r="AU85" s="166" t="s">
        <v>73</v>
      </c>
      <c r="AY85" s="158" t="s">
        <v>155</v>
      </c>
      <c r="BK85" s="167">
        <f>BK86</f>
        <v>0</v>
      </c>
    </row>
    <row r="86" spans="2:65" s="11" customFormat="1" ht="19.899999999999999" customHeight="1" x14ac:dyDescent="0.3">
      <c r="B86" s="157"/>
      <c r="D86" s="170" t="s">
        <v>72</v>
      </c>
      <c r="E86" s="171" t="s">
        <v>73</v>
      </c>
      <c r="F86" s="171" t="s">
        <v>1058</v>
      </c>
      <c r="I86" s="160"/>
      <c r="J86" s="172">
        <f>BK86</f>
        <v>0</v>
      </c>
      <c r="L86" s="157"/>
      <c r="M86" s="162"/>
      <c r="N86" s="163"/>
      <c r="O86" s="163"/>
      <c r="P86" s="164">
        <f>SUM(P87:P103)</f>
        <v>0</v>
      </c>
      <c r="Q86" s="163"/>
      <c r="R86" s="164">
        <f>SUM(R87:R103)</f>
        <v>0</v>
      </c>
      <c r="S86" s="163"/>
      <c r="T86" s="165">
        <f>SUM(T87:T103)</f>
        <v>0</v>
      </c>
      <c r="AR86" s="158" t="s">
        <v>203</v>
      </c>
      <c r="AT86" s="166" t="s">
        <v>72</v>
      </c>
      <c r="AU86" s="166" t="s">
        <v>80</v>
      </c>
      <c r="AY86" s="158" t="s">
        <v>155</v>
      </c>
      <c r="BK86" s="167">
        <f>SUM(BK87:BK103)</f>
        <v>0</v>
      </c>
    </row>
    <row r="87" spans="2:65" s="1" customFormat="1" ht="22.5" customHeight="1" x14ac:dyDescent="0.3">
      <c r="B87" s="173"/>
      <c r="C87" s="174" t="s">
        <v>80</v>
      </c>
      <c r="D87" s="174" t="s">
        <v>159</v>
      </c>
      <c r="E87" s="175" t="s">
        <v>1059</v>
      </c>
      <c r="F87" s="176" t="s">
        <v>1060</v>
      </c>
      <c r="G87" s="177" t="s">
        <v>1061</v>
      </c>
      <c r="H87" s="178">
        <v>1</v>
      </c>
      <c r="I87" s="179"/>
      <c r="J87" s="180">
        <f t="shared" ref="J87:J103" si="0">ROUND(I87*H87,2)</f>
        <v>0</v>
      </c>
      <c r="K87" s="176" t="s">
        <v>1062</v>
      </c>
      <c r="L87" s="36"/>
      <c r="M87" s="181" t="s">
        <v>3</v>
      </c>
      <c r="N87" s="182" t="s">
        <v>44</v>
      </c>
      <c r="O87" s="37"/>
      <c r="P87" s="183">
        <f t="shared" ref="P87:P103" si="1">O87*H87</f>
        <v>0</v>
      </c>
      <c r="Q87" s="183">
        <v>0</v>
      </c>
      <c r="R87" s="183">
        <f t="shared" ref="R87:R103" si="2">Q87*H87</f>
        <v>0</v>
      </c>
      <c r="S87" s="183">
        <v>0</v>
      </c>
      <c r="T87" s="184">
        <f t="shared" ref="T87:T103" si="3">S87*H87</f>
        <v>0</v>
      </c>
      <c r="AR87" s="19" t="s">
        <v>1063</v>
      </c>
      <c r="AT87" s="19" t="s">
        <v>159</v>
      </c>
      <c r="AU87" s="19" t="s">
        <v>82</v>
      </c>
      <c r="AY87" s="19" t="s">
        <v>155</v>
      </c>
      <c r="BE87" s="185">
        <f t="shared" ref="BE87:BE103" si="4">IF(N87="základní",J87,0)</f>
        <v>0</v>
      </c>
      <c r="BF87" s="185">
        <f t="shared" ref="BF87:BF103" si="5">IF(N87="snížená",J87,0)</f>
        <v>0</v>
      </c>
      <c r="BG87" s="185">
        <f t="shared" ref="BG87:BG103" si="6">IF(N87="zákl. přenesená",J87,0)</f>
        <v>0</v>
      </c>
      <c r="BH87" s="185">
        <f t="shared" ref="BH87:BH103" si="7">IF(N87="sníž. přenesená",J87,0)</f>
        <v>0</v>
      </c>
      <c r="BI87" s="185">
        <f t="shared" ref="BI87:BI103" si="8">IF(N87="nulová",J87,0)</f>
        <v>0</v>
      </c>
      <c r="BJ87" s="19" t="s">
        <v>80</v>
      </c>
      <c r="BK87" s="185">
        <f t="shared" ref="BK87:BK103" si="9">ROUND(I87*H87,2)</f>
        <v>0</v>
      </c>
      <c r="BL87" s="19" t="s">
        <v>1063</v>
      </c>
      <c r="BM87" s="19" t="s">
        <v>1064</v>
      </c>
    </row>
    <row r="88" spans="2:65" s="1" customFormat="1" ht="22.5" customHeight="1" x14ac:dyDescent="0.3">
      <c r="B88" s="173"/>
      <c r="C88" s="174" t="s">
        <v>82</v>
      </c>
      <c r="D88" s="174" t="s">
        <v>159</v>
      </c>
      <c r="E88" s="175" t="s">
        <v>1065</v>
      </c>
      <c r="F88" s="176" t="s">
        <v>1066</v>
      </c>
      <c r="G88" s="177" t="s">
        <v>1061</v>
      </c>
      <c r="H88" s="178">
        <v>1</v>
      </c>
      <c r="I88" s="179"/>
      <c r="J88" s="180">
        <f t="shared" si="0"/>
        <v>0</v>
      </c>
      <c r="K88" s="176" t="s">
        <v>1062</v>
      </c>
      <c r="L88" s="36"/>
      <c r="M88" s="181" t="s">
        <v>3</v>
      </c>
      <c r="N88" s="182" t="s">
        <v>44</v>
      </c>
      <c r="O88" s="37"/>
      <c r="P88" s="183">
        <f t="shared" si="1"/>
        <v>0</v>
      </c>
      <c r="Q88" s="183">
        <v>0</v>
      </c>
      <c r="R88" s="183">
        <f t="shared" si="2"/>
        <v>0</v>
      </c>
      <c r="S88" s="183">
        <v>0</v>
      </c>
      <c r="T88" s="184">
        <f t="shared" si="3"/>
        <v>0</v>
      </c>
      <c r="AR88" s="19" t="s">
        <v>1063</v>
      </c>
      <c r="AT88" s="19" t="s">
        <v>159</v>
      </c>
      <c r="AU88" s="19" t="s">
        <v>82</v>
      </c>
      <c r="AY88" s="19" t="s">
        <v>155</v>
      </c>
      <c r="BE88" s="185">
        <f t="shared" si="4"/>
        <v>0</v>
      </c>
      <c r="BF88" s="185">
        <f t="shared" si="5"/>
        <v>0</v>
      </c>
      <c r="BG88" s="185">
        <f t="shared" si="6"/>
        <v>0</v>
      </c>
      <c r="BH88" s="185">
        <f t="shared" si="7"/>
        <v>0</v>
      </c>
      <c r="BI88" s="185">
        <f t="shared" si="8"/>
        <v>0</v>
      </c>
      <c r="BJ88" s="19" t="s">
        <v>80</v>
      </c>
      <c r="BK88" s="185">
        <f t="shared" si="9"/>
        <v>0</v>
      </c>
      <c r="BL88" s="19" t="s">
        <v>1063</v>
      </c>
      <c r="BM88" s="19" t="s">
        <v>1067</v>
      </c>
    </row>
    <row r="89" spans="2:65" s="1" customFormat="1" ht="22.5" customHeight="1" x14ac:dyDescent="0.3">
      <c r="B89" s="173"/>
      <c r="C89" s="174" t="s">
        <v>165</v>
      </c>
      <c r="D89" s="174" t="s">
        <v>159</v>
      </c>
      <c r="E89" s="175" t="s">
        <v>1068</v>
      </c>
      <c r="F89" s="176" t="s">
        <v>1069</v>
      </c>
      <c r="G89" s="177" t="s">
        <v>1061</v>
      </c>
      <c r="H89" s="178">
        <v>1</v>
      </c>
      <c r="I89" s="179"/>
      <c r="J89" s="180">
        <f t="shared" si="0"/>
        <v>0</v>
      </c>
      <c r="K89" s="176" t="s">
        <v>3</v>
      </c>
      <c r="L89" s="36"/>
      <c r="M89" s="181" t="s">
        <v>3</v>
      </c>
      <c r="N89" s="182" t="s">
        <v>44</v>
      </c>
      <c r="O89" s="37"/>
      <c r="P89" s="183">
        <f t="shared" si="1"/>
        <v>0</v>
      </c>
      <c r="Q89" s="183">
        <v>0</v>
      </c>
      <c r="R89" s="183">
        <f t="shared" si="2"/>
        <v>0</v>
      </c>
      <c r="S89" s="183">
        <v>0</v>
      </c>
      <c r="T89" s="184">
        <f t="shared" si="3"/>
        <v>0</v>
      </c>
      <c r="AR89" s="19" t="s">
        <v>1063</v>
      </c>
      <c r="AT89" s="19" t="s">
        <v>159</v>
      </c>
      <c r="AU89" s="19" t="s">
        <v>82</v>
      </c>
      <c r="AY89" s="19" t="s">
        <v>155</v>
      </c>
      <c r="BE89" s="185">
        <f t="shared" si="4"/>
        <v>0</v>
      </c>
      <c r="BF89" s="185">
        <f t="shared" si="5"/>
        <v>0</v>
      </c>
      <c r="BG89" s="185">
        <f t="shared" si="6"/>
        <v>0</v>
      </c>
      <c r="BH89" s="185">
        <f t="shared" si="7"/>
        <v>0</v>
      </c>
      <c r="BI89" s="185">
        <f t="shared" si="8"/>
        <v>0</v>
      </c>
      <c r="BJ89" s="19" t="s">
        <v>80</v>
      </c>
      <c r="BK89" s="185">
        <f t="shared" si="9"/>
        <v>0</v>
      </c>
      <c r="BL89" s="19" t="s">
        <v>1063</v>
      </c>
      <c r="BM89" s="19" t="s">
        <v>1070</v>
      </c>
    </row>
    <row r="90" spans="2:65" s="1" customFormat="1" ht="22.5" customHeight="1" x14ac:dyDescent="0.3">
      <c r="B90" s="173"/>
      <c r="C90" s="174" t="s">
        <v>164</v>
      </c>
      <c r="D90" s="174" t="s">
        <v>159</v>
      </c>
      <c r="E90" s="175" t="s">
        <v>1071</v>
      </c>
      <c r="F90" s="176" t="s">
        <v>1072</v>
      </c>
      <c r="G90" s="177" t="s">
        <v>1061</v>
      </c>
      <c r="H90" s="178">
        <v>1</v>
      </c>
      <c r="I90" s="179"/>
      <c r="J90" s="180">
        <f t="shared" si="0"/>
        <v>0</v>
      </c>
      <c r="K90" s="176" t="s">
        <v>1062</v>
      </c>
      <c r="L90" s="36"/>
      <c r="M90" s="181" t="s">
        <v>3</v>
      </c>
      <c r="N90" s="182" t="s">
        <v>44</v>
      </c>
      <c r="O90" s="37"/>
      <c r="P90" s="183">
        <f t="shared" si="1"/>
        <v>0</v>
      </c>
      <c r="Q90" s="183">
        <v>0</v>
      </c>
      <c r="R90" s="183">
        <f t="shared" si="2"/>
        <v>0</v>
      </c>
      <c r="S90" s="183">
        <v>0</v>
      </c>
      <c r="T90" s="184">
        <f t="shared" si="3"/>
        <v>0</v>
      </c>
      <c r="AR90" s="19" t="s">
        <v>1063</v>
      </c>
      <c r="AT90" s="19" t="s">
        <v>159</v>
      </c>
      <c r="AU90" s="19" t="s">
        <v>82</v>
      </c>
      <c r="AY90" s="19" t="s">
        <v>155</v>
      </c>
      <c r="BE90" s="185">
        <f t="shared" si="4"/>
        <v>0</v>
      </c>
      <c r="BF90" s="185">
        <f t="shared" si="5"/>
        <v>0</v>
      </c>
      <c r="BG90" s="185">
        <f t="shared" si="6"/>
        <v>0</v>
      </c>
      <c r="BH90" s="185">
        <f t="shared" si="7"/>
        <v>0</v>
      </c>
      <c r="BI90" s="185">
        <f t="shared" si="8"/>
        <v>0</v>
      </c>
      <c r="BJ90" s="19" t="s">
        <v>80</v>
      </c>
      <c r="BK90" s="185">
        <f t="shared" si="9"/>
        <v>0</v>
      </c>
      <c r="BL90" s="19" t="s">
        <v>1063</v>
      </c>
      <c r="BM90" s="19" t="s">
        <v>1073</v>
      </c>
    </row>
    <row r="91" spans="2:65" s="1" customFormat="1" ht="22.5" customHeight="1" x14ac:dyDescent="0.3">
      <c r="B91" s="173"/>
      <c r="C91" s="174" t="s">
        <v>203</v>
      </c>
      <c r="D91" s="174" t="s">
        <v>159</v>
      </c>
      <c r="E91" s="175" t="s">
        <v>1074</v>
      </c>
      <c r="F91" s="176" t="s">
        <v>1075</v>
      </c>
      <c r="G91" s="177" t="s">
        <v>1061</v>
      </c>
      <c r="H91" s="178">
        <v>1</v>
      </c>
      <c r="I91" s="179"/>
      <c r="J91" s="180">
        <f t="shared" si="0"/>
        <v>0</v>
      </c>
      <c r="K91" s="176" t="s">
        <v>1062</v>
      </c>
      <c r="L91" s="36"/>
      <c r="M91" s="181" t="s">
        <v>3</v>
      </c>
      <c r="N91" s="182" t="s">
        <v>44</v>
      </c>
      <c r="O91" s="37"/>
      <c r="P91" s="183">
        <f t="shared" si="1"/>
        <v>0</v>
      </c>
      <c r="Q91" s="183">
        <v>0</v>
      </c>
      <c r="R91" s="183">
        <f t="shared" si="2"/>
        <v>0</v>
      </c>
      <c r="S91" s="183">
        <v>0</v>
      </c>
      <c r="T91" s="184">
        <f t="shared" si="3"/>
        <v>0</v>
      </c>
      <c r="AR91" s="19" t="s">
        <v>1063</v>
      </c>
      <c r="AT91" s="19" t="s">
        <v>159</v>
      </c>
      <c r="AU91" s="19" t="s">
        <v>82</v>
      </c>
      <c r="AY91" s="19" t="s">
        <v>155</v>
      </c>
      <c r="BE91" s="185">
        <f t="shared" si="4"/>
        <v>0</v>
      </c>
      <c r="BF91" s="185">
        <f t="shared" si="5"/>
        <v>0</v>
      </c>
      <c r="BG91" s="185">
        <f t="shared" si="6"/>
        <v>0</v>
      </c>
      <c r="BH91" s="185">
        <f t="shared" si="7"/>
        <v>0</v>
      </c>
      <c r="BI91" s="185">
        <f t="shared" si="8"/>
        <v>0</v>
      </c>
      <c r="BJ91" s="19" t="s">
        <v>80</v>
      </c>
      <c r="BK91" s="185">
        <f t="shared" si="9"/>
        <v>0</v>
      </c>
      <c r="BL91" s="19" t="s">
        <v>1063</v>
      </c>
      <c r="BM91" s="19" t="s">
        <v>1076</v>
      </c>
    </row>
    <row r="92" spans="2:65" s="1" customFormat="1" ht="22.5" customHeight="1" x14ac:dyDescent="0.3">
      <c r="B92" s="173"/>
      <c r="C92" s="174" t="s">
        <v>208</v>
      </c>
      <c r="D92" s="174" t="s">
        <v>159</v>
      </c>
      <c r="E92" s="175" t="s">
        <v>1077</v>
      </c>
      <c r="F92" s="176" t="s">
        <v>1078</v>
      </c>
      <c r="G92" s="177" t="s">
        <v>1061</v>
      </c>
      <c r="H92" s="178">
        <v>1</v>
      </c>
      <c r="I92" s="179"/>
      <c r="J92" s="180">
        <f t="shared" si="0"/>
        <v>0</v>
      </c>
      <c r="K92" s="176" t="s">
        <v>1062</v>
      </c>
      <c r="L92" s="36"/>
      <c r="M92" s="181" t="s">
        <v>3</v>
      </c>
      <c r="N92" s="182" t="s">
        <v>44</v>
      </c>
      <c r="O92" s="37"/>
      <c r="P92" s="183">
        <f t="shared" si="1"/>
        <v>0</v>
      </c>
      <c r="Q92" s="183">
        <v>0</v>
      </c>
      <c r="R92" s="183">
        <f t="shared" si="2"/>
        <v>0</v>
      </c>
      <c r="S92" s="183">
        <v>0</v>
      </c>
      <c r="T92" s="184">
        <f t="shared" si="3"/>
        <v>0</v>
      </c>
      <c r="AR92" s="19" t="s">
        <v>1063</v>
      </c>
      <c r="AT92" s="19" t="s">
        <v>159</v>
      </c>
      <c r="AU92" s="19" t="s">
        <v>82</v>
      </c>
      <c r="AY92" s="19" t="s">
        <v>155</v>
      </c>
      <c r="BE92" s="185">
        <f t="shared" si="4"/>
        <v>0</v>
      </c>
      <c r="BF92" s="185">
        <f t="shared" si="5"/>
        <v>0</v>
      </c>
      <c r="BG92" s="185">
        <f t="shared" si="6"/>
        <v>0</v>
      </c>
      <c r="BH92" s="185">
        <f t="shared" si="7"/>
        <v>0</v>
      </c>
      <c r="BI92" s="185">
        <f t="shared" si="8"/>
        <v>0</v>
      </c>
      <c r="BJ92" s="19" t="s">
        <v>80</v>
      </c>
      <c r="BK92" s="185">
        <f t="shared" si="9"/>
        <v>0</v>
      </c>
      <c r="BL92" s="19" t="s">
        <v>1063</v>
      </c>
      <c r="BM92" s="19" t="s">
        <v>1079</v>
      </c>
    </row>
    <row r="93" spans="2:65" s="1" customFormat="1" ht="22.5" customHeight="1" x14ac:dyDescent="0.3">
      <c r="B93" s="173"/>
      <c r="C93" s="174" t="s">
        <v>214</v>
      </c>
      <c r="D93" s="174" t="s">
        <v>159</v>
      </c>
      <c r="E93" s="175" t="s">
        <v>1080</v>
      </c>
      <c r="F93" s="176" t="s">
        <v>1081</v>
      </c>
      <c r="G93" s="177" t="s">
        <v>1061</v>
      </c>
      <c r="H93" s="178">
        <v>1</v>
      </c>
      <c r="I93" s="179"/>
      <c r="J93" s="180">
        <f t="shared" si="0"/>
        <v>0</v>
      </c>
      <c r="K93" s="176" t="s">
        <v>1062</v>
      </c>
      <c r="L93" s="36"/>
      <c r="M93" s="181" t="s">
        <v>3</v>
      </c>
      <c r="N93" s="182" t="s">
        <v>44</v>
      </c>
      <c r="O93" s="37"/>
      <c r="P93" s="183">
        <f t="shared" si="1"/>
        <v>0</v>
      </c>
      <c r="Q93" s="183">
        <v>0</v>
      </c>
      <c r="R93" s="183">
        <f t="shared" si="2"/>
        <v>0</v>
      </c>
      <c r="S93" s="183">
        <v>0</v>
      </c>
      <c r="T93" s="184">
        <f t="shared" si="3"/>
        <v>0</v>
      </c>
      <c r="AR93" s="19" t="s">
        <v>1063</v>
      </c>
      <c r="AT93" s="19" t="s">
        <v>159</v>
      </c>
      <c r="AU93" s="19" t="s">
        <v>82</v>
      </c>
      <c r="AY93" s="19" t="s">
        <v>155</v>
      </c>
      <c r="BE93" s="185">
        <f t="shared" si="4"/>
        <v>0</v>
      </c>
      <c r="BF93" s="185">
        <f t="shared" si="5"/>
        <v>0</v>
      </c>
      <c r="BG93" s="185">
        <f t="shared" si="6"/>
        <v>0</v>
      </c>
      <c r="BH93" s="185">
        <f t="shared" si="7"/>
        <v>0</v>
      </c>
      <c r="BI93" s="185">
        <f t="shared" si="8"/>
        <v>0</v>
      </c>
      <c r="BJ93" s="19" t="s">
        <v>80</v>
      </c>
      <c r="BK93" s="185">
        <f t="shared" si="9"/>
        <v>0</v>
      </c>
      <c r="BL93" s="19" t="s">
        <v>1063</v>
      </c>
      <c r="BM93" s="19" t="s">
        <v>1082</v>
      </c>
    </row>
    <row r="94" spans="2:65" s="1" customFormat="1" ht="22.5" customHeight="1" x14ac:dyDescent="0.3">
      <c r="B94" s="173"/>
      <c r="C94" s="174" t="s">
        <v>224</v>
      </c>
      <c r="D94" s="174" t="s">
        <v>159</v>
      </c>
      <c r="E94" s="175" t="s">
        <v>1083</v>
      </c>
      <c r="F94" s="176" t="s">
        <v>1084</v>
      </c>
      <c r="G94" s="177" t="s">
        <v>1061</v>
      </c>
      <c r="H94" s="178">
        <v>1</v>
      </c>
      <c r="I94" s="179"/>
      <c r="J94" s="180">
        <f t="shared" si="0"/>
        <v>0</v>
      </c>
      <c r="K94" s="176" t="s">
        <v>1062</v>
      </c>
      <c r="L94" s="36"/>
      <c r="M94" s="181" t="s">
        <v>3</v>
      </c>
      <c r="N94" s="182" t="s">
        <v>44</v>
      </c>
      <c r="O94" s="37"/>
      <c r="P94" s="183">
        <f t="shared" si="1"/>
        <v>0</v>
      </c>
      <c r="Q94" s="183">
        <v>0</v>
      </c>
      <c r="R94" s="183">
        <f t="shared" si="2"/>
        <v>0</v>
      </c>
      <c r="S94" s="183">
        <v>0</v>
      </c>
      <c r="T94" s="184">
        <f t="shared" si="3"/>
        <v>0</v>
      </c>
      <c r="AR94" s="19" t="s">
        <v>1063</v>
      </c>
      <c r="AT94" s="19" t="s">
        <v>159</v>
      </c>
      <c r="AU94" s="19" t="s">
        <v>82</v>
      </c>
      <c r="AY94" s="19" t="s">
        <v>155</v>
      </c>
      <c r="BE94" s="185">
        <f t="shared" si="4"/>
        <v>0</v>
      </c>
      <c r="BF94" s="185">
        <f t="shared" si="5"/>
        <v>0</v>
      </c>
      <c r="BG94" s="185">
        <f t="shared" si="6"/>
        <v>0</v>
      </c>
      <c r="BH94" s="185">
        <f t="shared" si="7"/>
        <v>0</v>
      </c>
      <c r="BI94" s="185">
        <f t="shared" si="8"/>
        <v>0</v>
      </c>
      <c r="BJ94" s="19" t="s">
        <v>80</v>
      </c>
      <c r="BK94" s="185">
        <f t="shared" si="9"/>
        <v>0</v>
      </c>
      <c r="BL94" s="19" t="s">
        <v>1063</v>
      </c>
      <c r="BM94" s="19" t="s">
        <v>1085</v>
      </c>
    </row>
    <row r="95" spans="2:65" s="1" customFormat="1" ht="22.5" customHeight="1" x14ac:dyDescent="0.3">
      <c r="B95" s="173"/>
      <c r="C95" s="174" t="s">
        <v>235</v>
      </c>
      <c r="D95" s="174" t="s">
        <v>159</v>
      </c>
      <c r="E95" s="175" t="s">
        <v>1086</v>
      </c>
      <c r="F95" s="176" t="s">
        <v>1087</v>
      </c>
      <c r="G95" s="177" t="s">
        <v>1061</v>
      </c>
      <c r="H95" s="178">
        <v>1</v>
      </c>
      <c r="I95" s="179"/>
      <c r="J95" s="180">
        <f t="shared" si="0"/>
        <v>0</v>
      </c>
      <c r="K95" s="176" t="s">
        <v>1062</v>
      </c>
      <c r="L95" s="36"/>
      <c r="M95" s="181" t="s">
        <v>3</v>
      </c>
      <c r="N95" s="182" t="s">
        <v>44</v>
      </c>
      <c r="O95" s="37"/>
      <c r="P95" s="183">
        <f t="shared" si="1"/>
        <v>0</v>
      </c>
      <c r="Q95" s="183">
        <v>0</v>
      </c>
      <c r="R95" s="183">
        <f t="shared" si="2"/>
        <v>0</v>
      </c>
      <c r="S95" s="183">
        <v>0</v>
      </c>
      <c r="T95" s="184">
        <f t="shared" si="3"/>
        <v>0</v>
      </c>
      <c r="AR95" s="19" t="s">
        <v>1063</v>
      </c>
      <c r="AT95" s="19" t="s">
        <v>159</v>
      </c>
      <c r="AU95" s="19" t="s">
        <v>82</v>
      </c>
      <c r="AY95" s="19" t="s">
        <v>155</v>
      </c>
      <c r="BE95" s="185">
        <f t="shared" si="4"/>
        <v>0</v>
      </c>
      <c r="BF95" s="185">
        <f t="shared" si="5"/>
        <v>0</v>
      </c>
      <c r="BG95" s="185">
        <f t="shared" si="6"/>
        <v>0</v>
      </c>
      <c r="BH95" s="185">
        <f t="shared" si="7"/>
        <v>0</v>
      </c>
      <c r="BI95" s="185">
        <f t="shared" si="8"/>
        <v>0</v>
      </c>
      <c r="BJ95" s="19" t="s">
        <v>80</v>
      </c>
      <c r="BK95" s="185">
        <f t="shared" si="9"/>
        <v>0</v>
      </c>
      <c r="BL95" s="19" t="s">
        <v>1063</v>
      </c>
      <c r="BM95" s="19" t="s">
        <v>1088</v>
      </c>
    </row>
    <row r="96" spans="2:65" s="1" customFormat="1" ht="22.5" customHeight="1" x14ac:dyDescent="0.3">
      <c r="B96" s="173"/>
      <c r="C96" s="174" t="s">
        <v>240</v>
      </c>
      <c r="D96" s="174" t="s">
        <v>159</v>
      </c>
      <c r="E96" s="175" t="s">
        <v>1089</v>
      </c>
      <c r="F96" s="176" t="s">
        <v>1090</v>
      </c>
      <c r="G96" s="177" t="s">
        <v>1061</v>
      </c>
      <c r="H96" s="178">
        <v>1</v>
      </c>
      <c r="I96" s="179"/>
      <c r="J96" s="180">
        <f t="shared" si="0"/>
        <v>0</v>
      </c>
      <c r="K96" s="176" t="s">
        <v>1062</v>
      </c>
      <c r="L96" s="36"/>
      <c r="M96" s="181" t="s">
        <v>3</v>
      </c>
      <c r="N96" s="182" t="s">
        <v>44</v>
      </c>
      <c r="O96" s="37"/>
      <c r="P96" s="183">
        <f t="shared" si="1"/>
        <v>0</v>
      </c>
      <c r="Q96" s="183">
        <v>0</v>
      </c>
      <c r="R96" s="183">
        <f t="shared" si="2"/>
        <v>0</v>
      </c>
      <c r="S96" s="183">
        <v>0</v>
      </c>
      <c r="T96" s="184">
        <f t="shared" si="3"/>
        <v>0</v>
      </c>
      <c r="AR96" s="19" t="s">
        <v>1063</v>
      </c>
      <c r="AT96" s="19" t="s">
        <v>159</v>
      </c>
      <c r="AU96" s="19" t="s">
        <v>82</v>
      </c>
      <c r="AY96" s="19" t="s">
        <v>155</v>
      </c>
      <c r="BE96" s="185">
        <f t="shared" si="4"/>
        <v>0</v>
      </c>
      <c r="BF96" s="185">
        <f t="shared" si="5"/>
        <v>0</v>
      </c>
      <c r="BG96" s="185">
        <f t="shared" si="6"/>
        <v>0</v>
      </c>
      <c r="BH96" s="185">
        <f t="shared" si="7"/>
        <v>0</v>
      </c>
      <c r="BI96" s="185">
        <f t="shared" si="8"/>
        <v>0</v>
      </c>
      <c r="BJ96" s="19" t="s">
        <v>80</v>
      </c>
      <c r="BK96" s="185">
        <f t="shared" si="9"/>
        <v>0</v>
      </c>
      <c r="BL96" s="19" t="s">
        <v>1063</v>
      </c>
      <c r="BM96" s="19" t="s">
        <v>1091</v>
      </c>
    </row>
    <row r="97" spans="2:65" s="1" customFormat="1" ht="22.5" customHeight="1" x14ac:dyDescent="0.3">
      <c r="B97" s="173"/>
      <c r="C97" s="174" t="s">
        <v>246</v>
      </c>
      <c r="D97" s="174" t="s">
        <v>159</v>
      </c>
      <c r="E97" s="175" t="s">
        <v>1092</v>
      </c>
      <c r="F97" s="176" t="s">
        <v>1093</v>
      </c>
      <c r="G97" s="177" t="s">
        <v>1061</v>
      </c>
      <c r="H97" s="178">
        <v>1</v>
      </c>
      <c r="I97" s="179"/>
      <c r="J97" s="180">
        <f t="shared" si="0"/>
        <v>0</v>
      </c>
      <c r="K97" s="176" t="s">
        <v>1062</v>
      </c>
      <c r="L97" s="36"/>
      <c r="M97" s="181" t="s">
        <v>3</v>
      </c>
      <c r="N97" s="182" t="s">
        <v>44</v>
      </c>
      <c r="O97" s="37"/>
      <c r="P97" s="183">
        <f t="shared" si="1"/>
        <v>0</v>
      </c>
      <c r="Q97" s="183">
        <v>0</v>
      </c>
      <c r="R97" s="183">
        <f t="shared" si="2"/>
        <v>0</v>
      </c>
      <c r="S97" s="183">
        <v>0</v>
      </c>
      <c r="T97" s="184">
        <f t="shared" si="3"/>
        <v>0</v>
      </c>
      <c r="AR97" s="19" t="s">
        <v>1063</v>
      </c>
      <c r="AT97" s="19" t="s">
        <v>159</v>
      </c>
      <c r="AU97" s="19" t="s">
        <v>82</v>
      </c>
      <c r="AY97" s="19" t="s">
        <v>155</v>
      </c>
      <c r="BE97" s="185">
        <f t="shared" si="4"/>
        <v>0</v>
      </c>
      <c r="BF97" s="185">
        <f t="shared" si="5"/>
        <v>0</v>
      </c>
      <c r="BG97" s="185">
        <f t="shared" si="6"/>
        <v>0</v>
      </c>
      <c r="BH97" s="185">
        <f t="shared" si="7"/>
        <v>0</v>
      </c>
      <c r="BI97" s="185">
        <f t="shared" si="8"/>
        <v>0</v>
      </c>
      <c r="BJ97" s="19" t="s">
        <v>80</v>
      </c>
      <c r="BK97" s="185">
        <f t="shared" si="9"/>
        <v>0</v>
      </c>
      <c r="BL97" s="19" t="s">
        <v>1063</v>
      </c>
      <c r="BM97" s="19" t="s">
        <v>1094</v>
      </c>
    </row>
    <row r="98" spans="2:65" s="1" customFormat="1" ht="22.5" customHeight="1" x14ac:dyDescent="0.3">
      <c r="B98" s="173"/>
      <c r="C98" s="174" t="s">
        <v>251</v>
      </c>
      <c r="D98" s="174" t="s">
        <v>159</v>
      </c>
      <c r="E98" s="175" t="s">
        <v>1095</v>
      </c>
      <c r="F98" s="176" t="s">
        <v>1096</v>
      </c>
      <c r="G98" s="177" t="s">
        <v>431</v>
      </c>
      <c r="H98" s="178">
        <v>8</v>
      </c>
      <c r="I98" s="179"/>
      <c r="J98" s="180">
        <f t="shared" si="0"/>
        <v>0</v>
      </c>
      <c r="K98" s="176" t="s">
        <v>3</v>
      </c>
      <c r="L98" s="36"/>
      <c r="M98" s="181" t="s">
        <v>3</v>
      </c>
      <c r="N98" s="182" t="s">
        <v>44</v>
      </c>
      <c r="O98" s="37"/>
      <c r="P98" s="183">
        <f t="shared" si="1"/>
        <v>0</v>
      </c>
      <c r="Q98" s="183">
        <v>0</v>
      </c>
      <c r="R98" s="183">
        <f t="shared" si="2"/>
        <v>0</v>
      </c>
      <c r="S98" s="183">
        <v>0</v>
      </c>
      <c r="T98" s="184">
        <f t="shared" si="3"/>
        <v>0</v>
      </c>
      <c r="AR98" s="19" t="s">
        <v>1063</v>
      </c>
      <c r="AT98" s="19" t="s">
        <v>159</v>
      </c>
      <c r="AU98" s="19" t="s">
        <v>82</v>
      </c>
      <c r="AY98" s="19" t="s">
        <v>155</v>
      </c>
      <c r="BE98" s="185">
        <f t="shared" si="4"/>
        <v>0</v>
      </c>
      <c r="BF98" s="185">
        <f t="shared" si="5"/>
        <v>0</v>
      </c>
      <c r="BG98" s="185">
        <f t="shared" si="6"/>
        <v>0</v>
      </c>
      <c r="BH98" s="185">
        <f t="shared" si="7"/>
        <v>0</v>
      </c>
      <c r="BI98" s="185">
        <f t="shared" si="8"/>
        <v>0</v>
      </c>
      <c r="BJ98" s="19" t="s">
        <v>80</v>
      </c>
      <c r="BK98" s="185">
        <f t="shared" si="9"/>
        <v>0</v>
      </c>
      <c r="BL98" s="19" t="s">
        <v>1063</v>
      </c>
      <c r="BM98" s="19" t="s">
        <v>1097</v>
      </c>
    </row>
    <row r="99" spans="2:65" s="1" customFormat="1" ht="22.5" customHeight="1" x14ac:dyDescent="0.3">
      <c r="B99" s="173"/>
      <c r="C99" s="174" t="s">
        <v>256</v>
      </c>
      <c r="D99" s="174" t="s">
        <v>159</v>
      </c>
      <c r="E99" s="175" t="s">
        <v>1098</v>
      </c>
      <c r="F99" s="176" t="s">
        <v>1099</v>
      </c>
      <c r="G99" s="177" t="s">
        <v>1061</v>
      </c>
      <c r="H99" s="178">
        <v>1</v>
      </c>
      <c r="I99" s="179"/>
      <c r="J99" s="180">
        <f t="shared" si="0"/>
        <v>0</v>
      </c>
      <c r="K99" s="176" t="s">
        <v>1062</v>
      </c>
      <c r="L99" s="36"/>
      <c r="M99" s="181" t="s">
        <v>3</v>
      </c>
      <c r="N99" s="182" t="s">
        <v>44</v>
      </c>
      <c r="O99" s="37"/>
      <c r="P99" s="183">
        <f t="shared" si="1"/>
        <v>0</v>
      </c>
      <c r="Q99" s="183">
        <v>0</v>
      </c>
      <c r="R99" s="183">
        <f t="shared" si="2"/>
        <v>0</v>
      </c>
      <c r="S99" s="183">
        <v>0</v>
      </c>
      <c r="T99" s="184">
        <f t="shared" si="3"/>
        <v>0</v>
      </c>
      <c r="AR99" s="19" t="s">
        <v>1063</v>
      </c>
      <c r="AT99" s="19" t="s">
        <v>159</v>
      </c>
      <c r="AU99" s="19" t="s">
        <v>82</v>
      </c>
      <c r="AY99" s="19" t="s">
        <v>155</v>
      </c>
      <c r="BE99" s="185">
        <f t="shared" si="4"/>
        <v>0</v>
      </c>
      <c r="BF99" s="185">
        <f t="shared" si="5"/>
        <v>0</v>
      </c>
      <c r="BG99" s="185">
        <f t="shared" si="6"/>
        <v>0</v>
      </c>
      <c r="BH99" s="185">
        <f t="shared" si="7"/>
        <v>0</v>
      </c>
      <c r="BI99" s="185">
        <f t="shared" si="8"/>
        <v>0</v>
      </c>
      <c r="BJ99" s="19" t="s">
        <v>80</v>
      </c>
      <c r="BK99" s="185">
        <f t="shared" si="9"/>
        <v>0</v>
      </c>
      <c r="BL99" s="19" t="s">
        <v>1063</v>
      </c>
      <c r="BM99" s="19" t="s">
        <v>1100</v>
      </c>
    </row>
    <row r="100" spans="2:65" s="1" customFormat="1" ht="22.5" customHeight="1" x14ac:dyDescent="0.3">
      <c r="B100" s="173"/>
      <c r="C100" s="174" t="s">
        <v>263</v>
      </c>
      <c r="D100" s="174" t="s">
        <v>159</v>
      </c>
      <c r="E100" s="175" t="s">
        <v>1101</v>
      </c>
      <c r="F100" s="176" t="s">
        <v>1102</v>
      </c>
      <c r="G100" s="177" t="s">
        <v>1061</v>
      </c>
      <c r="H100" s="178">
        <v>1</v>
      </c>
      <c r="I100" s="179"/>
      <c r="J100" s="180">
        <f t="shared" si="0"/>
        <v>0</v>
      </c>
      <c r="K100" s="176" t="s">
        <v>3</v>
      </c>
      <c r="L100" s="36"/>
      <c r="M100" s="181" t="s">
        <v>3</v>
      </c>
      <c r="N100" s="182" t="s">
        <v>44</v>
      </c>
      <c r="O100" s="37"/>
      <c r="P100" s="183">
        <f t="shared" si="1"/>
        <v>0</v>
      </c>
      <c r="Q100" s="183">
        <v>0</v>
      </c>
      <c r="R100" s="183">
        <f t="shared" si="2"/>
        <v>0</v>
      </c>
      <c r="S100" s="183">
        <v>0</v>
      </c>
      <c r="T100" s="184">
        <f t="shared" si="3"/>
        <v>0</v>
      </c>
      <c r="AR100" s="19" t="s">
        <v>1063</v>
      </c>
      <c r="AT100" s="19" t="s">
        <v>159</v>
      </c>
      <c r="AU100" s="19" t="s">
        <v>82</v>
      </c>
      <c r="AY100" s="19" t="s">
        <v>155</v>
      </c>
      <c r="BE100" s="185">
        <f t="shared" si="4"/>
        <v>0</v>
      </c>
      <c r="BF100" s="185">
        <f t="shared" si="5"/>
        <v>0</v>
      </c>
      <c r="BG100" s="185">
        <f t="shared" si="6"/>
        <v>0</v>
      </c>
      <c r="BH100" s="185">
        <f t="shared" si="7"/>
        <v>0</v>
      </c>
      <c r="BI100" s="185">
        <f t="shared" si="8"/>
        <v>0</v>
      </c>
      <c r="BJ100" s="19" t="s">
        <v>80</v>
      </c>
      <c r="BK100" s="185">
        <f t="shared" si="9"/>
        <v>0</v>
      </c>
      <c r="BL100" s="19" t="s">
        <v>1063</v>
      </c>
      <c r="BM100" s="19" t="s">
        <v>1103</v>
      </c>
    </row>
    <row r="101" spans="2:65" s="1" customFormat="1" ht="22.5" customHeight="1" x14ac:dyDescent="0.3">
      <c r="B101" s="173"/>
      <c r="C101" s="174" t="s">
        <v>9</v>
      </c>
      <c r="D101" s="174" t="s">
        <v>159</v>
      </c>
      <c r="E101" s="175" t="s">
        <v>1104</v>
      </c>
      <c r="F101" s="176" t="s">
        <v>1105</v>
      </c>
      <c r="G101" s="177" t="s">
        <v>1061</v>
      </c>
      <c r="H101" s="178">
        <v>1</v>
      </c>
      <c r="I101" s="179"/>
      <c r="J101" s="180">
        <f t="shared" si="0"/>
        <v>0</v>
      </c>
      <c r="K101" s="176" t="s">
        <v>3</v>
      </c>
      <c r="L101" s="36"/>
      <c r="M101" s="181" t="s">
        <v>3</v>
      </c>
      <c r="N101" s="182" t="s">
        <v>44</v>
      </c>
      <c r="O101" s="37"/>
      <c r="P101" s="183">
        <f t="shared" si="1"/>
        <v>0</v>
      </c>
      <c r="Q101" s="183">
        <v>0</v>
      </c>
      <c r="R101" s="183">
        <f t="shared" si="2"/>
        <v>0</v>
      </c>
      <c r="S101" s="183">
        <v>0</v>
      </c>
      <c r="T101" s="184">
        <f t="shared" si="3"/>
        <v>0</v>
      </c>
      <c r="AR101" s="19" t="s">
        <v>1063</v>
      </c>
      <c r="AT101" s="19" t="s">
        <v>159</v>
      </c>
      <c r="AU101" s="19" t="s">
        <v>82</v>
      </c>
      <c r="AY101" s="19" t="s">
        <v>155</v>
      </c>
      <c r="BE101" s="185">
        <f t="shared" si="4"/>
        <v>0</v>
      </c>
      <c r="BF101" s="185">
        <f t="shared" si="5"/>
        <v>0</v>
      </c>
      <c r="BG101" s="185">
        <f t="shared" si="6"/>
        <v>0</v>
      </c>
      <c r="BH101" s="185">
        <f t="shared" si="7"/>
        <v>0</v>
      </c>
      <c r="BI101" s="185">
        <f t="shared" si="8"/>
        <v>0</v>
      </c>
      <c r="BJ101" s="19" t="s">
        <v>80</v>
      </c>
      <c r="BK101" s="185">
        <f t="shared" si="9"/>
        <v>0</v>
      </c>
      <c r="BL101" s="19" t="s">
        <v>1063</v>
      </c>
      <c r="BM101" s="19" t="s">
        <v>1106</v>
      </c>
    </row>
    <row r="102" spans="2:65" s="1" customFormat="1" ht="22.5" customHeight="1" x14ac:dyDescent="0.3">
      <c r="B102" s="173"/>
      <c r="C102" s="174" t="s">
        <v>275</v>
      </c>
      <c r="D102" s="174" t="s">
        <v>159</v>
      </c>
      <c r="E102" s="175" t="s">
        <v>1107</v>
      </c>
      <c r="F102" s="176" t="s">
        <v>1108</v>
      </c>
      <c r="G102" s="177" t="s">
        <v>1061</v>
      </c>
      <c r="H102" s="178">
        <v>1</v>
      </c>
      <c r="I102" s="179"/>
      <c r="J102" s="180">
        <f t="shared" si="0"/>
        <v>0</v>
      </c>
      <c r="K102" s="176" t="s">
        <v>3</v>
      </c>
      <c r="L102" s="36"/>
      <c r="M102" s="181" t="s">
        <v>3</v>
      </c>
      <c r="N102" s="182" t="s">
        <v>44</v>
      </c>
      <c r="O102" s="37"/>
      <c r="P102" s="183">
        <f t="shared" si="1"/>
        <v>0</v>
      </c>
      <c r="Q102" s="183">
        <v>0</v>
      </c>
      <c r="R102" s="183">
        <f t="shared" si="2"/>
        <v>0</v>
      </c>
      <c r="S102" s="183">
        <v>0</v>
      </c>
      <c r="T102" s="184">
        <f t="shared" si="3"/>
        <v>0</v>
      </c>
      <c r="AR102" s="19" t="s">
        <v>1063</v>
      </c>
      <c r="AT102" s="19" t="s">
        <v>159</v>
      </c>
      <c r="AU102" s="19" t="s">
        <v>82</v>
      </c>
      <c r="AY102" s="19" t="s">
        <v>155</v>
      </c>
      <c r="BE102" s="185">
        <f t="shared" si="4"/>
        <v>0</v>
      </c>
      <c r="BF102" s="185">
        <f t="shared" si="5"/>
        <v>0</v>
      </c>
      <c r="BG102" s="185">
        <f t="shared" si="6"/>
        <v>0</v>
      </c>
      <c r="BH102" s="185">
        <f t="shared" si="7"/>
        <v>0</v>
      </c>
      <c r="BI102" s="185">
        <f t="shared" si="8"/>
        <v>0</v>
      </c>
      <c r="BJ102" s="19" t="s">
        <v>80</v>
      </c>
      <c r="BK102" s="185">
        <f t="shared" si="9"/>
        <v>0</v>
      </c>
      <c r="BL102" s="19" t="s">
        <v>1063</v>
      </c>
      <c r="BM102" s="19" t="s">
        <v>1109</v>
      </c>
    </row>
    <row r="103" spans="2:65" s="1" customFormat="1" ht="22.5" customHeight="1" x14ac:dyDescent="0.3">
      <c r="B103" s="173"/>
      <c r="C103" s="174" t="s">
        <v>281</v>
      </c>
      <c r="D103" s="174" t="s">
        <v>159</v>
      </c>
      <c r="E103" s="175" t="s">
        <v>1110</v>
      </c>
      <c r="F103" s="176" t="s">
        <v>1111</v>
      </c>
      <c r="G103" s="177" t="s">
        <v>1061</v>
      </c>
      <c r="H103" s="178">
        <v>1</v>
      </c>
      <c r="I103" s="179"/>
      <c r="J103" s="180">
        <f t="shared" si="0"/>
        <v>0</v>
      </c>
      <c r="K103" s="176" t="s">
        <v>3</v>
      </c>
      <c r="L103" s="36"/>
      <c r="M103" s="181" t="s">
        <v>3</v>
      </c>
      <c r="N103" s="237" t="s">
        <v>44</v>
      </c>
      <c r="O103" s="238"/>
      <c r="P103" s="239">
        <f t="shared" si="1"/>
        <v>0</v>
      </c>
      <c r="Q103" s="239">
        <v>0</v>
      </c>
      <c r="R103" s="239">
        <f t="shared" si="2"/>
        <v>0</v>
      </c>
      <c r="S103" s="239">
        <v>0</v>
      </c>
      <c r="T103" s="240">
        <f t="shared" si="3"/>
        <v>0</v>
      </c>
      <c r="AR103" s="19" t="s">
        <v>1063</v>
      </c>
      <c r="AT103" s="19" t="s">
        <v>159</v>
      </c>
      <c r="AU103" s="19" t="s">
        <v>82</v>
      </c>
      <c r="AY103" s="19" t="s">
        <v>155</v>
      </c>
      <c r="BE103" s="185">
        <f t="shared" si="4"/>
        <v>0</v>
      </c>
      <c r="BF103" s="185">
        <f t="shared" si="5"/>
        <v>0</v>
      </c>
      <c r="BG103" s="185">
        <f t="shared" si="6"/>
        <v>0</v>
      </c>
      <c r="BH103" s="185">
        <f t="shared" si="7"/>
        <v>0</v>
      </c>
      <c r="BI103" s="185">
        <f t="shared" si="8"/>
        <v>0</v>
      </c>
      <c r="BJ103" s="19" t="s">
        <v>80</v>
      </c>
      <c r="BK103" s="185">
        <f t="shared" si="9"/>
        <v>0</v>
      </c>
      <c r="BL103" s="19" t="s">
        <v>1063</v>
      </c>
      <c r="BM103" s="19" t="s">
        <v>1112</v>
      </c>
    </row>
    <row r="104" spans="2:65" s="1" customFormat="1" ht="6.95" customHeight="1" x14ac:dyDescent="0.3">
      <c r="B104" s="51"/>
      <c r="C104" s="52"/>
      <c r="D104" s="52"/>
      <c r="E104" s="52"/>
      <c r="F104" s="52"/>
      <c r="G104" s="52"/>
      <c r="H104" s="52"/>
      <c r="I104" s="124"/>
      <c r="J104" s="52"/>
      <c r="K104" s="52"/>
      <c r="L104" s="36"/>
    </row>
  </sheetData>
  <autoFilter ref="C83:K83"/>
  <mergeCells count="12">
    <mergeCell ref="E74:H74"/>
    <mergeCell ref="E76:H76"/>
    <mergeCell ref="E7:H7"/>
    <mergeCell ref="E9:H9"/>
    <mergeCell ref="E11:H11"/>
    <mergeCell ref="E26:H26"/>
    <mergeCell ref="E47:H47"/>
    <mergeCell ref="G1:H1"/>
    <mergeCell ref="L2:V2"/>
    <mergeCell ref="E49:H49"/>
    <mergeCell ref="E51:H51"/>
    <mergeCell ref="E72:H72"/>
  </mergeCells>
  <hyperlinks>
    <hyperlink ref="F1:G1" location="C2" tooltip="Krycí list soupisu" display="1) Krycí list soupisu"/>
    <hyperlink ref="G1:H1" location="C58" tooltip="Rekapitulace" display="2) Rekapitulace"/>
    <hyperlink ref="J1" location="C83" tooltip="Soupis prací" display="3) Soupis prací"/>
    <hyperlink ref="L1:V1" location="'Rekapitulace stavby'!C2" tooltip="Rekapitulace stavby" display="Rekapitulace stavby"/>
  </hyperlinks>
  <pageMargins left="0.59055118110236227" right="0.59055118110236227" top="0.59055118110236227" bottom="0.59055118110236227" header="0" footer="0"/>
  <pageSetup paperSize="9" scale="70" fitToHeight="0" orientation="portrait"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374"/>
  <sheetViews>
    <sheetView showGridLines="0" workbookViewId="0">
      <pane ySplit="1" topLeftCell="A2" activePane="bottomLeft" state="frozen"/>
      <selection pane="bottomLeft"/>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0"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7"/>
      <c r="B1" s="246"/>
      <c r="C1" s="246"/>
      <c r="D1" s="245" t="s">
        <v>1</v>
      </c>
      <c r="E1" s="246"/>
      <c r="F1" s="247" t="s">
        <v>1401</v>
      </c>
      <c r="G1" s="373" t="s">
        <v>1402</v>
      </c>
      <c r="H1" s="373"/>
      <c r="I1" s="252"/>
      <c r="J1" s="247" t="s">
        <v>1403</v>
      </c>
      <c r="K1" s="245" t="s">
        <v>100</v>
      </c>
      <c r="L1" s="247" t="s">
        <v>1404</v>
      </c>
      <c r="M1" s="247"/>
      <c r="N1" s="247"/>
      <c r="O1" s="247"/>
      <c r="P1" s="247"/>
      <c r="Q1" s="247"/>
      <c r="R1" s="247"/>
      <c r="S1" s="247"/>
      <c r="T1" s="247"/>
      <c r="U1" s="243"/>
      <c r="V1" s="243"/>
      <c r="W1" s="17"/>
      <c r="X1" s="17"/>
      <c r="Y1" s="17"/>
      <c r="Z1" s="17"/>
      <c r="AA1" s="17"/>
      <c r="AB1" s="17"/>
      <c r="AC1" s="17"/>
      <c r="AD1" s="17"/>
      <c r="AE1" s="17"/>
      <c r="AF1" s="17"/>
      <c r="AG1" s="17"/>
      <c r="AH1" s="17"/>
      <c r="AI1" s="17"/>
      <c r="AJ1" s="17"/>
      <c r="AK1" s="17"/>
      <c r="AL1" s="17"/>
      <c r="AM1" s="17"/>
      <c r="AN1" s="17"/>
      <c r="AO1" s="17"/>
      <c r="AP1" s="17"/>
      <c r="AQ1" s="17"/>
      <c r="AR1" s="17"/>
      <c r="AS1" s="17"/>
      <c r="AT1" s="17"/>
      <c r="AU1" s="17"/>
      <c r="AV1" s="17"/>
      <c r="AW1" s="17"/>
      <c r="AX1" s="17"/>
      <c r="AY1" s="17"/>
      <c r="AZ1" s="17"/>
      <c r="BA1" s="17"/>
      <c r="BB1" s="17"/>
      <c r="BC1" s="17"/>
      <c r="BD1" s="17"/>
      <c r="BE1" s="17"/>
      <c r="BF1" s="17"/>
      <c r="BG1" s="17"/>
      <c r="BH1" s="17"/>
      <c r="BI1" s="17"/>
      <c r="BJ1" s="17"/>
      <c r="BK1" s="17"/>
      <c r="BL1" s="17"/>
      <c r="BM1" s="17"/>
      <c r="BN1" s="17"/>
      <c r="BO1" s="17"/>
      <c r="BP1" s="17"/>
      <c r="BQ1" s="17"/>
      <c r="BR1" s="17"/>
    </row>
    <row r="2" spans="1:70" ht="36.950000000000003" customHeight="1" x14ac:dyDescent="0.3">
      <c r="L2" s="332" t="s">
        <v>6</v>
      </c>
      <c r="M2" s="333"/>
      <c r="N2" s="333"/>
      <c r="O2" s="333"/>
      <c r="P2" s="333"/>
      <c r="Q2" s="333"/>
      <c r="R2" s="333"/>
      <c r="S2" s="333"/>
      <c r="T2" s="333"/>
      <c r="U2" s="333"/>
      <c r="V2" s="333"/>
      <c r="AT2" s="19" t="s">
        <v>97</v>
      </c>
    </row>
    <row r="3" spans="1:70" ht="6.95" customHeight="1" x14ac:dyDescent="0.3">
      <c r="B3" s="20"/>
      <c r="C3" s="21"/>
      <c r="D3" s="21"/>
      <c r="E3" s="21"/>
      <c r="F3" s="21"/>
      <c r="G3" s="21"/>
      <c r="H3" s="21"/>
      <c r="I3" s="101"/>
      <c r="J3" s="21"/>
      <c r="K3" s="22"/>
      <c r="AT3" s="19" t="s">
        <v>82</v>
      </c>
    </row>
    <row r="4" spans="1:70" ht="36.950000000000003" customHeight="1" x14ac:dyDescent="0.3">
      <c r="B4" s="23"/>
      <c r="C4" s="24"/>
      <c r="D4" s="25" t="s">
        <v>101</v>
      </c>
      <c r="E4" s="24"/>
      <c r="F4" s="24"/>
      <c r="G4" s="24"/>
      <c r="H4" s="24"/>
      <c r="I4" s="102"/>
      <c r="J4" s="24"/>
      <c r="K4" s="26"/>
      <c r="M4" s="27" t="s">
        <v>11</v>
      </c>
      <c r="AT4" s="19" t="s">
        <v>4</v>
      </c>
    </row>
    <row r="5" spans="1:70" ht="6.95" customHeight="1" x14ac:dyDescent="0.3">
      <c r="B5" s="23"/>
      <c r="C5" s="24"/>
      <c r="D5" s="24"/>
      <c r="E5" s="24"/>
      <c r="F5" s="24"/>
      <c r="G5" s="24"/>
      <c r="H5" s="24"/>
      <c r="I5" s="102"/>
      <c r="J5" s="24"/>
      <c r="K5" s="26"/>
    </row>
    <row r="6" spans="1:70" ht="15" x14ac:dyDescent="0.3">
      <c r="B6" s="23"/>
      <c r="C6" s="24"/>
      <c r="D6" s="32" t="s">
        <v>17</v>
      </c>
      <c r="E6" s="24"/>
      <c r="F6" s="24"/>
      <c r="G6" s="24"/>
      <c r="H6" s="24"/>
      <c r="I6" s="102"/>
      <c r="J6" s="24"/>
      <c r="K6" s="26"/>
    </row>
    <row r="7" spans="1:70" ht="22.5" customHeight="1" x14ac:dyDescent="0.3">
      <c r="B7" s="23"/>
      <c r="C7" s="24"/>
      <c r="D7" s="24"/>
      <c r="E7" s="374" t="str">
        <f>'Rekapitulace stavby'!K6</f>
        <v>II/610 Chudoplesy, aktualizace PD, dopravně - bezpečnostní opatření</v>
      </c>
      <c r="F7" s="366"/>
      <c r="G7" s="366"/>
      <c r="H7" s="366"/>
      <c r="I7" s="102"/>
      <c r="J7" s="24"/>
      <c r="K7" s="26"/>
    </row>
    <row r="8" spans="1:70" ht="15" x14ac:dyDescent="0.3">
      <c r="B8" s="23"/>
      <c r="C8" s="24"/>
      <c r="D8" s="32" t="s">
        <v>102</v>
      </c>
      <c r="E8" s="24"/>
      <c r="F8" s="24"/>
      <c r="G8" s="24"/>
      <c r="H8" s="24"/>
      <c r="I8" s="102"/>
      <c r="J8" s="24"/>
      <c r="K8" s="26"/>
    </row>
    <row r="9" spans="1:70" s="1" customFormat="1" ht="22.5" customHeight="1" x14ac:dyDescent="0.3">
      <c r="B9" s="36"/>
      <c r="C9" s="37"/>
      <c r="D9" s="37"/>
      <c r="E9" s="374" t="s">
        <v>1113</v>
      </c>
      <c r="F9" s="351"/>
      <c r="G9" s="351"/>
      <c r="H9" s="351"/>
      <c r="I9" s="103"/>
      <c r="J9" s="37"/>
      <c r="K9" s="40"/>
    </row>
    <row r="10" spans="1:70" s="1" customFormat="1" ht="15" x14ac:dyDescent="0.3">
      <c r="B10" s="36"/>
      <c r="C10" s="37"/>
      <c r="D10" s="32" t="s">
        <v>104</v>
      </c>
      <c r="E10" s="37"/>
      <c r="F10" s="37"/>
      <c r="G10" s="37"/>
      <c r="H10" s="37"/>
      <c r="I10" s="103"/>
      <c r="J10" s="37"/>
      <c r="K10" s="40"/>
    </row>
    <row r="11" spans="1:70" s="1" customFormat="1" ht="36.950000000000003" customHeight="1" x14ac:dyDescent="0.3">
      <c r="B11" s="36"/>
      <c r="C11" s="37"/>
      <c r="D11" s="37"/>
      <c r="E11" s="375" t="s">
        <v>1114</v>
      </c>
      <c r="F11" s="351"/>
      <c r="G11" s="351"/>
      <c r="H11" s="351"/>
      <c r="I11" s="103"/>
      <c r="J11" s="37"/>
      <c r="K11" s="40"/>
    </row>
    <row r="12" spans="1:70" s="1" customFormat="1" x14ac:dyDescent="0.3">
      <c r="B12" s="36"/>
      <c r="C12" s="37"/>
      <c r="D12" s="37"/>
      <c r="E12" s="37"/>
      <c r="F12" s="37"/>
      <c r="G12" s="37"/>
      <c r="H12" s="37"/>
      <c r="I12" s="103"/>
      <c r="J12" s="37"/>
      <c r="K12" s="40"/>
    </row>
    <row r="13" spans="1:70" s="1" customFormat="1" ht="14.45" customHeight="1" x14ac:dyDescent="0.3">
      <c r="B13" s="36"/>
      <c r="C13" s="37"/>
      <c r="D13" s="32" t="s">
        <v>19</v>
      </c>
      <c r="E13" s="37"/>
      <c r="F13" s="30" t="s">
        <v>3</v>
      </c>
      <c r="G13" s="37"/>
      <c r="H13" s="37"/>
      <c r="I13" s="104" t="s">
        <v>20</v>
      </c>
      <c r="J13" s="30" t="s">
        <v>3</v>
      </c>
      <c r="K13" s="40"/>
    </row>
    <row r="14" spans="1:70" s="1" customFormat="1" ht="14.45" customHeight="1" x14ac:dyDescent="0.3">
      <c r="B14" s="36"/>
      <c r="C14" s="37"/>
      <c r="D14" s="32" t="s">
        <v>21</v>
      </c>
      <c r="E14" s="37"/>
      <c r="F14" s="30" t="s">
        <v>22</v>
      </c>
      <c r="G14" s="37"/>
      <c r="H14" s="37"/>
      <c r="I14" s="104" t="s">
        <v>23</v>
      </c>
      <c r="J14" s="105" t="str">
        <f>'Rekapitulace stavby'!AN8</f>
        <v>19.9.2016</v>
      </c>
      <c r="K14" s="40"/>
    </row>
    <row r="15" spans="1:70" s="1" customFormat="1" ht="10.9" customHeight="1" x14ac:dyDescent="0.3">
      <c r="B15" s="36"/>
      <c r="C15" s="37"/>
      <c r="D15" s="37"/>
      <c r="E15" s="37"/>
      <c r="F15" s="37"/>
      <c r="G15" s="37"/>
      <c r="H15" s="37"/>
      <c r="I15" s="103"/>
      <c r="J15" s="37"/>
      <c r="K15" s="40"/>
    </row>
    <row r="16" spans="1:70" s="1" customFormat="1" ht="14.45" customHeight="1" x14ac:dyDescent="0.3">
      <c r="B16" s="36"/>
      <c r="C16" s="37"/>
      <c r="D16" s="32" t="s">
        <v>25</v>
      </c>
      <c r="E16" s="37"/>
      <c r="F16" s="37"/>
      <c r="G16" s="37"/>
      <c r="H16" s="37"/>
      <c r="I16" s="104" t="s">
        <v>26</v>
      </c>
      <c r="J16" s="30" t="s">
        <v>27</v>
      </c>
      <c r="K16" s="40"/>
    </row>
    <row r="17" spans="2:11" s="1" customFormat="1" ht="18" customHeight="1" x14ac:dyDescent="0.3">
      <c r="B17" s="36"/>
      <c r="C17" s="37"/>
      <c r="D17" s="37"/>
      <c r="E17" s="30" t="s">
        <v>28</v>
      </c>
      <c r="F17" s="37"/>
      <c r="G17" s="37"/>
      <c r="H17" s="37"/>
      <c r="I17" s="104" t="s">
        <v>29</v>
      </c>
      <c r="J17" s="30" t="s">
        <v>3</v>
      </c>
      <c r="K17" s="40"/>
    </row>
    <row r="18" spans="2:11" s="1" customFormat="1" ht="6.95" customHeight="1" x14ac:dyDescent="0.3">
      <c r="B18" s="36"/>
      <c r="C18" s="37"/>
      <c r="D18" s="37"/>
      <c r="E18" s="37"/>
      <c r="F18" s="37"/>
      <c r="G18" s="37"/>
      <c r="H18" s="37"/>
      <c r="I18" s="103"/>
      <c r="J18" s="37"/>
      <c r="K18" s="40"/>
    </row>
    <row r="19" spans="2:11" s="1" customFormat="1" ht="14.45" customHeight="1" x14ac:dyDescent="0.3">
      <c r="B19" s="36"/>
      <c r="C19" s="37"/>
      <c r="D19" s="32" t="s">
        <v>30</v>
      </c>
      <c r="E19" s="37"/>
      <c r="F19" s="37"/>
      <c r="G19" s="37"/>
      <c r="H19" s="37"/>
      <c r="I19" s="104" t="s">
        <v>26</v>
      </c>
      <c r="J19" s="30" t="str">
        <f>IF('Rekapitulace stavby'!AN13="Vyplň údaj","",IF('Rekapitulace stavby'!AN13="","",'Rekapitulace stavby'!AN13))</f>
        <v/>
      </c>
      <c r="K19" s="40"/>
    </row>
    <row r="20" spans="2:11" s="1" customFormat="1" ht="18" customHeight="1" x14ac:dyDescent="0.3">
      <c r="B20" s="36"/>
      <c r="C20" s="37"/>
      <c r="D20" s="37"/>
      <c r="E20" s="30" t="str">
        <f>IF('Rekapitulace stavby'!E14="Vyplň údaj","",IF('Rekapitulace stavby'!E14="","",'Rekapitulace stavby'!E14))</f>
        <v/>
      </c>
      <c r="F20" s="37"/>
      <c r="G20" s="37"/>
      <c r="H20" s="37"/>
      <c r="I20" s="104" t="s">
        <v>29</v>
      </c>
      <c r="J20" s="30" t="str">
        <f>IF('Rekapitulace stavby'!AN14="Vyplň údaj","",IF('Rekapitulace stavby'!AN14="","",'Rekapitulace stavby'!AN14))</f>
        <v/>
      </c>
      <c r="K20" s="40"/>
    </row>
    <row r="21" spans="2:11" s="1" customFormat="1" ht="6.95" customHeight="1" x14ac:dyDescent="0.3">
      <c r="B21" s="36"/>
      <c r="C21" s="37"/>
      <c r="D21" s="37"/>
      <c r="E21" s="37"/>
      <c r="F21" s="37"/>
      <c r="G21" s="37"/>
      <c r="H21" s="37"/>
      <c r="I21" s="103"/>
      <c r="J21" s="37"/>
      <c r="K21" s="40"/>
    </row>
    <row r="22" spans="2:11" s="1" customFormat="1" ht="14.45" customHeight="1" x14ac:dyDescent="0.3">
      <c r="B22" s="36"/>
      <c r="C22" s="37"/>
      <c r="D22" s="32" t="s">
        <v>33</v>
      </c>
      <c r="E22" s="37"/>
      <c r="F22" s="37"/>
      <c r="G22" s="37"/>
      <c r="H22" s="37"/>
      <c r="I22" s="104" t="s">
        <v>26</v>
      </c>
      <c r="J22" s="30" t="s">
        <v>34</v>
      </c>
      <c r="K22" s="40"/>
    </row>
    <row r="23" spans="2:11" s="1" customFormat="1" ht="18" customHeight="1" x14ac:dyDescent="0.3">
      <c r="B23" s="36"/>
      <c r="C23" s="37"/>
      <c r="D23" s="37"/>
      <c r="E23" s="30" t="s">
        <v>35</v>
      </c>
      <c r="F23" s="37"/>
      <c r="G23" s="37"/>
      <c r="H23" s="37"/>
      <c r="I23" s="104" t="s">
        <v>29</v>
      </c>
      <c r="J23" s="30" t="s">
        <v>36</v>
      </c>
      <c r="K23" s="40"/>
    </row>
    <row r="24" spans="2:11" s="1" customFormat="1" ht="6.95" customHeight="1" x14ac:dyDescent="0.3">
      <c r="B24" s="36"/>
      <c r="C24" s="37"/>
      <c r="D24" s="37"/>
      <c r="E24" s="37"/>
      <c r="F24" s="37"/>
      <c r="G24" s="37"/>
      <c r="H24" s="37"/>
      <c r="I24" s="103"/>
      <c r="J24" s="37"/>
      <c r="K24" s="40"/>
    </row>
    <row r="25" spans="2:11" s="1" customFormat="1" ht="14.45" customHeight="1" x14ac:dyDescent="0.3">
      <c r="B25" s="36"/>
      <c r="C25" s="37"/>
      <c r="D25" s="32" t="s">
        <v>37</v>
      </c>
      <c r="E25" s="37"/>
      <c r="F25" s="37"/>
      <c r="G25" s="37"/>
      <c r="H25" s="37"/>
      <c r="I25" s="103"/>
      <c r="J25" s="37"/>
      <c r="K25" s="40"/>
    </row>
    <row r="26" spans="2:11" s="7" customFormat="1" ht="276.75" customHeight="1" x14ac:dyDescent="0.3">
      <c r="B26" s="106"/>
      <c r="C26" s="107"/>
      <c r="D26" s="107"/>
      <c r="E26" s="369" t="s">
        <v>38</v>
      </c>
      <c r="F26" s="377"/>
      <c r="G26" s="377"/>
      <c r="H26" s="377"/>
      <c r="I26" s="108"/>
      <c r="J26" s="107"/>
      <c r="K26" s="109"/>
    </row>
    <row r="27" spans="2:11" s="1" customFormat="1" ht="6.95" customHeight="1" x14ac:dyDescent="0.3">
      <c r="B27" s="36"/>
      <c r="C27" s="37"/>
      <c r="D27" s="37"/>
      <c r="E27" s="37"/>
      <c r="F27" s="37"/>
      <c r="G27" s="37"/>
      <c r="H27" s="37"/>
      <c r="I27" s="103"/>
      <c r="J27" s="37"/>
      <c r="K27" s="40"/>
    </row>
    <row r="28" spans="2:11" s="1" customFormat="1" ht="6.95" customHeight="1" x14ac:dyDescent="0.3">
      <c r="B28" s="36"/>
      <c r="C28" s="37"/>
      <c r="D28" s="63"/>
      <c r="E28" s="63"/>
      <c r="F28" s="63"/>
      <c r="G28" s="63"/>
      <c r="H28" s="63"/>
      <c r="I28" s="110"/>
      <c r="J28" s="63"/>
      <c r="K28" s="111"/>
    </row>
    <row r="29" spans="2:11" s="1" customFormat="1" ht="25.35" customHeight="1" x14ac:dyDescent="0.3">
      <c r="B29" s="36"/>
      <c r="C29" s="37"/>
      <c r="D29" s="112" t="s">
        <v>39</v>
      </c>
      <c r="E29" s="37"/>
      <c r="F29" s="37"/>
      <c r="G29" s="37"/>
      <c r="H29" s="37"/>
      <c r="I29" s="103"/>
      <c r="J29" s="113">
        <f>ROUND(J106,2)</f>
        <v>0</v>
      </c>
      <c r="K29" s="40"/>
    </row>
    <row r="30" spans="2:11" s="1" customFormat="1" ht="6.95" customHeight="1" x14ac:dyDescent="0.3">
      <c r="B30" s="36"/>
      <c r="C30" s="37"/>
      <c r="D30" s="63"/>
      <c r="E30" s="63"/>
      <c r="F30" s="63"/>
      <c r="G30" s="63"/>
      <c r="H30" s="63"/>
      <c r="I30" s="110"/>
      <c r="J30" s="63"/>
      <c r="K30" s="111"/>
    </row>
    <row r="31" spans="2:11" s="1" customFormat="1" ht="14.45" customHeight="1" x14ac:dyDescent="0.3">
      <c r="B31" s="36"/>
      <c r="C31" s="37"/>
      <c r="D31" s="37"/>
      <c r="E31" s="37"/>
      <c r="F31" s="41" t="s">
        <v>41</v>
      </c>
      <c r="G31" s="37"/>
      <c r="H31" s="37"/>
      <c r="I31" s="114" t="s">
        <v>40</v>
      </c>
      <c r="J31" s="41" t="s">
        <v>42</v>
      </c>
      <c r="K31" s="40"/>
    </row>
    <row r="32" spans="2:11" s="1" customFormat="1" ht="14.45" customHeight="1" x14ac:dyDescent="0.3">
      <c r="B32" s="36"/>
      <c r="C32" s="37"/>
      <c r="D32" s="44" t="s">
        <v>43</v>
      </c>
      <c r="E32" s="44" t="s">
        <v>44</v>
      </c>
      <c r="F32" s="115">
        <f>ROUND(SUM(BE106:BE373), 2)</f>
        <v>0</v>
      </c>
      <c r="G32" s="37"/>
      <c r="H32" s="37"/>
      <c r="I32" s="116">
        <v>0.21</v>
      </c>
      <c r="J32" s="115">
        <f>ROUND(ROUND((SUM(BE106:BE373)), 2)*I32, 2)</f>
        <v>0</v>
      </c>
      <c r="K32" s="40"/>
    </row>
    <row r="33" spans="2:11" s="1" customFormat="1" ht="14.45" customHeight="1" x14ac:dyDescent="0.3">
      <c r="B33" s="36"/>
      <c r="C33" s="37"/>
      <c r="D33" s="37"/>
      <c r="E33" s="44" t="s">
        <v>45</v>
      </c>
      <c r="F33" s="115">
        <f>ROUND(SUM(BF106:BF373), 2)</f>
        <v>0</v>
      </c>
      <c r="G33" s="37"/>
      <c r="H33" s="37"/>
      <c r="I33" s="116">
        <v>0.15</v>
      </c>
      <c r="J33" s="115">
        <f>ROUND(ROUND((SUM(BF106:BF373)), 2)*I33, 2)</f>
        <v>0</v>
      </c>
      <c r="K33" s="40"/>
    </row>
    <row r="34" spans="2:11" s="1" customFormat="1" ht="14.45" hidden="1" customHeight="1" x14ac:dyDescent="0.3">
      <c r="B34" s="36"/>
      <c r="C34" s="37"/>
      <c r="D34" s="37"/>
      <c r="E34" s="44" t="s">
        <v>46</v>
      </c>
      <c r="F34" s="115">
        <f>ROUND(SUM(BG106:BG373), 2)</f>
        <v>0</v>
      </c>
      <c r="G34" s="37"/>
      <c r="H34" s="37"/>
      <c r="I34" s="116">
        <v>0.21</v>
      </c>
      <c r="J34" s="115">
        <v>0</v>
      </c>
      <c r="K34" s="40"/>
    </row>
    <row r="35" spans="2:11" s="1" customFormat="1" ht="14.45" hidden="1" customHeight="1" x14ac:dyDescent="0.3">
      <c r="B35" s="36"/>
      <c r="C35" s="37"/>
      <c r="D35" s="37"/>
      <c r="E35" s="44" t="s">
        <v>47</v>
      </c>
      <c r="F35" s="115">
        <f>ROUND(SUM(BH106:BH373), 2)</f>
        <v>0</v>
      </c>
      <c r="G35" s="37"/>
      <c r="H35" s="37"/>
      <c r="I35" s="116">
        <v>0.15</v>
      </c>
      <c r="J35" s="115">
        <v>0</v>
      </c>
      <c r="K35" s="40"/>
    </row>
    <row r="36" spans="2:11" s="1" customFormat="1" ht="14.45" hidden="1" customHeight="1" x14ac:dyDescent="0.3">
      <c r="B36" s="36"/>
      <c r="C36" s="37"/>
      <c r="D36" s="37"/>
      <c r="E36" s="44" t="s">
        <v>48</v>
      </c>
      <c r="F36" s="115">
        <f>ROUND(SUM(BI106:BI373), 2)</f>
        <v>0</v>
      </c>
      <c r="G36" s="37"/>
      <c r="H36" s="37"/>
      <c r="I36" s="116">
        <v>0</v>
      </c>
      <c r="J36" s="115">
        <v>0</v>
      </c>
      <c r="K36" s="40"/>
    </row>
    <row r="37" spans="2:11" s="1" customFormat="1" ht="6.95" customHeight="1" x14ac:dyDescent="0.3">
      <c r="B37" s="36"/>
      <c r="C37" s="37"/>
      <c r="D37" s="37"/>
      <c r="E37" s="37"/>
      <c r="F37" s="37"/>
      <c r="G37" s="37"/>
      <c r="H37" s="37"/>
      <c r="I37" s="103"/>
      <c r="J37" s="37"/>
      <c r="K37" s="40"/>
    </row>
    <row r="38" spans="2:11" s="1" customFormat="1" ht="25.35" customHeight="1" x14ac:dyDescent="0.3">
      <c r="B38" s="36"/>
      <c r="C38" s="117"/>
      <c r="D38" s="118" t="s">
        <v>49</v>
      </c>
      <c r="E38" s="66"/>
      <c r="F38" s="66"/>
      <c r="G38" s="119" t="s">
        <v>50</v>
      </c>
      <c r="H38" s="120" t="s">
        <v>51</v>
      </c>
      <c r="I38" s="121"/>
      <c r="J38" s="122">
        <f>SUM(J29:J36)</f>
        <v>0</v>
      </c>
      <c r="K38" s="123"/>
    </row>
    <row r="39" spans="2:11" s="1" customFormat="1" ht="14.45" customHeight="1" x14ac:dyDescent="0.3">
      <c r="B39" s="51"/>
      <c r="C39" s="52"/>
      <c r="D39" s="52"/>
      <c r="E39" s="52"/>
      <c r="F39" s="52"/>
      <c r="G39" s="52"/>
      <c r="H39" s="52"/>
      <c r="I39" s="124"/>
      <c r="J39" s="52"/>
      <c r="K39" s="53"/>
    </row>
    <row r="43" spans="2:11" s="1" customFormat="1" ht="6.95" customHeight="1" x14ac:dyDescent="0.3">
      <c r="B43" s="54"/>
      <c r="C43" s="55"/>
      <c r="D43" s="55"/>
      <c r="E43" s="55"/>
      <c r="F43" s="55"/>
      <c r="G43" s="55"/>
      <c r="H43" s="55"/>
      <c r="I43" s="125"/>
      <c r="J43" s="55"/>
      <c r="K43" s="126"/>
    </row>
    <row r="44" spans="2:11" s="1" customFormat="1" ht="36.950000000000003" customHeight="1" x14ac:dyDescent="0.3">
      <c r="B44" s="36"/>
      <c r="C44" s="25" t="s">
        <v>106</v>
      </c>
      <c r="D44" s="37"/>
      <c r="E44" s="37"/>
      <c r="F44" s="37"/>
      <c r="G44" s="37"/>
      <c r="H44" s="37"/>
      <c r="I44" s="103"/>
      <c r="J44" s="37"/>
      <c r="K44" s="40"/>
    </row>
    <row r="45" spans="2:11" s="1" customFormat="1" ht="6.95" customHeight="1" x14ac:dyDescent="0.3">
      <c r="B45" s="36"/>
      <c r="C45" s="37"/>
      <c r="D45" s="37"/>
      <c r="E45" s="37"/>
      <c r="F45" s="37"/>
      <c r="G45" s="37"/>
      <c r="H45" s="37"/>
      <c r="I45" s="103"/>
      <c r="J45" s="37"/>
      <c r="K45" s="40"/>
    </row>
    <row r="46" spans="2:11" s="1" customFormat="1" ht="14.45" customHeight="1" x14ac:dyDescent="0.3">
      <c r="B46" s="36"/>
      <c r="C46" s="32" t="s">
        <v>17</v>
      </c>
      <c r="D46" s="37"/>
      <c r="E46" s="37"/>
      <c r="F46" s="37"/>
      <c r="G46" s="37"/>
      <c r="H46" s="37"/>
      <c r="I46" s="103"/>
      <c r="J46" s="37"/>
      <c r="K46" s="40"/>
    </row>
    <row r="47" spans="2:11" s="1" customFormat="1" ht="22.5" customHeight="1" x14ac:dyDescent="0.3">
      <c r="B47" s="36"/>
      <c r="C47" s="37"/>
      <c r="D47" s="37"/>
      <c r="E47" s="374" t="str">
        <f>E7</f>
        <v>II/610 Chudoplesy, aktualizace PD, dopravně - bezpečnostní opatření</v>
      </c>
      <c r="F47" s="351"/>
      <c r="G47" s="351"/>
      <c r="H47" s="351"/>
      <c r="I47" s="103"/>
      <c r="J47" s="37"/>
      <c r="K47" s="40"/>
    </row>
    <row r="48" spans="2:11" ht="15" x14ac:dyDescent="0.3">
      <c r="B48" s="23"/>
      <c r="C48" s="32" t="s">
        <v>102</v>
      </c>
      <c r="D48" s="24"/>
      <c r="E48" s="24"/>
      <c r="F48" s="24"/>
      <c r="G48" s="24"/>
      <c r="H48" s="24"/>
      <c r="I48" s="102"/>
      <c r="J48" s="24"/>
      <c r="K48" s="26"/>
    </row>
    <row r="49" spans="2:47" s="1" customFormat="1" ht="22.5" customHeight="1" x14ac:dyDescent="0.3">
      <c r="B49" s="36"/>
      <c r="C49" s="37"/>
      <c r="D49" s="37"/>
      <c r="E49" s="374" t="s">
        <v>1113</v>
      </c>
      <c r="F49" s="351"/>
      <c r="G49" s="351"/>
      <c r="H49" s="351"/>
      <c r="I49" s="103"/>
      <c r="J49" s="37"/>
      <c r="K49" s="40"/>
    </row>
    <row r="50" spans="2:47" s="1" customFormat="1" ht="14.45" customHeight="1" x14ac:dyDescent="0.3">
      <c r="B50" s="36"/>
      <c r="C50" s="32" t="s">
        <v>104</v>
      </c>
      <c r="D50" s="37"/>
      <c r="E50" s="37"/>
      <c r="F50" s="37"/>
      <c r="G50" s="37"/>
      <c r="H50" s="37"/>
      <c r="I50" s="103"/>
      <c r="J50" s="37"/>
      <c r="K50" s="40"/>
    </row>
    <row r="51" spans="2:47" s="1" customFormat="1" ht="23.25" customHeight="1" x14ac:dyDescent="0.3">
      <c r="B51" s="36"/>
      <c r="C51" s="37"/>
      <c r="D51" s="37"/>
      <c r="E51" s="375" t="str">
        <f>E11</f>
        <v>SO.110.B - SO.110 - Komunikace</v>
      </c>
      <c r="F51" s="351"/>
      <c r="G51" s="351"/>
      <c r="H51" s="351"/>
      <c r="I51" s="103"/>
      <c r="J51" s="37"/>
      <c r="K51" s="40"/>
    </row>
    <row r="52" spans="2:47" s="1" customFormat="1" ht="6.95" customHeight="1" x14ac:dyDescent="0.3">
      <c r="B52" s="36"/>
      <c r="C52" s="37"/>
      <c r="D52" s="37"/>
      <c r="E52" s="37"/>
      <c r="F52" s="37"/>
      <c r="G52" s="37"/>
      <c r="H52" s="37"/>
      <c r="I52" s="103"/>
      <c r="J52" s="37"/>
      <c r="K52" s="40"/>
    </row>
    <row r="53" spans="2:47" s="1" customFormat="1" ht="18" customHeight="1" x14ac:dyDescent="0.3">
      <c r="B53" s="36"/>
      <c r="C53" s="32" t="s">
        <v>21</v>
      </c>
      <c r="D53" s="37"/>
      <c r="E53" s="37"/>
      <c r="F53" s="30" t="str">
        <f>F14</f>
        <v>Chudoplesy</v>
      </c>
      <c r="G53" s="37"/>
      <c r="H53" s="37"/>
      <c r="I53" s="104" t="s">
        <v>23</v>
      </c>
      <c r="J53" s="105" t="str">
        <f>IF(J14="","",J14)</f>
        <v>19.9.2016</v>
      </c>
      <c r="K53" s="40"/>
    </row>
    <row r="54" spans="2:47" s="1" customFormat="1" ht="6.95" customHeight="1" x14ac:dyDescent="0.3">
      <c r="B54" s="36"/>
      <c r="C54" s="37"/>
      <c r="D54" s="37"/>
      <c r="E54" s="37"/>
      <c r="F54" s="37"/>
      <c r="G54" s="37"/>
      <c r="H54" s="37"/>
      <c r="I54" s="103"/>
      <c r="J54" s="37"/>
      <c r="K54" s="40"/>
    </row>
    <row r="55" spans="2:47" s="1" customFormat="1" ht="15" x14ac:dyDescent="0.3">
      <c r="B55" s="36"/>
      <c r="C55" s="32" t="s">
        <v>25</v>
      </c>
      <c r="D55" s="37"/>
      <c r="E55" s="37"/>
      <c r="F55" s="30" t="str">
        <f>E17</f>
        <v>Středočeský kraj</v>
      </c>
      <c r="G55" s="37"/>
      <c r="H55" s="37"/>
      <c r="I55" s="104" t="s">
        <v>33</v>
      </c>
      <c r="J55" s="30" t="str">
        <f>E23</f>
        <v>CR Project s.r.o.</v>
      </c>
      <c r="K55" s="40"/>
    </row>
    <row r="56" spans="2:47" s="1" customFormat="1" ht="14.45" customHeight="1" x14ac:dyDescent="0.3">
      <c r="B56" s="36"/>
      <c r="C56" s="32" t="s">
        <v>30</v>
      </c>
      <c r="D56" s="37"/>
      <c r="E56" s="37"/>
      <c r="F56" s="30" t="str">
        <f>IF(E20="","",E20)</f>
        <v/>
      </c>
      <c r="G56" s="37"/>
      <c r="H56" s="37"/>
      <c r="I56" s="103"/>
      <c r="J56" s="37"/>
      <c r="K56" s="40"/>
    </row>
    <row r="57" spans="2:47" s="1" customFormat="1" ht="10.35" customHeight="1" x14ac:dyDescent="0.3">
      <c r="B57" s="36"/>
      <c r="C57" s="37"/>
      <c r="D57" s="37"/>
      <c r="E57" s="37"/>
      <c r="F57" s="37"/>
      <c r="G57" s="37"/>
      <c r="H57" s="37"/>
      <c r="I57" s="103"/>
      <c r="J57" s="37"/>
      <c r="K57" s="40"/>
    </row>
    <row r="58" spans="2:47" s="1" customFormat="1" ht="29.25" customHeight="1" x14ac:dyDescent="0.3">
      <c r="B58" s="36"/>
      <c r="C58" s="127" t="s">
        <v>107</v>
      </c>
      <c r="D58" s="117"/>
      <c r="E58" s="117"/>
      <c r="F58" s="117"/>
      <c r="G58" s="117"/>
      <c r="H58" s="117"/>
      <c r="I58" s="128"/>
      <c r="J58" s="129" t="s">
        <v>108</v>
      </c>
      <c r="K58" s="130"/>
    </row>
    <row r="59" spans="2:47" s="1" customFormat="1" ht="10.35" customHeight="1" x14ac:dyDescent="0.3">
      <c r="B59" s="36"/>
      <c r="C59" s="37"/>
      <c r="D59" s="37"/>
      <c r="E59" s="37"/>
      <c r="F59" s="37"/>
      <c r="G59" s="37"/>
      <c r="H59" s="37"/>
      <c r="I59" s="103"/>
      <c r="J59" s="37"/>
      <c r="K59" s="40"/>
    </row>
    <row r="60" spans="2:47" s="1" customFormat="1" ht="29.25" customHeight="1" x14ac:dyDescent="0.3">
      <c r="B60" s="36"/>
      <c r="C60" s="131" t="s">
        <v>109</v>
      </c>
      <c r="D60" s="37"/>
      <c r="E60" s="37"/>
      <c r="F60" s="37"/>
      <c r="G60" s="37"/>
      <c r="H60" s="37"/>
      <c r="I60" s="103"/>
      <c r="J60" s="113">
        <f>J106</f>
        <v>0</v>
      </c>
      <c r="K60" s="40"/>
      <c r="AU60" s="19" t="s">
        <v>110</v>
      </c>
    </row>
    <row r="61" spans="2:47" s="8" customFormat="1" ht="24.95" customHeight="1" x14ac:dyDescent="0.3">
      <c r="B61" s="132"/>
      <c r="C61" s="133"/>
      <c r="D61" s="134" t="s">
        <v>111</v>
      </c>
      <c r="E61" s="135"/>
      <c r="F61" s="135"/>
      <c r="G61" s="135"/>
      <c r="H61" s="135"/>
      <c r="I61" s="136"/>
      <c r="J61" s="137">
        <f>J107</f>
        <v>0</v>
      </c>
      <c r="K61" s="138"/>
    </row>
    <row r="62" spans="2:47" s="9" customFormat="1" ht="19.899999999999999" customHeight="1" x14ac:dyDescent="0.3">
      <c r="B62" s="139"/>
      <c r="C62" s="140"/>
      <c r="D62" s="141" t="s">
        <v>112</v>
      </c>
      <c r="E62" s="142"/>
      <c r="F62" s="142"/>
      <c r="G62" s="142"/>
      <c r="H62" s="142"/>
      <c r="I62" s="143"/>
      <c r="J62" s="144">
        <f>J108</f>
        <v>0</v>
      </c>
      <c r="K62" s="145"/>
    </row>
    <row r="63" spans="2:47" s="9" customFormat="1" ht="14.85" customHeight="1" x14ac:dyDescent="0.3">
      <c r="B63" s="139"/>
      <c r="C63" s="140"/>
      <c r="D63" s="141" t="s">
        <v>113</v>
      </c>
      <c r="E63" s="142"/>
      <c r="F63" s="142"/>
      <c r="G63" s="142"/>
      <c r="H63" s="142"/>
      <c r="I63" s="143"/>
      <c r="J63" s="144">
        <f>J109</f>
        <v>0</v>
      </c>
      <c r="K63" s="145"/>
    </row>
    <row r="64" spans="2:47" s="9" customFormat="1" ht="14.85" customHeight="1" x14ac:dyDescent="0.3">
      <c r="B64" s="139"/>
      <c r="C64" s="140"/>
      <c r="D64" s="141" t="s">
        <v>114</v>
      </c>
      <c r="E64" s="142"/>
      <c r="F64" s="142"/>
      <c r="G64" s="142"/>
      <c r="H64" s="142"/>
      <c r="I64" s="143"/>
      <c r="J64" s="144">
        <f>J155</f>
        <v>0</v>
      </c>
      <c r="K64" s="145"/>
    </row>
    <row r="65" spans="2:11" s="9" customFormat="1" ht="14.85" customHeight="1" x14ac:dyDescent="0.3">
      <c r="B65" s="139"/>
      <c r="C65" s="140"/>
      <c r="D65" s="141" t="s">
        <v>1115</v>
      </c>
      <c r="E65" s="142"/>
      <c r="F65" s="142"/>
      <c r="G65" s="142"/>
      <c r="H65" s="142"/>
      <c r="I65" s="143"/>
      <c r="J65" s="144">
        <f>J175</f>
        <v>0</v>
      </c>
      <c r="K65" s="145"/>
    </row>
    <row r="66" spans="2:11" s="9" customFormat="1" ht="14.85" customHeight="1" x14ac:dyDescent="0.3">
      <c r="B66" s="139"/>
      <c r="C66" s="140"/>
      <c r="D66" s="141" t="s">
        <v>1116</v>
      </c>
      <c r="E66" s="142"/>
      <c r="F66" s="142"/>
      <c r="G66" s="142"/>
      <c r="H66" s="142"/>
      <c r="I66" s="143"/>
      <c r="J66" s="144">
        <f>J184</f>
        <v>0</v>
      </c>
      <c r="K66" s="145"/>
    </row>
    <row r="67" spans="2:11" s="9" customFormat="1" ht="14.85" customHeight="1" x14ac:dyDescent="0.3">
      <c r="B67" s="139"/>
      <c r="C67" s="140"/>
      <c r="D67" s="141" t="s">
        <v>1117</v>
      </c>
      <c r="E67" s="142"/>
      <c r="F67" s="142"/>
      <c r="G67" s="142"/>
      <c r="H67" s="142"/>
      <c r="I67" s="143"/>
      <c r="J67" s="144">
        <f>J191</f>
        <v>0</v>
      </c>
      <c r="K67" s="145"/>
    </row>
    <row r="68" spans="2:11" s="9" customFormat="1" ht="19.899999999999999" customHeight="1" x14ac:dyDescent="0.3">
      <c r="B68" s="139"/>
      <c r="C68" s="140"/>
      <c r="D68" s="141" t="s">
        <v>1118</v>
      </c>
      <c r="E68" s="142"/>
      <c r="F68" s="142"/>
      <c r="G68" s="142"/>
      <c r="H68" s="142"/>
      <c r="I68" s="143"/>
      <c r="J68" s="144">
        <f>J213</f>
        <v>0</v>
      </c>
      <c r="K68" s="145"/>
    </row>
    <row r="69" spans="2:11" s="9" customFormat="1" ht="14.85" customHeight="1" x14ac:dyDescent="0.3">
      <c r="B69" s="139"/>
      <c r="C69" s="140"/>
      <c r="D69" s="141" t="s">
        <v>1119</v>
      </c>
      <c r="E69" s="142"/>
      <c r="F69" s="142"/>
      <c r="G69" s="142"/>
      <c r="H69" s="142"/>
      <c r="I69" s="143"/>
      <c r="J69" s="144">
        <f>J214</f>
        <v>0</v>
      </c>
      <c r="K69" s="145"/>
    </row>
    <row r="70" spans="2:11" s="9" customFormat="1" ht="19.899999999999999" customHeight="1" x14ac:dyDescent="0.3">
      <c r="B70" s="139"/>
      <c r="C70" s="140"/>
      <c r="D70" s="141" t="s">
        <v>116</v>
      </c>
      <c r="E70" s="142"/>
      <c r="F70" s="142"/>
      <c r="G70" s="142"/>
      <c r="H70" s="142"/>
      <c r="I70" s="143"/>
      <c r="J70" s="144">
        <f>J223</f>
        <v>0</v>
      </c>
      <c r="K70" s="145"/>
    </row>
    <row r="71" spans="2:11" s="9" customFormat="1" ht="14.85" customHeight="1" x14ac:dyDescent="0.3">
      <c r="B71" s="139"/>
      <c r="C71" s="140"/>
      <c r="D71" s="141" t="s">
        <v>1120</v>
      </c>
      <c r="E71" s="142"/>
      <c r="F71" s="142"/>
      <c r="G71" s="142"/>
      <c r="H71" s="142"/>
      <c r="I71" s="143"/>
      <c r="J71" s="144">
        <f>J224</f>
        <v>0</v>
      </c>
      <c r="K71" s="145"/>
    </row>
    <row r="72" spans="2:11" s="9" customFormat="1" ht="14.85" customHeight="1" x14ac:dyDescent="0.3">
      <c r="B72" s="139"/>
      <c r="C72" s="140"/>
      <c r="D72" s="141" t="s">
        <v>1121</v>
      </c>
      <c r="E72" s="142"/>
      <c r="F72" s="142"/>
      <c r="G72" s="142"/>
      <c r="H72" s="142"/>
      <c r="I72" s="143"/>
      <c r="J72" s="144">
        <f>J234</f>
        <v>0</v>
      </c>
      <c r="K72" s="145"/>
    </row>
    <row r="73" spans="2:11" s="9" customFormat="1" ht="19.899999999999999" customHeight="1" x14ac:dyDescent="0.3">
      <c r="B73" s="139"/>
      <c r="C73" s="140"/>
      <c r="D73" s="141" t="s">
        <v>118</v>
      </c>
      <c r="E73" s="142"/>
      <c r="F73" s="142"/>
      <c r="G73" s="142"/>
      <c r="H73" s="142"/>
      <c r="I73" s="143"/>
      <c r="J73" s="144">
        <f>J245</f>
        <v>0</v>
      </c>
      <c r="K73" s="145"/>
    </row>
    <row r="74" spans="2:11" s="9" customFormat="1" ht="14.85" customHeight="1" x14ac:dyDescent="0.3">
      <c r="B74" s="139"/>
      <c r="C74" s="140"/>
      <c r="D74" s="141" t="s">
        <v>119</v>
      </c>
      <c r="E74" s="142"/>
      <c r="F74" s="142"/>
      <c r="G74" s="142"/>
      <c r="H74" s="142"/>
      <c r="I74" s="143"/>
      <c r="J74" s="144">
        <f>J246</f>
        <v>0</v>
      </c>
      <c r="K74" s="145"/>
    </row>
    <row r="75" spans="2:11" s="9" customFormat="1" ht="14.85" customHeight="1" x14ac:dyDescent="0.3">
      <c r="B75" s="139"/>
      <c r="C75" s="140"/>
      <c r="D75" s="141" t="s">
        <v>121</v>
      </c>
      <c r="E75" s="142"/>
      <c r="F75" s="142"/>
      <c r="G75" s="142"/>
      <c r="H75" s="142"/>
      <c r="I75" s="143"/>
      <c r="J75" s="144">
        <f>J256</f>
        <v>0</v>
      </c>
      <c r="K75" s="145"/>
    </row>
    <row r="76" spans="2:11" s="9" customFormat="1" ht="14.85" customHeight="1" x14ac:dyDescent="0.3">
      <c r="B76" s="139"/>
      <c r="C76" s="140"/>
      <c r="D76" s="141" t="s">
        <v>1122</v>
      </c>
      <c r="E76" s="142"/>
      <c r="F76" s="142"/>
      <c r="G76" s="142"/>
      <c r="H76" s="142"/>
      <c r="I76" s="143"/>
      <c r="J76" s="144">
        <f>J271</f>
        <v>0</v>
      </c>
      <c r="K76" s="145"/>
    </row>
    <row r="77" spans="2:11" s="9" customFormat="1" ht="19.899999999999999" customHeight="1" x14ac:dyDescent="0.3">
      <c r="B77" s="139"/>
      <c r="C77" s="140"/>
      <c r="D77" s="141" t="s">
        <v>123</v>
      </c>
      <c r="E77" s="142"/>
      <c r="F77" s="142"/>
      <c r="G77" s="142"/>
      <c r="H77" s="142"/>
      <c r="I77" s="143"/>
      <c r="J77" s="144">
        <f>J288</f>
        <v>0</v>
      </c>
      <c r="K77" s="145"/>
    </row>
    <row r="78" spans="2:11" s="9" customFormat="1" ht="14.85" customHeight="1" x14ac:dyDescent="0.3">
      <c r="B78" s="139"/>
      <c r="C78" s="140"/>
      <c r="D78" s="141" t="s">
        <v>1123</v>
      </c>
      <c r="E78" s="142"/>
      <c r="F78" s="142"/>
      <c r="G78" s="142"/>
      <c r="H78" s="142"/>
      <c r="I78" s="143"/>
      <c r="J78" s="144">
        <f>J289</f>
        <v>0</v>
      </c>
      <c r="K78" s="145"/>
    </row>
    <row r="79" spans="2:11" s="9" customFormat="1" ht="19.899999999999999" customHeight="1" x14ac:dyDescent="0.3">
      <c r="B79" s="139"/>
      <c r="C79" s="140"/>
      <c r="D79" s="141" t="s">
        <v>130</v>
      </c>
      <c r="E79" s="142"/>
      <c r="F79" s="142"/>
      <c r="G79" s="142"/>
      <c r="H79" s="142"/>
      <c r="I79" s="143"/>
      <c r="J79" s="144">
        <f>J306</f>
        <v>0</v>
      </c>
      <c r="K79" s="145"/>
    </row>
    <row r="80" spans="2:11" s="9" customFormat="1" ht="14.85" customHeight="1" x14ac:dyDescent="0.3">
      <c r="B80" s="139"/>
      <c r="C80" s="140"/>
      <c r="D80" s="141" t="s">
        <v>131</v>
      </c>
      <c r="E80" s="142"/>
      <c r="F80" s="142"/>
      <c r="G80" s="142"/>
      <c r="H80" s="142"/>
      <c r="I80" s="143"/>
      <c r="J80" s="144">
        <f>J307</f>
        <v>0</v>
      </c>
      <c r="K80" s="145"/>
    </row>
    <row r="81" spans="2:12" s="9" customFormat="1" ht="14.85" customHeight="1" x14ac:dyDescent="0.3">
      <c r="B81" s="139"/>
      <c r="C81" s="140"/>
      <c r="D81" s="141" t="s">
        <v>133</v>
      </c>
      <c r="E81" s="142"/>
      <c r="F81" s="142"/>
      <c r="G81" s="142"/>
      <c r="H81" s="142"/>
      <c r="I81" s="143"/>
      <c r="J81" s="144">
        <f>J317</f>
        <v>0</v>
      </c>
      <c r="K81" s="145"/>
    </row>
    <row r="82" spans="2:12" s="9" customFormat="1" ht="14.85" customHeight="1" x14ac:dyDescent="0.3">
      <c r="B82" s="139"/>
      <c r="C82" s="140"/>
      <c r="D82" s="141" t="s">
        <v>134</v>
      </c>
      <c r="E82" s="142"/>
      <c r="F82" s="142"/>
      <c r="G82" s="142"/>
      <c r="H82" s="142"/>
      <c r="I82" s="143"/>
      <c r="J82" s="144">
        <f>J338</f>
        <v>0</v>
      </c>
      <c r="K82" s="145"/>
    </row>
    <row r="83" spans="2:12" s="9" customFormat="1" ht="14.85" customHeight="1" x14ac:dyDescent="0.3">
      <c r="B83" s="139"/>
      <c r="C83" s="140"/>
      <c r="D83" s="141" t="s">
        <v>135</v>
      </c>
      <c r="E83" s="142"/>
      <c r="F83" s="142"/>
      <c r="G83" s="142"/>
      <c r="H83" s="142"/>
      <c r="I83" s="143"/>
      <c r="J83" s="144">
        <f>J361</f>
        <v>0</v>
      </c>
      <c r="K83" s="145"/>
    </row>
    <row r="84" spans="2:12" s="9" customFormat="1" ht="14.85" customHeight="1" x14ac:dyDescent="0.3">
      <c r="B84" s="139"/>
      <c r="C84" s="140"/>
      <c r="D84" s="141" t="s">
        <v>138</v>
      </c>
      <c r="E84" s="142"/>
      <c r="F84" s="142"/>
      <c r="G84" s="142"/>
      <c r="H84" s="142"/>
      <c r="I84" s="143"/>
      <c r="J84" s="144">
        <f>J370</f>
        <v>0</v>
      </c>
      <c r="K84" s="145"/>
    </row>
    <row r="85" spans="2:12" s="1" customFormat="1" ht="21.75" customHeight="1" x14ac:dyDescent="0.3">
      <c r="B85" s="36"/>
      <c r="C85" s="37"/>
      <c r="D85" s="37"/>
      <c r="E85" s="37"/>
      <c r="F85" s="37"/>
      <c r="G85" s="37"/>
      <c r="H85" s="37"/>
      <c r="I85" s="103"/>
      <c r="J85" s="37"/>
      <c r="K85" s="40"/>
    </row>
    <row r="86" spans="2:12" s="1" customFormat="1" ht="6.95" customHeight="1" x14ac:dyDescent="0.3">
      <c r="B86" s="51"/>
      <c r="C86" s="52"/>
      <c r="D86" s="52"/>
      <c r="E86" s="52"/>
      <c r="F86" s="52"/>
      <c r="G86" s="52"/>
      <c r="H86" s="52"/>
      <c r="I86" s="124"/>
      <c r="J86" s="52"/>
      <c r="K86" s="53"/>
    </row>
    <row r="90" spans="2:12" s="1" customFormat="1" ht="6.95" customHeight="1" x14ac:dyDescent="0.3">
      <c r="B90" s="54"/>
      <c r="C90" s="55"/>
      <c r="D90" s="55"/>
      <c r="E90" s="55"/>
      <c r="F90" s="55"/>
      <c r="G90" s="55"/>
      <c r="H90" s="55"/>
      <c r="I90" s="125"/>
      <c r="J90" s="55"/>
      <c r="K90" s="55"/>
      <c r="L90" s="36"/>
    </row>
    <row r="91" spans="2:12" s="1" customFormat="1" ht="36.950000000000003" customHeight="1" x14ac:dyDescent="0.3">
      <c r="B91" s="36"/>
      <c r="C91" s="56" t="s">
        <v>139</v>
      </c>
      <c r="L91" s="36"/>
    </row>
    <row r="92" spans="2:12" s="1" customFormat="1" ht="6.95" customHeight="1" x14ac:dyDescent="0.3">
      <c r="B92" s="36"/>
      <c r="L92" s="36"/>
    </row>
    <row r="93" spans="2:12" s="1" customFormat="1" ht="14.45" customHeight="1" x14ac:dyDescent="0.3">
      <c r="B93" s="36"/>
      <c r="C93" s="58" t="s">
        <v>17</v>
      </c>
      <c r="L93" s="36"/>
    </row>
    <row r="94" spans="2:12" s="1" customFormat="1" ht="22.5" customHeight="1" x14ac:dyDescent="0.3">
      <c r="B94" s="36"/>
      <c r="E94" s="376" t="str">
        <f>E7</f>
        <v>II/610 Chudoplesy, aktualizace PD, dopravně - bezpečnostní opatření</v>
      </c>
      <c r="F94" s="346"/>
      <c r="G94" s="346"/>
      <c r="H94" s="346"/>
      <c r="L94" s="36"/>
    </row>
    <row r="95" spans="2:12" ht="15" x14ac:dyDescent="0.3">
      <c r="B95" s="23"/>
      <c r="C95" s="58" t="s">
        <v>102</v>
      </c>
      <c r="L95" s="23"/>
    </row>
    <row r="96" spans="2:12" s="1" customFormat="1" ht="22.5" customHeight="1" x14ac:dyDescent="0.3">
      <c r="B96" s="36"/>
      <c r="E96" s="376" t="s">
        <v>1113</v>
      </c>
      <c r="F96" s="346"/>
      <c r="G96" s="346"/>
      <c r="H96" s="346"/>
      <c r="L96" s="36"/>
    </row>
    <row r="97" spans="2:65" s="1" customFormat="1" ht="14.45" customHeight="1" x14ac:dyDescent="0.3">
      <c r="B97" s="36"/>
      <c r="C97" s="58" t="s">
        <v>104</v>
      </c>
      <c r="L97" s="36"/>
    </row>
    <row r="98" spans="2:65" s="1" customFormat="1" ht="23.25" customHeight="1" x14ac:dyDescent="0.3">
      <c r="B98" s="36"/>
      <c r="E98" s="343" t="str">
        <f>E11</f>
        <v>SO.110.B - SO.110 - Komunikace</v>
      </c>
      <c r="F98" s="346"/>
      <c r="G98" s="346"/>
      <c r="H98" s="346"/>
      <c r="L98" s="36"/>
    </row>
    <row r="99" spans="2:65" s="1" customFormat="1" ht="6.95" customHeight="1" x14ac:dyDescent="0.3">
      <c r="B99" s="36"/>
      <c r="L99" s="36"/>
    </row>
    <row r="100" spans="2:65" s="1" customFormat="1" ht="18" customHeight="1" x14ac:dyDescent="0.3">
      <c r="B100" s="36"/>
      <c r="C100" s="58" t="s">
        <v>21</v>
      </c>
      <c r="F100" s="146" t="str">
        <f>F14</f>
        <v>Chudoplesy</v>
      </c>
      <c r="I100" s="147" t="s">
        <v>23</v>
      </c>
      <c r="J100" s="62" t="str">
        <f>IF(J14="","",J14)</f>
        <v>19.9.2016</v>
      </c>
      <c r="L100" s="36"/>
    </row>
    <row r="101" spans="2:65" s="1" customFormat="1" ht="6.95" customHeight="1" x14ac:dyDescent="0.3">
      <c r="B101" s="36"/>
      <c r="L101" s="36"/>
    </row>
    <row r="102" spans="2:65" s="1" customFormat="1" ht="15" x14ac:dyDescent="0.3">
      <c r="B102" s="36"/>
      <c r="C102" s="58" t="s">
        <v>25</v>
      </c>
      <c r="F102" s="146" t="str">
        <f>E17</f>
        <v>Středočeský kraj</v>
      </c>
      <c r="I102" s="147" t="s">
        <v>33</v>
      </c>
      <c r="J102" s="146" t="str">
        <f>E23</f>
        <v>CR Project s.r.o.</v>
      </c>
      <c r="L102" s="36"/>
    </row>
    <row r="103" spans="2:65" s="1" customFormat="1" ht="14.45" customHeight="1" x14ac:dyDescent="0.3">
      <c r="B103" s="36"/>
      <c r="C103" s="58" t="s">
        <v>30</v>
      </c>
      <c r="F103" s="146" t="str">
        <f>IF(E20="","",E20)</f>
        <v/>
      </c>
      <c r="L103" s="36"/>
    </row>
    <row r="104" spans="2:65" s="1" customFormat="1" ht="10.35" customHeight="1" x14ac:dyDescent="0.3">
      <c r="B104" s="36"/>
      <c r="L104" s="36"/>
    </row>
    <row r="105" spans="2:65" s="10" customFormat="1" ht="29.25" customHeight="1" x14ac:dyDescent="0.3">
      <c r="B105" s="148"/>
      <c r="C105" s="149" t="s">
        <v>140</v>
      </c>
      <c r="D105" s="150" t="s">
        <v>58</v>
      </c>
      <c r="E105" s="150" t="s">
        <v>54</v>
      </c>
      <c r="F105" s="150" t="s">
        <v>141</v>
      </c>
      <c r="G105" s="150" t="s">
        <v>142</v>
      </c>
      <c r="H105" s="150" t="s">
        <v>143</v>
      </c>
      <c r="I105" s="151" t="s">
        <v>144</v>
      </c>
      <c r="J105" s="150" t="s">
        <v>108</v>
      </c>
      <c r="K105" s="152" t="s">
        <v>145</v>
      </c>
      <c r="L105" s="148"/>
      <c r="M105" s="68" t="s">
        <v>146</v>
      </c>
      <c r="N105" s="69" t="s">
        <v>43</v>
      </c>
      <c r="O105" s="69" t="s">
        <v>147</v>
      </c>
      <c r="P105" s="69" t="s">
        <v>148</v>
      </c>
      <c r="Q105" s="69" t="s">
        <v>149</v>
      </c>
      <c r="R105" s="69" t="s">
        <v>150</v>
      </c>
      <c r="S105" s="69" t="s">
        <v>151</v>
      </c>
      <c r="T105" s="70" t="s">
        <v>152</v>
      </c>
    </row>
    <row r="106" spans="2:65" s="1" customFormat="1" ht="29.25" customHeight="1" x14ac:dyDescent="0.35">
      <c r="B106" s="36"/>
      <c r="C106" s="72" t="s">
        <v>109</v>
      </c>
      <c r="J106" s="153">
        <f>BK106</f>
        <v>0</v>
      </c>
      <c r="L106" s="36"/>
      <c r="M106" s="71"/>
      <c r="N106" s="63"/>
      <c r="O106" s="63"/>
      <c r="P106" s="154">
        <f>P107</f>
        <v>0</v>
      </c>
      <c r="Q106" s="63"/>
      <c r="R106" s="154">
        <f>R107</f>
        <v>397.10575316999996</v>
      </c>
      <c r="S106" s="63"/>
      <c r="T106" s="155">
        <f>T107</f>
        <v>95.986740000000012</v>
      </c>
      <c r="AT106" s="19" t="s">
        <v>72</v>
      </c>
      <c r="AU106" s="19" t="s">
        <v>110</v>
      </c>
      <c r="BK106" s="156">
        <f>BK107</f>
        <v>0</v>
      </c>
    </row>
    <row r="107" spans="2:65" s="11" customFormat="1" ht="37.35" customHeight="1" x14ac:dyDescent="0.35">
      <c r="B107" s="157"/>
      <c r="D107" s="158" t="s">
        <v>72</v>
      </c>
      <c r="E107" s="159" t="s">
        <v>153</v>
      </c>
      <c r="F107" s="159" t="s">
        <v>154</v>
      </c>
      <c r="I107" s="160"/>
      <c r="J107" s="161">
        <f>BK107</f>
        <v>0</v>
      </c>
      <c r="L107" s="157"/>
      <c r="M107" s="162"/>
      <c r="N107" s="163"/>
      <c r="O107" s="163"/>
      <c r="P107" s="164">
        <f>P108+P213+P223+P245+P288+P306</f>
        <v>0</v>
      </c>
      <c r="Q107" s="163"/>
      <c r="R107" s="164">
        <f>R108+R213+R223+R245+R288+R306</f>
        <v>397.10575316999996</v>
      </c>
      <c r="S107" s="163"/>
      <c r="T107" s="165">
        <f>T108+T213+T223+T245+T288+T306</f>
        <v>95.986740000000012</v>
      </c>
      <c r="AR107" s="158" t="s">
        <v>80</v>
      </c>
      <c r="AT107" s="166" t="s">
        <v>72</v>
      </c>
      <c r="AU107" s="166" t="s">
        <v>73</v>
      </c>
      <c r="AY107" s="158" t="s">
        <v>155</v>
      </c>
      <c r="BK107" s="167">
        <f>BK108+BK213+BK223+BK245+BK288+BK306</f>
        <v>0</v>
      </c>
    </row>
    <row r="108" spans="2:65" s="11" customFormat="1" ht="19.899999999999999" customHeight="1" x14ac:dyDescent="0.3">
      <c r="B108" s="157"/>
      <c r="D108" s="158" t="s">
        <v>72</v>
      </c>
      <c r="E108" s="168" t="s">
        <v>80</v>
      </c>
      <c r="F108" s="168" t="s">
        <v>156</v>
      </c>
      <c r="I108" s="160"/>
      <c r="J108" s="169">
        <f>BK108</f>
        <v>0</v>
      </c>
      <c r="L108" s="157"/>
      <c r="M108" s="162"/>
      <c r="N108" s="163"/>
      <c r="O108" s="163"/>
      <c r="P108" s="164">
        <f>P109+P155+P175+P184+P191</f>
        <v>0</v>
      </c>
      <c r="Q108" s="163"/>
      <c r="R108" s="164">
        <f>R109+R155+R175+R184+R191</f>
        <v>3.4549999999999997E-2</v>
      </c>
      <c r="S108" s="163"/>
      <c r="T108" s="165">
        <f>T109+T155+T175+T184+T191</f>
        <v>0</v>
      </c>
      <c r="AR108" s="158" t="s">
        <v>80</v>
      </c>
      <c r="AT108" s="166" t="s">
        <v>72</v>
      </c>
      <c r="AU108" s="166" t="s">
        <v>80</v>
      </c>
      <c r="AY108" s="158" t="s">
        <v>155</v>
      </c>
      <c r="BK108" s="167">
        <f>BK109+BK155+BK175+BK184+BK191</f>
        <v>0</v>
      </c>
    </row>
    <row r="109" spans="2:65" s="11" customFormat="1" ht="14.85" customHeight="1" x14ac:dyDescent="0.3">
      <c r="B109" s="157"/>
      <c r="D109" s="170" t="s">
        <v>72</v>
      </c>
      <c r="E109" s="171" t="s">
        <v>157</v>
      </c>
      <c r="F109" s="171" t="s">
        <v>158</v>
      </c>
      <c r="I109" s="160"/>
      <c r="J109" s="172">
        <f>BK109</f>
        <v>0</v>
      </c>
      <c r="L109" s="157"/>
      <c r="M109" s="162"/>
      <c r="N109" s="163"/>
      <c r="O109" s="163"/>
      <c r="P109" s="164">
        <f>SUM(P110:P154)</f>
        <v>0</v>
      </c>
      <c r="Q109" s="163"/>
      <c r="R109" s="164">
        <f>SUM(R110:R154)</f>
        <v>0</v>
      </c>
      <c r="S109" s="163"/>
      <c r="T109" s="165">
        <f>SUM(T110:T154)</f>
        <v>0</v>
      </c>
      <c r="AR109" s="158" t="s">
        <v>80</v>
      </c>
      <c r="AT109" s="166" t="s">
        <v>72</v>
      </c>
      <c r="AU109" s="166" t="s">
        <v>82</v>
      </c>
      <c r="AY109" s="158" t="s">
        <v>155</v>
      </c>
      <c r="BK109" s="167">
        <f>SUM(BK110:BK154)</f>
        <v>0</v>
      </c>
    </row>
    <row r="110" spans="2:65" s="1" customFormat="1" ht="22.5" customHeight="1" x14ac:dyDescent="0.3">
      <c r="B110" s="173"/>
      <c r="C110" s="174" t="s">
        <v>80</v>
      </c>
      <c r="D110" s="174" t="s">
        <v>159</v>
      </c>
      <c r="E110" s="175" t="s">
        <v>1124</v>
      </c>
      <c r="F110" s="176" t="s">
        <v>1125</v>
      </c>
      <c r="G110" s="177" t="s">
        <v>162</v>
      </c>
      <c r="H110" s="178">
        <v>69.95</v>
      </c>
      <c r="I110" s="179"/>
      <c r="J110" s="180">
        <f>ROUND(I110*H110,2)</f>
        <v>0</v>
      </c>
      <c r="K110" s="176" t="s">
        <v>3</v>
      </c>
      <c r="L110" s="36"/>
      <c r="M110" s="181" t="s">
        <v>3</v>
      </c>
      <c r="N110" s="182" t="s">
        <v>44</v>
      </c>
      <c r="O110" s="37"/>
      <c r="P110" s="183">
        <f>O110*H110</f>
        <v>0</v>
      </c>
      <c r="Q110" s="183">
        <v>0</v>
      </c>
      <c r="R110" s="183">
        <f>Q110*H110</f>
        <v>0</v>
      </c>
      <c r="S110" s="183">
        <v>0</v>
      </c>
      <c r="T110" s="184">
        <f>S110*H110</f>
        <v>0</v>
      </c>
      <c r="AR110" s="19" t="s">
        <v>164</v>
      </c>
      <c r="AT110" s="19" t="s">
        <v>159</v>
      </c>
      <c r="AU110" s="19" t="s">
        <v>165</v>
      </c>
      <c r="AY110" s="19" t="s">
        <v>155</v>
      </c>
      <c r="BE110" s="185">
        <f>IF(N110="základní",J110,0)</f>
        <v>0</v>
      </c>
      <c r="BF110" s="185">
        <f>IF(N110="snížená",J110,0)</f>
        <v>0</v>
      </c>
      <c r="BG110" s="185">
        <f>IF(N110="zákl. přenesená",J110,0)</f>
        <v>0</v>
      </c>
      <c r="BH110" s="185">
        <f>IF(N110="sníž. přenesená",J110,0)</f>
        <v>0</v>
      </c>
      <c r="BI110" s="185">
        <f>IF(N110="nulová",J110,0)</f>
        <v>0</v>
      </c>
      <c r="BJ110" s="19" t="s">
        <v>80</v>
      </c>
      <c r="BK110" s="185">
        <f>ROUND(I110*H110,2)</f>
        <v>0</v>
      </c>
      <c r="BL110" s="19" t="s">
        <v>164</v>
      </c>
      <c r="BM110" s="19" t="s">
        <v>1126</v>
      </c>
    </row>
    <row r="111" spans="2:65" s="13" customFormat="1" x14ac:dyDescent="0.3">
      <c r="B111" s="195"/>
      <c r="D111" s="212" t="s">
        <v>167</v>
      </c>
      <c r="E111" s="221" t="s">
        <v>3</v>
      </c>
      <c r="F111" s="222" t="s">
        <v>1127</v>
      </c>
      <c r="H111" s="223">
        <v>69.95</v>
      </c>
      <c r="I111" s="199"/>
      <c r="L111" s="195"/>
      <c r="M111" s="200"/>
      <c r="N111" s="201"/>
      <c r="O111" s="201"/>
      <c r="P111" s="201"/>
      <c r="Q111" s="201"/>
      <c r="R111" s="201"/>
      <c r="S111" s="201"/>
      <c r="T111" s="202"/>
      <c r="AT111" s="196" t="s">
        <v>167</v>
      </c>
      <c r="AU111" s="196" t="s">
        <v>165</v>
      </c>
      <c r="AV111" s="13" t="s">
        <v>82</v>
      </c>
      <c r="AW111" s="13" t="s">
        <v>32</v>
      </c>
      <c r="AX111" s="13" t="s">
        <v>80</v>
      </c>
      <c r="AY111" s="196" t="s">
        <v>155</v>
      </c>
    </row>
    <row r="112" spans="2:65" s="1" customFormat="1" ht="22.5" customHeight="1" x14ac:dyDescent="0.3">
      <c r="B112" s="173"/>
      <c r="C112" s="174" t="s">
        <v>82</v>
      </c>
      <c r="D112" s="174" t="s">
        <v>159</v>
      </c>
      <c r="E112" s="175" t="s">
        <v>160</v>
      </c>
      <c r="F112" s="176" t="s">
        <v>161</v>
      </c>
      <c r="G112" s="177" t="s">
        <v>162</v>
      </c>
      <c r="H112" s="178">
        <v>522.22299999999996</v>
      </c>
      <c r="I112" s="179"/>
      <c r="J112" s="180">
        <f>ROUND(I112*H112,2)</f>
        <v>0</v>
      </c>
      <c r="K112" s="176" t="s">
        <v>163</v>
      </c>
      <c r="L112" s="36"/>
      <c r="M112" s="181" t="s">
        <v>3</v>
      </c>
      <c r="N112" s="182" t="s">
        <v>44</v>
      </c>
      <c r="O112" s="37"/>
      <c r="P112" s="183">
        <f>O112*H112</f>
        <v>0</v>
      </c>
      <c r="Q112" s="183">
        <v>0</v>
      </c>
      <c r="R112" s="183">
        <f>Q112*H112</f>
        <v>0</v>
      </c>
      <c r="S112" s="183">
        <v>0</v>
      </c>
      <c r="T112" s="184">
        <f>S112*H112</f>
        <v>0</v>
      </c>
      <c r="AR112" s="19" t="s">
        <v>164</v>
      </c>
      <c r="AT112" s="19" t="s">
        <v>159</v>
      </c>
      <c r="AU112" s="19" t="s">
        <v>165</v>
      </c>
      <c r="AY112" s="19" t="s">
        <v>155</v>
      </c>
      <c r="BE112" s="185">
        <f>IF(N112="základní",J112,0)</f>
        <v>0</v>
      </c>
      <c r="BF112" s="185">
        <f>IF(N112="snížená",J112,0)</f>
        <v>0</v>
      </c>
      <c r="BG112" s="185">
        <f>IF(N112="zákl. přenesená",J112,0)</f>
        <v>0</v>
      </c>
      <c r="BH112" s="185">
        <f>IF(N112="sníž. přenesená",J112,0)</f>
        <v>0</v>
      </c>
      <c r="BI112" s="185">
        <f>IF(N112="nulová",J112,0)</f>
        <v>0</v>
      </c>
      <c r="BJ112" s="19" t="s">
        <v>80</v>
      </c>
      <c r="BK112" s="185">
        <f>ROUND(I112*H112,2)</f>
        <v>0</v>
      </c>
      <c r="BL112" s="19" t="s">
        <v>164</v>
      </c>
      <c r="BM112" s="19" t="s">
        <v>166</v>
      </c>
    </row>
    <row r="113" spans="2:65" s="12" customFormat="1" x14ac:dyDescent="0.3">
      <c r="B113" s="186"/>
      <c r="D113" s="187" t="s">
        <v>167</v>
      </c>
      <c r="E113" s="188" t="s">
        <v>3</v>
      </c>
      <c r="F113" s="189" t="s">
        <v>168</v>
      </c>
      <c r="H113" s="190" t="s">
        <v>3</v>
      </c>
      <c r="I113" s="191"/>
      <c r="L113" s="186"/>
      <c r="M113" s="192"/>
      <c r="N113" s="193"/>
      <c r="O113" s="193"/>
      <c r="P113" s="193"/>
      <c r="Q113" s="193"/>
      <c r="R113" s="193"/>
      <c r="S113" s="193"/>
      <c r="T113" s="194"/>
      <c r="AT113" s="190" t="s">
        <v>167</v>
      </c>
      <c r="AU113" s="190" t="s">
        <v>165</v>
      </c>
      <c r="AV113" s="12" t="s">
        <v>80</v>
      </c>
      <c r="AW113" s="12" t="s">
        <v>32</v>
      </c>
      <c r="AX113" s="12" t="s">
        <v>73</v>
      </c>
      <c r="AY113" s="190" t="s">
        <v>155</v>
      </c>
    </row>
    <row r="114" spans="2:65" s="13" customFormat="1" x14ac:dyDescent="0.3">
      <c r="B114" s="195"/>
      <c r="D114" s="187" t="s">
        <v>167</v>
      </c>
      <c r="E114" s="196" t="s">
        <v>3</v>
      </c>
      <c r="F114" s="197" t="s">
        <v>1128</v>
      </c>
      <c r="H114" s="198">
        <v>62.222999999999999</v>
      </c>
      <c r="I114" s="199"/>
      <c r="L114" s="195"/>
      <c r="M114" s="200"/>
      <c r="N114" s="201"/>
      <c r="O114" s="201"/>
      <c r="P114" s="201"/>
      <c r="Q114" s="201"/>
      <c r="R114" s="201"/>
      <c r="S114" s="201"/>
      <c r="T114" s="202"/>
      <c r="AT114" s="196" t="s">
        <v>167</v>
      </c>
      <c r="AU114" s="196" t="s">
        <v>165</v>
      </c>
      <c r="AV114" s="13" t="s">
        <v>82</v>
      </c>
      <c r="AW114" s="13" t="s">
        <v>32</v>
      </c>
      <c r="AX114" s="13" t="s">
        <v>73</v>
      </c>
      <c r="AY114" s="196" t="s">
        <v>155</v>
      </c>
    </row>
    <row r="115" spans="2:65" s="13" customFormat="1" x14ac:dyDescent="0.3">
      <c r="B115" s="195"/>
      <c r="D115" s="187" t="s">
        <v>167</v>
      </c>
      <c r="E115" s="196" t="s">
        <v>3</v>
      </c>
      <c r="F115" s="197" t="s">
        <v>1129</v>
      </c>
      <c r="H115" s="198">
        <v>108.5</v>
      </c>
      <c r="I115" s="199"/>
      <c r="L115" s="195"/>
      <c r="M115" s="200"/>
      <c r="N115" s="201"/>
      <c r="O115" s="201"/>
      <c r="P115" s="201"/>
      <c r="Q115" s="201"/>
      <c r="R115" s="201"/>
      <c r="S115" s="201"/>
      <c r="T115" s="202"/>
      <c r="AT115" s="196" t="s">
        <v>167</v>
      </c>
      <c r="AU115" s="196" t="s">
        <v>165</v>
      </c>
      <c r="AV115" s="13" t="s">
        <v>82</v>
      </c>
      <c r="AW115" s="13" t="s">
        <v>32</v>
      </c>
      <c r="AX115" s="13" t="s">
        <v>73</v>
      </c>
      <c r="AY115" s="196" t="s">
        <v>155</v>
      </c>
    </row>
    <row r="116" spans="2:65" s="13" customFormat="1" x14ac:dyDescent="0.3">
      <c r="B116" s="195"/>
      <c r="D116" s="187" t="s">
        <v>167</v>
      </c>
      <c r="E116" s="196" t="s">
        <v>3</v>
      </c>
      <c r="F116" s="197" t="s">
        <v>1130</v>
      </c>
      <c r="H116" s="198">
        <v>52</v>
      </c>
      <c r="I116" s="199"/>
      <c r="L116" s="195"/>
      <c r="M116" s="200"/>
      <c r="N116" s="201"/>
      <c r="O116" s="201"/>
      <c r="P116" s="201"/>
      <c r="Q116" s="201"/>
      <c r="R116" s="201"/>
      <c r="S116" s="201"/>
      <c r="T116" s="202"/>
      <c r="AT116" s="196" t="s">
        <v>167</v>
      </c>
      <c r="AU116" s="196" t="s">
        <v>165</v>
      </c>
      <c r="AV116" s="13" t="s">
        <v>82</v>
      </c>
      <c r="AW116" s="13" t="s">
        <v>32</v>
      </c>
      <c r="AX116" s="13" t="s">
        <v>73</v>
      </c>
      <c r="AY116" s="196" t="s">
        <v>155</v>
      </c>
    </row>
    <row r="117" spans="2:65" s="14" customFormat="1" x14ac:dyDescent="0.3">
      <c r="B117" s="203"/>
      <c r="D117" s="187" t="s">
        <v>167</v>
      </c>
      <c r="E117" s="204" t="s">
        <v>3</v>
      </c>
      <c r="F117" s="205" t="s">
        <v>173</v>
      </c>
      <c r="H117" s="206">
        <v>222.72300000000001</v>
      </c>
      <c r="I117" s="207"/>
      <c r="L117" s="203"/>
      <c r="M117" s="208"/>
      <c r="N117" s="209"/>
      <c r="O117" s="209"/>
      <c r="P117" s="209"/>
      <c r="Q117" s="209"/>
      <c r="R117" s="209"/>
      <c r="S117" s="209"/>
      <c r="T117" s="210"/>
      <c r="AT117" s="204" t="s">
        <v>167</v>
      </c>
      <c r="AU117" s="204" t="s">
        <v>165</v>
      </c>
      <c r="AV117" s="14" t="s">
        <v>165</v>
      </c>
      <c r="AW117" s="14" t="s">
        <v>32</v>
      </c>
      <c r="AX117" s="14" t="s">
        <v>73</v>
      </c>
      <c r="AY117" s="204" t="s">
        <v>155</v>
      </c>
    </row>
    <row r="118" spans="2:65" s="12" customFormat="1" x14ac:dyDescent="0.3">
      <c r="B118" s="186"/>
      <c r="D118" s="187" t="s">
        <v>167</v>
      </c>
      <c r="E118" s="188" t="s">
        <v>3</v>
      </c>
      <c r="F118" s="189" t="s">
        <v>174</v>
      </c>
      <c r="H118" s="190" t="s">
        <v>3</v>
      </c>
      <c r="I118" s="191"/>
      <c r="L118" s="186"/>
      <c r="M118" s="192"/>
      <c r="N118" s="193"/>
      <c r="O118" s="193"/>
      <c r="P118" s="193"/>
      <c r="Q118" s="193"/>
      <c r="R118" s="193"/>
      <c r="S118" s="193"/>
      <c r="T118" s="194"/>
      <c r="AT118" s="190" t="s">
        <v>167</v>
      </c>
      <c r="AU118" s="190" t="s">
        <v>165</v>
      </c>
      <c r="AV118" s="12" t="s">
        <v>80</v>
      </c>
      <c r="AW118" s="12" t="s">
        <v>32</v>
      </c>
      <c r="AX118" s="12" t="s">
        <v>73</v>
      </c>
      <c r="AY118" s="190" t="s">
        <v>155</v>
      </c>
    </row>
    <row r="119" spans="2:65" s="13" customFormat="1" x14ac:dyDescent="0.3">
      <c r="B119" s="195"/>
      <c r="D119" s="187" t="s">
        <v>167</v>
      </c>
      <c r="E119" s="196" t="s">
        <v>3</v>
      </c>
      <c r="F119" s="197" t="s">
        <v>1131</v>
      </c>
      <c r="H119" s="198">
        <v>102.8</v>
      </c>
      <c r="I119" s="199"/>
      <c r="L119" s="195"/>
      <c r="M119" s="200"/>
      <c r="N119" s="201"/>
      <c r="O119" s="201"/>
      <c r="P119" s="201"/>
      <c r="Q119" s="201"/>
      <c r="R119" s="201"/>
      <c r="S119" s="201"/>
      <c r="T119" s="202"/>
      <c r="AT119" s="196" t="s">
        <v>167</v>
      </c>
      <c r="AU119" s="196" t="s">
        <v>165</v>
      </c>
      <c r="AV119" s="13" t="s">
        <v>82</v>
      </c>
      <c r="AW119" s="13" t="s">
        <v>32</v>
      </c>
      <c r="AX119" s="13" t="s">
        <v>73</v>
      </c>
      <c r="AY119" s="196" t="s">
        <v>155</v>
      </c>
    </row>
    <row r="120" spans="2:65" s="13" customFormat="1" x14ac:dyDescent="0.3">
      <c r="B120" s="195"/>
      <c r="D120" s="187" t="s">
        <v>167</v>
      </c>
      <c r="E120" s="196" t="s">
        <v>3</v>
      </c>
      <c r="F120" s="197" t="s">
        <v>1132</v>
      </c>
      <c r="H120" s="198">
        <v>196.7</v>
      </c>
      <c r="I120" s="199"/>
      <c r="L120" s="195"/>
      <c r="M120" s="200"/>
      <c r="N120" s="201"/>
      <c r="O120" s="201"/>
      <c r="P120" s="201"/>
      <c r="Q120" s="201"/>
      <c r="R120" s="201"/>
      <c r="S120" s="201"/>
      <c r="T120" s="202"/>
      <c r="AT120" s="196" t="s">
        <v>167</v>
      </c>
      <c r="AU120" s="196" t="s">
        <v>165</v>
      </c>
      <c r="AV120" s="13" t="s">
        <v>82</v>
      </c>
      <c r="AW120" s="13" t="s">
        <v>32</v>
      </c>
      <c r="AX120" s="13" t="s">
        <v>73</v>
      </c>
      <c r="AY120" s="196" t="s">
        <v>155</v>
      </c>
    </row>
    <row r="121" spans="2:65" s="14" customFormat="1" x14ac:dyDescent="0.3">
      <c r="B121" s="203"/>
      <c r="D121" s="187" t="s">
        <v>167</v>
      </c>
      <c r="E121" s="204" t="s">
        <v>3</v>
      </c>
      <c r="F121" s="205" t="s">
        <v>179</v>
      </c>
      <c r="H121" s="206">
        <v>299.5</v>
      </c>
      <c r="I121" s="207"/>
      <c r="L121" s="203"/>
      <c r="M121" s="208"/>
      <c r="N121" s="209"/>
      <c r="O121" s="209"/>
      <c r="P121" s="209"/>
      <c r="Q121" s="209"/>
      <c r="R121" s="209"/>
      <c r="S121" s="209"/>
      <c r="T121" s="210"/>
      <c r="AT121" s="204" t="s">
        <v>167</v>
      </c>
      <c r="AU121" s="204" t="s">
        <v>165</v>
      </c>
      <c r="AV121" s="14" t="s">
        <v>165</v>
      </c>
      <c r="AW121" s="14" t="s">
        <v>32</v>
      </c>
      <c r="AX121" s="14" t="s">
        <v>73</v>
      </c>
      <c r="AY121" s="204" t="s">
        <v>155</v>
      </c>
    </row>
    <row r="122" spans="2:65" s="15" customFormat="1" x14ac:dyDescent="0.3">
      <c r="B122" s="211"/>
      <c r="D122" s="212" t="s">
        <v>167</v>
      </c>
      <c r="E122" s="213" t="s">
        <v>3</v>
      </c>
      <c r="F122" s="214" t="s">
        <v>180</v>
      </c>
      <c r="H122" s="215">
        <v>522.22299999999996</v>
      </c>
      <c r="I122" s="216"/>
      <c r="L122" s="211"/>
      <c r="M122" s="217"/>
      <c r="N122" s="218"/>
      <c r="O122" s="218"/>
      <c r="P122" s="218"/>
      <c r="Q122" s="218"/>
      <c r="R122" s="218"/>
      <c r="S122" s="218"/>
      <c r="T122" s="219"/>
      <c r="AT122" s="220" t="s">
        <v>167</v>
      </c>
      <c r="AU122" s="220" t="s">
        <v>165</v>
      </c>
      <c r="AV122" s="15" t="s">
        <v>164</v>
      </c>
      <c r="AW122" s="15" t="s">
        <v>32</v>
      </c>
      <c r="AX122" s="15" t="s">
        <v>80</v>
      </c>
      <c r="AY122" s="220" t="s">
        <v>155</v>
      </c>
    </row>
    <row r="123" spans="2:65" s="1" customFormat="1" ht="22.5" customHeight="1" x14ac:dyDescent="0.3">
      <c r="B123" s="173"/>
      <c r="C123" s="174" t="s">
        <v>165</v>
      </c>
      <c r="D123" s="174" t="s">
        <v>159</v>
      </c>
      <c r="E123" s="175" t="s">
        <v>181</v>
      </c>
      <c r="F123" s="176" t="s">
        <v>182</v>
      </c>
      <c r="G123" s="177" t="s">
        <v>162</v>
      </c>
      <c r="H123" s="178">
        <v>718.923</v>
      </c>
      <c r="I123" s="179"/>
      <c r="J123" s="180">
        <f>ROUND(I123*H123,2)</f>
        <v>0</v>
      </c>
      <c r="K123" s="176" t="s">
        <v>163</v>
      </c>
      <c r="L123" s="36"/>
      <c r="M123" s="181" t="s">
        <v>3</v>
      </c>
      <c r="N123" s="182" t="s">
        <v>44</v>
      </c>
      <c r="O123" s="37"/>
      <c r="P123" s="183">
        <f>O123*H123</f>
        <v>0</v>
      </c>
      <c r="Q123" s="183">
        <v>0</v>
      </c>
      <c r="R123" s="183">
        <f>Q123*H123</f>
        <v>0</v>
      </c>
      <c r="S123" s="183">
        <v>0</v>
      </c>
      <c r="T123" s="184">
        <f>S123*H123</f>
        <v>0</v>
      </c>
      <c r="AR123" s="19" t="s">
        <v>164</v>
      </c>
      <c r="AT123" s="19" t="s">
        <v>159</v>
      </c>
      <c r="AU123" s="19" t="s">
        <v>165</v>
      </c>
      <c r="AY123" s="19" t="s">
        <v>155</v>
      </c>
      <c r="BE123" s="185">
        <f>IF(N123="základní",J123,0)</f>
        <v>0</v>
      </c>
      <c r="BF123" s="185">
        <f>IF(N123="snížená",J123,0)</f>
        <v>0</v>
      </c>
      <c r="BG123" s="185">
        <f>IF(N123="zákl. přenesená",J123,0)</f>
        <v>0</v>
      </c>
      <c r="BH123" s="185">
        <f>IF(N123="sníž. přenesená",J123,0)</f>
        <v>0</v>
      </c>
      <c r="BI123" s="185">
        <f>IF(N123="nulová",J123,0)</f>
        <v>0</v>
      </c>
      <c r="BJ123" s="19" t="s">
        <v>80</v>
      </c>
      <c r="BK123" s="185">
        <f>ROUND(I123*H123,2)</f>
        <v>0</v>
      </c>
      <c r="BL123" s="19" t="s">
        <v>164</v>
      </c>
      <c r="BM123" s="19" t="s">
        <v>183</v>
      </c>
    </row>
    <row r="124" spans="2:65" s="12" customFormat="1" x14ac:dyDescent="0.3">
      <c r="B124" s="186"/>
      <c r="D124" s="187" t="s">
        <v>167</v>
      </c>
      <c r="E124" s="188" t="s">
        <v>3</v>
      </c>
      <c r="F124" s="189" t="s">
        <v>184</v>
      </c>
      <c r="H124" s="190" t="s">
        <v>3</v>
      </c>
      <c r="I124" s="191"/>
      <c r="L124" s="186"/>
      <c r="M124" s="192"/>
      <c r="N124" s="193"/>
      <c r="O124" s="193"/>
      <c r="P124" s="193"/>
      <c r="Q124" s="193"/>
      <c r="R124" s="193"/>
      <c r="S124" s="193"/>
      <c r="T124" s="194"/>
      <c r="AT124" s="190" t="s">
        <v>167</v>
      </c>
      <c r="AU124" s="190" t="s">
        <v>165</v>
      </c>
      <c r="AV124" s="12" t="s">
        <v>80</v>
      </c>
      <c r="AW124" s="12" t="s">
        <v>32</v>
      </c>
      <c r="AX124" s="12" t="s">
        <v>73</v>
      </c>
      <c r="AY124" s="190" t="s">
        <v>155</v>
      </c>
    </row>
    <row r="125" spans="2:65" s="13" customFormat="1" x14ac:dyDescent="0.3">
      <c r="B125" s="195"/>
      <c r="D125" s="187" t="s">
        <v>167</v>
      </c>
      <c r="E125" s="196" t="s">
        <v>3</v>
      </c>
      <c r="F125" s="197" t="s">
        <v>1128</v>
      </c>
      <c r="H125" s="198">
        <v>62.222999999999999</v>
      </c>
      <c r="I125" s="199"/>
      <c r="L125" s="195"/>
      <c r="M125" s="200"/>
      <c r="N125" s="201"/>
      <c r="O125" s="201"/>
      <c r="P125" s="201"/>
      <c r="Q125" s="201"/>
      <c r="R125" s="201"/>
      <c r="S125" s="201"/>
      <c r="T125" s="202"/>
      <c r="AT125" s="196" t="s">
        <v>167</v>
      </c>
      <c r="AU125" s="196" t="s">
        <v>165</v>
      </c>
      <c r="AV125" s="13" t="s">
        <v>82</v>
      </c>
      <c r="AW125" s="13" t="s">
        <v>32</v>
      </c>
      <c r="AX125" s="13" t="s">
        <v>73</v>
      </c>
      <c r="AY125" s="196" t="s">
        <v>155</v>
      </c>
    </row>
    <row r="126" spans="2:65" s="13" customFormat="1" x14ac:dyDescent="0.3">
      <c r="B126" s="195"/>
      <c r="D126" s="187" t="s">
        <v>167</v>
      </c>
      <c r="E126" s="196" t="s">
        <v>3</v>
      </c>
      <c r="F126" s="197" t="s">
        <v>1133</v>
      </c>
      <c r="H126" s="198">
        <v>305.2</v>
      </c>
      <c r="I126" s="199"/>
      <c r="L126" s="195"/>
      <c r="M126" s="200"/>
      <c r="N126" s="201"/>
      <c r="O126" s="201"/>
      <c r="P126" s="201"/>
      <c r="Q126" s="201"/>
      <c r="R126" s="201"/>
      <c r="S126" s="201"/>
      <c r="T126" s="202"/>
      <c r="AT126" s="196" t="s">
        <v>167</v>
      </c>
      <c r="AU126" s="196" t="s">
        <v>165</v>
      </c>
      <c r="AV126" s="13" t="s">
        <v>82</v>
      </c>
      <c r="AW126" s="13" t="s">
        <v>32</v>
      </c>
      <c r="AX126" s="13" t="s">
        <v>73</v>
      </c>
      <c r="AY126" s="196" t="s">
        <v>155</v>
      </c>
    </row>
    <row r="127" spans="2:65" s="13" customFormat="1" x14ac:dyDescent="0.3">
      <c r="B127" s="195"/>
      <c r="D127" s="187" t="s">
        <v>167</v>
      </c>
      <c r="E127" s="196" t="s">
        <v>3</v>
      </c>
      <c r="F127" s="197" t="s">
        <v>1130</v>
      </c>
      <c r="H127" s="198">
        <v>52</v>
      </c>
      <c r="I127" s="199"/>
      <c r="L127" s="195"/>
      <c r="M127" s="200"/>
      <c r="N127" s="201"/>
      <c r="O127" s="201"/>
      <c r="P127" s="201"/>
      <c r="Q127" s="201"/>
      <c r="R127" s="201"/>
      <c r="S127" s="201"/>
      <c r="T127" s="202"/>
      <c r="AT127" s="196" t="s">
        <v>167</v>
      </c>
      <c r="AU127" s="196" t="s">
        <v>165</v>
      </c>
      <c r="AV127" s="13" t="s">
        <v>82</v>
      </c>
      <c r="AW127" s="13" t="s">
        <v>32</v>
      </c>
      <c r="AX127" s="13" t="s">
        <v>73</v>
      </c>
      <c r="AY127" s="196" t="s">
        <v>155</v>
      </c>
    </row>
    <row r="128" spans="2:65" s="14" customFormat="1" x14ac:dyDescent="0.3">
      <c r="B128" s="203"/>
      <c r="D128" s="187" t="s">
        <v>167</v>
      </c>
      <c r="E128" s="204" t="s">
        <v>3</v>
      </c>
      <c r="F128" s="205" t="s">
        <v>189</v>
      </c>
      <c r="H128" s="206">
        <v>419.423</v>
      </c>
      <c r="I128" s="207"/>
      <c r="L128" s="203"/>
      <c r="M128" s="208"/>
      <c r="N128" s="209"/>
      <c r="O128" s="209"/>
      <c r="P128" s="209"/>
      <c r="Q128" s="209"/>
      <c r="R128" s="209"/>
      <c r="S128" s="209"/>
      <c r="T128" s="210"/>
      <c r="AT128" s="204" t="s">
        <v>167</v>
      </c>
      <c r="AU128" s="204" t="s">
        <v>165</v>
      </c>
      <c r="AV128" s="14" t="s">
        <v>165</v>
      </c>
      <c r="AW128" s="14" t="s">
        <v>32</v>
      </c>
      <c r="AX128" s="14" t="s">
        <v>73</v>
      </c>
      <c r="AY128" s="204" t="s">
        <v>155</v>
      </c>
    </row>
    <row r="129" spans="2:65" s="12" customFormat="1" x14ac:dyDescent="0.3">
      <c r="B129" s="186"/>
      <c r="D129" s="187" t="s">
        <v>167</v>
      </c>
      <c r="E129" s="188" t="s">
        <v>3</v>
      </c>
      <c r="F129" s="189" t="s">
        <v>190</v>
      </c>
      <c r="H129" s="190" t="s">
        <v>3</v>
      </c>
      <c r="I129" s="191"/>
      <c r="L129" s="186"/>
      <c r="M129" s="192"/>
      <c r="N129" s="193"/>
      <c r="O129" s="193"/>
      <c r="P129" s="193"/>
      <c r="Q129" s="193"/>
      <c r="R129" s="193"/>
      <c r="S129" s="193"/>
      <c r="T129" s="194"/>
      <c r="AT129" s="190" t="s">
        <v>167</v>
      </c>
      <c r="AU129" s="190" t="s">
        <v>165</v>
      </c>
      <c r="AV129" s="12" t="s">
        <v>80</v>
      </c>
      <c r="AW129" s="12" t="s">
        <v>32</v>
      </c>
      <c r="AX129" s="12" t="s">
        <v>73</v>
      </c>
      <c r="AY129" s="190" t="s">
        <v>155</v>
      </c>
    </row>
    <row r="130" spans="2:65" s="13" customFormat="1" x14ac:dyDescent="0.3">
      <c r="B130" s="195"/>
      <c r="D130" s="187" t="s">
        <v>167</v>
      </c>
      <c r="E130" s="196" t="s">
        <v>3</v>
      </c>
      <c r="F130" s="197" t="s">
        <v>1131</v>
      </c>
      <c r="H130" s="198">
        <v>102.8</v>
      </c>
      <c r="I130" s="199"/>
      <c r="L130" s="195"/>
      <c r="M130" s="200"/>
      <c r="N130" s="201"/>
      <c r="O130" s="201"/>
      <c r="P130" s="201"/>
      <c r="Q130" s="201"/>
      <c r="R130" s="201"/>
      <c r="S130" s="201"/>
      <c r="T130" s="202"/>
      <c r="AT130" s="196" t="s">
        <v>167</v>
      </c>
      <c r="AU130" s="196" t="s">
        <v>165</v>
      </c>
      <c r="AV130" s="13" t="s">
        <v>82</v>
      </c>
      <c r="AW130" s="13" t="s">
        <v>32</v>
      </c>
      <c r="AX130" s="13" t="s">
        <v>73</v>
      </c>
      <c r="AY130" s="196" t="s">
        <v>155</v>
      </c>
    </row>
    <row r="131" spans="2:65" s="13" customFormat="1" x14ac:dyDescent="0.3">
      <c r="B131" s="195"/>
      <c r="D131" s="187" t="s">
        <v>167</v>
      </c>
      <c r="E131" s="196" t="s">
        <v>3</v>
      </c>
      <c r="F131" s="197" t="s">
        <v>1132</v>
      </c>
      <c r="H131" s="198">
        <v>196.7</v>
      </c>
      <c r="I131" s="199"/>
      <c r="L131" s="195"/>
      <c r="M131" s="200"/>
      <c r="N131" s="201"/>
      <c r="O131" s="201"/>
      <c r="P131" s="201"/>
      <c r="Q131" s="201"/>
      <c r="R131" s="201"/>
      <c r="S131" s="201"/>
      <c r="T131" s="202"/>
      <c r="AT131" s="196" t="s">
        <v>167</v>
      </c>
      <c r="AU131" s="196" t="s">
        <v>165</v>
      </c>
      <c r="AV131" s="13" t="s">
        <v>82</v>
      </c>
      <c r="AW131" s="13" t="s">
        <v>32</v>
      </c>
      <c r="AX131" s="13" t="s">
        <v>73</v>
      </c>
      <c r="AY131" s="196" t="s">
        <v>155</v>
      </c>
    </row>
    <row r="132" spans="2:65" s="14" customFormat="1" x14ac:dyDescent="0.3">
      <c r="B132" s="203"/>
      <c r="D132" s="187" t="s">
        <v>167</v>
      </c>
      <c r="E132" s="204" t="s">
        <v>3</v>
      </c>
      <c r="F132" s="205" t="s">
        <v>189</v>
      </c>
      <c r="H132" s="206">
        <v>299.5</v>
      </c>
      <c r="I132" s="207"/>
      <c r="L132" s="203"/>
      <c r="M132" s="208"/>
      <c r="N132" s="209"/>
      <c r="O132" s="209"/>
      <c r="P132" s="209"/>
      <c r="Q132" s="209"/>
      <c r="R132" s="209"/>
      <c r="S132" s="209"/>
      <c r="T132" s="210"/>
      <c r="AT132" s="204" t="s">
        <v>167</v>
      </c>
      <c r="AU132" s="204" t="s">
        <v>165</v>
      </c>
      <c r="AV132" s="14" t="s">
        <v>165</v>
      </c>
      <c r="AW132" s="14" t="s">
        <v>32</v>
      </c>
      <c r="AX132" s="14" t="s">
        <v>73</v>
      </c>
      <c r="AY132" s="204" t="s">
        <v>155</v>
      </c>
    </row>
    <row r="133" spans="2:65" s="15" customFormat="1" x14ac:dyDescent="0.3">
      <c r="B133" s="211"/>
      <c r="D133" s="212" t="s">
        <v>167</v>
      </c>
      <c r="E133" s="213" t="s">
        <v>3</v>
      </c>
      <c r="F133" s="214" t="s">
        <v>180</v>
      </c>
      <c r="H133" s="215">
        <v>718.923</v>
      </c>
      <c r="I133" s="216"/>
      <c r="L133" s="211"/>
      <c r="M133" s="217"/>
      <c r="N133" s="218"/>
      <c r="O133" s="218"/>
      <c r="P133" s="218"/>
      <c r="Q133" s="218"/>
      <c r="R133" s="218"/>
      <c r="S133" s="218"/>
      <c r="T133" s="219"/>
      <c r="AT133" s="220" t="s">
        <v>167</v>
      </c>
      <c r="AU133" s="220" t="s">
        <v>165</v>
      </c>
      <c r="AV133" s="15" t="s">
        <v>164</v>
      </c>
      <c r="AW133" s="15" t="s">
        <v>32</v>
      </c>
      <c r="AX133" s="15" t="s">
        <v>80</v>
      </c>
      <c r="AY133" s="220" t="s">
        <v>155</v>
      </c>
    </row>
    <row r="134" spans="2:65" s="1" customFormat="1" ht="22.5" customHeight="1" x14ac:dyDescent="0.3">
      <c r="B134" s="173"/>
      <c r="C134" s="174" t="s">
        <v>164</v>
      </c>
      <c r="D134" s="174" t="s">
        <v>159</v>
      </c>
      <c r="E134" s="175" t="s">
        <v>191</v>
      </c>
      <c r="F134" s="176" t="s">
        <v>192</v>
      </c>
      <c r="G134" s="177" t="s">
        <v>162</v>
      </c>
      <c r="H134" s="178">
        <v>222.72300000000001</v>
      </c>
      <c r="I134" s="179"/>
      <c r="J134" s="180">
        <f>ROUND(I134*H134,2)</f>
        <v>0</v>
      </c>
      <c r="K134" s="176" t="s">
        <v>163</v>
      </c>
      <c r="L134" s="36"/>
      <c r="M134" s="181" t="s">
        <v>3</v>
      </c>
      <c r="N134" s="182" t="s">
        <v>44</v>
      </c>
      <c r="O134" s="37"/>
      <c r="P134" s="183">
        <f>O134*H134</f>
        <v>0</v>
      </c>
      <c r="Q134" s="183">
        <v>0</v>
      </c>
      <c r="R134" s="183">
        <f>Q134*H134</f>
        <v>0</v>
      </c>
      <c r="S134" s="183">
        <v>0</v>
      </c>
      <c r="T134" s="184">
        <f>S134*H134</f>
        <v>0</v>
      </c>
      <c r="AR134" s="19" t="s">
        <v>164</v>
      </c>
      <c r="AT134" s="19" t="s">
        <v>159</v>
      </c>
      <c r="AU134" s="19" t="s">
        <v>165</v>
      </c>
      <c r="AY134" s="19" t="s">
        <v>155</v>
      </c>
      <c r="BE134" s="185">
        <f>IF(N134="základní",J134,0)</f>
        <v>0</v>
      </c>
      <c r="BF134" s="185">
        <f>IF(N134="snížená",J134,0)</f>
        <v>0</v>
      </c>
      <c r="BG134" s="185">
        <f>IF(N134="zákl. přenesená",J134,0)</f>
        <v>0</v>
      </c>
      <c r="BH134" s="185">
        <f>IF(N134="sníž. přenesená",J134,0)</f>
        <v>0</v>
      </c>
      <c r="BI134" s="185">
        <f>IF(N134="nulová",J134,0)</f>
        <v>0</v>
      </c>
      <c r="BJ134" s="19" t="s">
        <v>80</v>
      </c>
      <c r="BK134" s="185">
        <f>ROUND(I134*H134,2)</f>
        <v>0</v>
      </c>
      <c r="BL134" s="19" t="s">
        <v>164</v>
      </c>
      <c r="BM134" s="19" t="s">
        <v>193</v>
      </c>
    </row>
    <row r="135" spans="2:65" s="12" customFormat="1" x14ac:dyDescent="0.3">
      <c r="B135" s="186"/>
      <c r="D135" s="187" t="s">
        <v>167</v>
      </c>
      <c r="E135" s="188" t="s">
        <v>3</v>
      </c>
      <c r="F135" s="189" t="s">
        <v>194</v>
      </c>
      <c r="H135" s="190" t="s">
        <v>3</v>
      </c>
      <c r="I135" s="191"/>
      <c r="L135" s="186"/>
      <c r="M135" s="192"/>
      <c r="N135" s="193"/>
      <c r="O135" s="193"/>
      <c r="P135" s="193"/>
      <c r="Q135" s="193"/>
      <c r="R135" s="193"/>
      <c r="S135" s="193"/>
      <c r="T135" s="194"/>
      <c r="AT135" s="190" t="s">
        <v>167</v>
      </c>
      <c r="AU135" s="190" t="s">
        <v>165</v>
      </c>
      <c r="AV135" s="12" t="s">
        <v>80</v>
      </c>
      <c r="AW135" s="12" t="s">
        <v>32</v>
      </c>
      <c r="AX135" s="12" t="s">
        <v>73</v>
      </c>
      <c r="AY135" s="190" t="s">
        <v>155</v>
      </c>
    </row>
    <row r="136" spans="2:65" s="13" customFormat="1" x14ac:dyDescent="0.3">
      <c r="B136" s="195"/>
      <c r="D136" s="187" t="s">
        <v>167</v>
      </c>
      <c r="E136" s="196" t="s">
        <v>3</v>
      </c>
      <c r="F136" s="197" t="s">
        <v>1128</v>
      </c>
      <c r="H136" s="198">
        <v>62.222999999999999</v>
      </c>
      <c r="I136" s="199"/>
      <c r="L136" s="195"/>
      <c r="M136" s="200"/>
      <c r="N136" s="201"/>
      <c r="O136" s="201"/>
      <c r="P136" s="201"/>
      <c r="Q136" s="201"/>
      <c r="R136" s="201"/>
      <c r="S136" s="201"/>
      <c r="T136" s="202"/>
      <c r="AT136" s="196" t="s">
        <v>167</v>
      </c>
      <c r="AU136" s="196" t="s">
        <v>165</v>
      </c>
      <c r="AV136" s="13" t="s">
        <v>82</v>
      </c>
      <c r="AW136" s="13" t="s">
        <v>32</v>
      </c>
      <c r="AX136" s="13" t="s">
        <v>73</v>
      </c>
      <c r="AY136" s="196" t="s">
        <v>155</v>
      </c>
    </row>
    <row r="137" spans="2:65" s="13" customFormat="1" x14ac:dyDescent="0.3">
      <c r="B137" s="195"/>
      <c r="D137" s="187" t="s">
        <v>167</v>
      </c>
      <c r="E137" s="196" t="s">
        <v>3</v>
      </c>
      <c r="F137" s="197" t="s">
        <v>1129</v>
      </c>
      <c r="H137" s="198">
        <v>108.5</v>
      </c>
      <c r="I137" s="199"/>
      <c r="L137" s="195"/>
      <c r="M137" s="200"/>
      <c r="N137" s="201"/>
      <c r="O137" s="201"/>
      <c r="P137" s="201"/>
      <c r="Q137" s="201"/>
      <c r="R137" s="201"/>
      <c r="S137" s="201"/>
      <c r="T137" s="202"/>
      <c r="AT137" s="196" t="s">
        <v>167</v>
      </c>
      <c r="AU137" s="196" t="s">
        <v>165</v>
      </c>
      <c r="AV137" s="13" t="s">
        <v>82</v>
      </c>
      <c r="AW137" s="13" t="s">
        <v>32</v>
      </c>
      <c r="AX137" s="13" t="s">
        <v>73</v>
      </c>
      <c r="AY137" s="196" t="s">
        <v>155</v>
      </c>
    </row>
    <row r="138" spans="2:65" s="13" customFormat="1" x14ac:dyDescent="0.3">
      <c r="B138" s="195"/>
      <c r="D138" s="187" t="s">
        <v>167</v>
      </c>
      <c r="E138" s="196" t="s">
        <v>3</v>
      </c>
      <c r="F138" s="197" t="s">
        <v>1130</v>
      </c>
      <c r="H138" s="198">
        <v>52</v>
      </c>
      <c r="I138" s="199"/>
      <c r="L138" s="195"/>
      <c r="M138" s="200"/>
      <c r="N138" s="201"/>
      <c r="O138" s="201"/>
      <c r="P138" s="201"/>
      <c r="Q138" s="201"/>
      <c r="R138" s="201"/>
      <c r="S138" s="201"/>
      <c r="T138" s="202"/>
      <c r="AT138" s="196" t="s">
        <v>167</v>
      </c>
      <c r="AU138" s="196" t="s">
        <v>165</v>
      </c>
      <c r="AV138" s="13" t="s">
        <v>82</v>
      </c>
      <c r="AW138" s="13" t="s">
        <v>32</v>
      </c>
      <c r="AX138" s="13" t="s">
        <v>73</v>
      </c>
      <c r="AY138" s="196" t="s">
        <v>155</v>
      </c>
    </row>
    <row r="139" spans="2:65" s="15" customFormat="1" x14ac:dyDescent="0.3">
      <c r="B139" s="211"/>
      <c r="D139" s="212" t="s">
        <v>167</v>
      </c>
      <c r="E139" s="213" t="s">
        <v>3</v>
      </c>
      <c r="F139" s="214" t="s">
        <v>180</v>
      </c>
      <c r="H139" s="215">
        <v>222.72300000000001</v>
      </c>
      <c r="I139" s="216"/>
      <c r="L139" s="211"/>
      <c r="M139" s="217"/>
      <c r="N139" s="218"/>
      <c r="O139" s="218"/>
      <c r="P139" s="218"/>
      <c r="Q139" s="218"/>
      <c r="R139" s="218"/>
      <c r="S139" s="218"/>
      <c r="T139" s="219"/>
      <c r="AT139" s="220" t="s">
        <v>167</v>
      </c>
      <c r="AU139" s="220" t="s">
        <v>165</v>
      </c>
      <c r="AV139" s="15" t="s">
        <v>164</v>
      </c>
      <c r="AW139" s="15" t="s">
        <v>32</v>
      </c>
      <c r="AX139" s="15" t="s">
        <v>80</v>
      </c>
      <c r="AY139" s="220" t="s">
        <v>155</v>
      </c>
    </row>
    <row r="140" spans="2:65" s="1" customFormat="1" ht="31.5" customHeight="1" x14ac:dyDescent="0.3">
      <c r="B140" s="173"/>
      <c r="C140" s="174" t="s">
        <v>203</v>
      </c>
      <c r="D140" s="174" t="s">
        <v>159</v>
      </c>
      <c r="E140" s="175" t="s">
        <v>195</v>
      </c>
      <c r="F140" s="176" t="s">
        <v>196</v>
      </c>
      <c r="G140" s="177" t="s">
        <v>162</v>
      </c>
      <c r="H140" s="178">
        <v>2227.23</v>
      </c>
      <c r="I140" s="179"/>
      <c r="J140" s="180">
        <f>ROUND(I140*H140,2)</f>
        <v>0</v>
      </c>
      <c r="K140" s="176" t="s">
        <v>163</v>
      </c>
      <c r="L140" s="36"/>
      <c r="M140" s="181" t="s">
        <v>3</v>
      </c>
      <c r="N140" s="182" t="s">
        <v>44</v>
      </c>
      <c r="O140" s="37"/>
      <c r="P140" s="183">
        <f>O140*H140</f>
        <v>0</v>
      </c>
      <c r="Q140" s="183">
        <v>0</v>
      </c>
      <c r="R140" s="183">
        <f>Q140*H140</f>
        <v>0</v>
      </c>
      <c r="S140" s="183">
        <v>0</v>
      </c>
      <c r="T140" s="184">
        <f>S140*H140</f>
        <v>0</v>
      </c>
      <c r="AR140" s="19" t="s">
        <v>164</v>
      </c>
      <c r="AT140" s="19" t="s">
        <v>159</v>
      </c>
      <c r="AU140" s="19" t="s">
        <v>165</v>
      </c>
      <c r="AY140" s="19" t="s">
        <v>155</v>
      </c>
      <c r="BE140" s="185">
        <f>IF(N140="základní",J140,0)</f>
        <v>0</v>
      </c>
      <c r="BF140" s="185">
        <f>IF(N140="snížená",J140,0)</f>
        <v>0</v>
      </c>
      <c r="BG140" s="185">
        <f>IF(N140="zákl. přenesená",J140,0)</f>
        <v>0</v>
      </c>
      <c r="BH140" s="185">
        <f>IF(N140="sníž. přenesená",J140,0)</f>
        <v>0</v>
      </c>
      <c r="BI140" s="185">
        <f>IF(N140="nulová",J140,0)</f>
        <v>0</v>
      </c>
      <c r="BJ140" s="19" t="s">
        <v>80</v>
      </c>
      <c r="BK140" s="185">
        <f>ROUND(I140*H140,2)</f>
        <v>0</v>
      </c>
      <c r="BL140" s="19" t="s">
        <v>164</v>
      </c>
      <c r="BM140" s="19" t="s">
        <v>1134</v>
      </c>
    </row>
    <row r="141" spans="2:65" s="12" customFormat="1" x14ac:dyDescent="0.3">
      <c r="B141" s="186"/>
      <c r="D141" s="187" t="s">
        <v>167</v>
      </c>
      <c r="E141" s="188" t="s">
        <v>3</v>
      </c>
      <c r="F141" s="189" t="s">
        <v>198</v>
      </c>
      <c r="H141" s="190" t="s">
        <v>3</v>
      </c>
      <c r="I141" s="191"/>
      <c r="L141" s="186"/>
      <c r="M141" s="192"/>
      <c r="N141" s="193"/>
      <c r="O141" s="193"/>
      <c r="P141" s="193"/>
      <c r="Q141" s="193"/>
      <c r="R141" s="193"/>
      <c r="S141" s="193"/>
      <c r="T141" s="194"/>
      <c r="AT141" s="190" t="s">
        <v>167</v>
      </c>
      <c r="AU141" s="190" t="s">
        <v>165</v>
      </c>
      <c r="AV141" s="12" t="s">
        <v>80</v>
      </c>
      <c r="AW141" s="12" t="s">
        <v>32</v>
      </c>
      <c r="AX141" s="12" t="s">
        <v>73</v>
      </c>
      <c r="AY141" s="190" t="s">
        <v>155</v>
      </c>
    </row>
    <row r="142" spans="2:65" s="13" customFormat="1" x14ac:dyDescent="0.3">
      <c r="B142" s="195"/>
      <c r="D142" s="187" t="s">
        <v>167</v>
      </c>
      <c r="E142" s="196" t="s">
        <v>3</v>
      </c>
      <c r="F142" s="197" t="s">
        <v>1135</v>
      </c>
      <c r="H142" s="198">
        <v>622.23</v>
      </c>
      <c r="I142" s="199"/>
      <c r="L142" s="195"/>
      <c r="M142" s="200"/>
      <c r="N142" s="201"/>
      <c r="O142" s="201"/>
      <c r="P142" s="201"/>
      <c r="Q142" s="201"/>
      <c r="R142" s="201"/>
      <c r="S142" s="201"/>
      <c r="T142" s="202"/>
      <c r="AT142" s="196" t="s">
        <v>167</v>
      </c>
      <c r="AU142" s="196" t="s">
        <v>165</v>
      </c>
      <c r="AV142" s="13" t="s">
        <v>82</v>
      </c>
      <c r="AW142" s="13" t="s">
        <v>32</v>
      </c>
      <c r="AX142" s="13" t="s">
        <v>73</v>
      </c>
      <c r="AY142" s="196" t="s">
        <v>155</v>
      </c>
    </row>
    <row r="143" spans="2:65" s="13" customFormat="1" x14ac:dyDescent="0.3">
      <c r="B143" s="195"/>
      <c r="D143" s="187" t="s">
        <v>167</v>
      </c>
      <c r="E143" s="196" t="s">
        <v>3</v>
      </c>
      <c r="F143" s="197" t="s">
        <v>1136</v>
      </c>
      <c r="H143" s="198">
        <v>1085</v>
      </c>
      <c r="I143" s="199"/>
      <c r="L143" s="195"/>
      <c r="M143" s="200"/>
      <c r="N143" s="201"/>
      <c r="O143" s="201"/>
      <c r="P143" s="201"/>
      <c r="Q143" s="201"/>
      <c r="R143" s="201"/>
      <c r="S143" s="201"/>
      <c r="T143" s="202"/>
      <c r="AT143" s="196" t="s">
        <v>167</v>
      </c>
      <c r="AU143" s="196" t="s">
        <v>165</v>
      </c>
      <c r="AV143" s="13" t="s">
        <v>82</v>
      </c>
      <c r="AW143" s="13" t="s">
        <v>32</v>
      </c>
      <c r="AX143" s="13" t="s">
        <v>73</v>
      </c>
      <c r="AY143" s="196" t="s">
        <v>155</v>
      </c>
    </row>
    <row r="144" spans="2:65" s="13" customFormat="1" x14ac:dyDescent="0.3">
      <c r="B144" s="195"/>
      <c r="D144" s="187" t="s">
        <v>167</v>
      </c>
      <c r="E144" s="196" t="s">
        <v>3</v>
      </c>
      <c r="F144" s="197" t="s">
        <v>1137</v>
      </c>
      <c r="H144" s="198">
        <v>520</v>
      </c>
      <c r="I144" s="199"/>
      <c r="L144" s="195"/>
      <c r="M144" s="200"/>
      <c r="N144" s="201"/>
      <c r="O144" s="201"/>
      <c r="P144" s="201"/>
      <c r="Q144" s="201"/>
      <c r="R144" s="201"/>
      <c r="S144" s="201"/>
      <c r="T144" s="202"/>
      <c r="AT144" s="196" t="s">
        <v>167</v>
      </c>
      <c r="AU144" s="196" t="s">
        <v>165</v>
      </c>
      <c r="AV144" s="13" t="s">
        <v>82</v>
      </c>
      <c r="AW144" s="13" t="s">
        <v>32</v>
      </c>
      <c r="AX144" s="13" t="s">
        <v>73</v>
      </c>
      <c r="AY144" s="196" t="s">
        <v>155</v>
      </c>
    </row>
    <row r="145" spans="2:65" s="15" customFormat="1" x14ac:dyDescent="0.3">
      <c r="B145" s="211"/>
      <c r="D145" s="212" t="s">
        <v>167</v>
      </c>
      <c r="E145" s="213" t="s">
        <v>3</v>
      </c>
      <c r="F145" s="214" t="s">
        <v>180</v>
      </c>
      <c r="H145" s="215">
        <v>2227.23</v>
      </c>
      <c r="I145" s="216"/>
      <c r="L145" s="211"/>
      <c r="M145" s="217"/>
      <c r="N145" s="218"/>
      <c r="O145" s="218"/>
      <c r="P145" s="218"/>
      <c r="Q145" s="218"/>
      <c r="R145" s="218"/>
      <c r="S145" s="218"/>
      <c r="T145" s="219"/>
      <c r="AT145" s="220" t="s">
        <v>167</v>
      </c>
      <c r="AU145" s="220" t="s">
        <v>165</v>
      </c>
      <c r="AV145" s="15" t="s">
        <v>164</v>
      </c>
      <c r="AW145" s="15" t="s">
        <v>32</v>
      </c>
      <c r="AX145" s="15" t="s">
        <v>80</v>
      </c>
      <c r="AY145" s="220" t="s">
        <v>155</v>
      </c>
    </row>
    <row r="146" spans="2:65" s="1" customFormat="1" ht="22.5" customHeight="1" x14ac:dyDescent="0.3">
      <c r="B146" s="173"/>
      <c r="C146" s="174" t="s">
        <v>208</v>
      </c>
      <c r="D146" s="174" t="s">
        <v>159</v>
      </c>
      <c r="E146" s="175" t="s">
        <v>204</v>
      </c>
      <c r="F146" s="176" t="s">
        <v>205</v>
      </c>
      <c r="G146" s="177" t="s">
        <v>162</v>
      </c>
      <c r="H146" s="178">
        <v>222.72300000000001</v>
      </c>
      <c r="I146" s="179"/>
      <c r="J146" s="180">
        <f>ROUND(I146*H146,2)</f>
        <v>0</v>
      </c>
      <c r="K146" s="176" t="s">
        <v>163</v>
      </c>
      <c r="L146" s="36"/>
      <c r="M146" s="181" t="s">
        <v>3</v>
      </c>
      <c r="N146" s="182" t="s">
        <v>44</v>
      </c>
      <c r="O146" s="37"/>
      <c r="P146" s="183">
        <f>O146*H146</f>
        <v>0</v>
      </c>
      <c r="Q146" s="183">
        <v>0</v>
      </c>
      <c r="R146" s="183">
        <f>Q146*H146</f>
        <v>0</v>
      </c>
      <c r="S146" s="183">
        <v>0</v>
      </c>
      <c r="T146" s="184">
        <f>S146*H146</f>
        <v>0</v>
      </c>
      <c r="AR146" s="19" t="s">
        <v>164</v>
      </c>
      <c r="AT146" s="19" t="s">
        <v>159</v>
      </c>
      <c r="AU146" s="19" t="s">
        <v>165</v>
      </c>
      <c r="AY146" s="19" t="s">
        <v>155</v>
      </c>
      <c r="BE146" s="185">
        <f>IF(N146="základní",J146,0)</f>
        <v>0</v>
      </c>
      <c r="BF146" s="185">
        <f>IF(N146="snížená",J146,0)</f>
        <v>0</v>
      </c>
      <c r="BG146" s="185">
        <f>IF(N146="zákl. přenesená",J146,0)</f>
        <v>0</v>
      </c>
      <c r="BH146" s="185">
        <f>IF(N146="sníž. přenesená",J146,0)</f>
        <v>0</v>
      </c>
      <c r="BI146" s="185">
        <f>IF(N146="nulová",J146,0)</f>
        <v>0</v>
      </c>
      <c r="BJ146" s="19" t="s">
        <v>80</v>
      </c>
      <c r="BK146" s="185">
        <f>ROUND(I146*H146,2)</f>
        <v>0</v>
      </c>
      <c r="BL146" s="19" t="s">
        <v>164</v>
      </c>
      <c r="BM146" s="19" t="s">
        <v>206</v>
      </c>
    </row>
    <row r="147" spans="2:65" s="13" customFormat="1" x14ac:dyDescent="0.3">
      <c r="B147" s="195"/>
      <c r="D147" s="212" t="s">
        <v>167</v>
      </c>
      <c r="E147" s="221" t="s">
        <v>3</v>
      </c>
      <c r="F147" s="222" t="s">
        <v>1138</v>
      </c>
      <c r="H147" s="223">
        <v>222.72300000000001</v>
      </c>
      <c r="I147" s="199"/>
      <c r="L147" s="195"/>
      <c r="M147" s="200"/>
      <c r="N147" s="201"/>
      <c r="O147" s="201"/>
      <c r="P147" s="201"/>
      <c r="Q147" s="201"/>
      <c r="R147" s="201"/>
      <c r="S147" s="201"/>
      <c r="T147" s="202"/>
      <c r="AT147" s="196" t="s">
        <v>167</v>
      </c>
      <c r="AU147" s="196" t="s">
        <v>165</v>
      </c>
      <c r="AV147" s="13" t="s">
        <v>82</v>
      </c>
      <c r="AW147" s="13" t="s">
        <v>32</v>
      </c>
      <c r="AX147" s="13" t="s">
        <v>80</v>
      </c>
      <c r="AY147" s="196" t="s">
        <v>155</v>
      </c>
    </row>
    <row r="148" spans="2:65" s="1" customFormat="1" ht="22.5" customHeight="1" x14ac:dyDescent="0.3">
      <c r="B148" s="173"/>
      <c r="C148" s="174" t="s">
        <v>214</v>
      </c>
      <c r="D148" s="174" t="s">
        <v>159</v>
      </c>
      <c r="E148" s="175" t="s">
        <v>209</v>
      </c>
      <c r="F148" s="176" t="s">
        <v>210</v>
      </c>
      <c r="G148" s="177" t="s">
        <v>211</v>
      </c>
      <c r="H148" s="178">
        <v>389.76499999999999</v>
      </c>
      <c r="I148" s="179"/>
      <c r="J148" s="180">
        <f>ROUND(I148*H148,2)</f>
        <v>0</v>
      </c>
      <c r="K148" s="176" t="s">
        <v>163</v>
      </c>
      <c r="L148" s="36"/>
      <c r="M148" s="181" t="s">
        <v>3</v>
      </c>
      <c r="N148" s="182" t="s">
        <v>44</v>
      </c>
      <c r="O148" s="37"/>
      <c r="P148" s="183">
        <f>O148*H148</f>
        <v>0</v>
      </c>
      <c r="Q148" s="183">
        <v>0</v>
      </c>
      <c r="R148" s="183">
        <f>Q148*H148</f>
        <v>0</v>
      </c>
      <c r="S148" s="183">
        <v>0</v>
      </c>
      <c r="T148" s="184">
        <f>S148*H148</f>
        <v>0</v>
      </c>
      <c r="AR148" s="19" t="s">
        <v>164</v>
      </c>
      <c r="AT148" s="19" t="s">
        <v>159</v>
      </c>
      <c r="AU148" s="19" t="s">
        <v>165</v>
      </c>
      <c r="AY148" s="19" t="s">
        <v>155</v>
      </c>
      <c r="BE148" s="185">
        <f>IF(N148="základní",J148,0)</f>
        <v>0</v>
      </c>
      <c r="BF148" s="185">
        <f>IF(N148="snížená",J148,0)</f>
        <v>0</v>
      </c>
      <c r="BG148" s="185">
        <f>IF(N148="zákl. přenesená",J148,0)</f>
        <v>0</v>
      </c>
      <c r="BH148" s="185">
        <f>IF(N148="sníž. přenesená",J148,0)</f>
        <v>0</v>
      </c>
      <c r="BI148" s="185">
        <f>IF(N148="nulová",J148,0)</f>
        <v>0</v>
      </c>
      <c r="BJ148" s="19" t="s">
        <v>80</v>
      </c>
      <c r="BK148" s="185">
        <f>ROUND(I148*H148,2)</f>
        <v>0</v>
      </c>
      <c r="BL148" s="19" t="s">
        <v>164</v>
      </c>
      <c r="BM148" s="19" t="s">
        <v>212</v>
      </c>
    </row>
    <row r="149" spans="2:65" s="13" customFormat="1" x14ac:dyDescent="0.3">
      <c r="B149" s="195"/>
      <c r="D149" s="212" t="s">
        <v>167</v>
      </c>
      <c r="E149" s="221" t="s">
        <v>3</v>
      </c>
      <c r="F149" s="222" t="s">
        <v>1139</v>
      </c>
      <c r="H149" s="223">
        <v>389.76499999999999</v>
      </c>
      <c r="I149" s="199"/>
      <c r="L149" s="195"/>
      <c r="M149" s="200"/>
      <c r="N149" s="201"/>
      <c r="O149" s="201"/>
      <c r="P149" s="201"/>
      <c r="Q149" s="201"/>
      <c r="R149" s="201"/>
      <c r="S149" s="201"/>
      <c r="T149" s="202"/>
      <c r="AT149" s="196" t="s">
        <v>167</v>
      </c>
      <c r="AU149" s="196" t="s">
        <v>165</v>
      </c>
      <c r="AV149" s="13" t="s">
        <v>82</v>
      </c>
      <c r="AW149" s="13" t="s">
        <v>32</v>
      </c>
      <c r="AX149" s="13" t="s">
        <v>80</v>
      </c>
      <c r="AY149" s="196" t="s">
        <v>155</v>
      </c>
    </row>
    <row r="150" spans="2:65" s="1" customFormat="1" ht="22.5" customHeight="1" x14ac:dyDescent="0.3">
      <c r="B150" s="173"/>
      <c r="C150" s="174" t="s">
        <v>224</v>
      </c>
      <c r="D150" s="174" t="s">
        <v>159</v>
      </c>
      <c r="E150" s="175" t="s">
        <v>215</v>
      </c>
      <c r="F150" s="176" t="s">
        <v>216</v>
      </c>
      <c r="G150" s="177" t="s">
        <v>217</v>
      </c>
      <c r="H150" s="178">
        <v>622.23</v>
      </c>
      <c r="I150" s="179"/>
      <c r="J150" s="180">
        <f>ROUND(I150*H150,2)</f>
        <v>0</v>
      </c>
      <c r="K150" s="176" t="s">
        <v>163</v>
      </c>
      <c r="L150" s="36"/>
      <c r="M150" s="181" t="s">
        <v>3</v>
      </c>
      <c r="N150" s="182" t="s">
        <v>44</v>
      </c>
      <c r="O150" s="37"/>
      <c r="P150" s="183">
        <f>O150*H150</f>
        <v>0</v>
      </c>
      <c r="Q150" s="183">
        <v>0</v>
      </c>
      <c r="R150" s="183">
        <f>Q150*H150</f>
        <v>0</v>
      </c>
      <c r="S150" s="183">
        <v>0</v>
      </c>
      <c r="T150" s="184">
        <f>S150*H150</f>
        <v>0</v>
      </c>
      <c r="AR150" s="19" t="s">
        <v>164</v>
      </c>
      <c r="AT150" s="19" t="s">
        <v>159</v>
      </c>
      <c r="AU150" s="19" t="s">
        <v>165</v>
      </c>
      <c r="AY150" s="19" t="s">
        <v>155</v>
      </c>
      <c r="BE150" s="185">
        <f>IF(N150="základní",J150,0)</f>
        <v>0</v>
      </c>
      <c r="BF150" s="185">
        <f>IF(N150="snížená",J150,0)</f>
        <v>0</v>
      </c>
      <c r="BG150" s="185">
        <f>IF(N150="zákl. přenesená",J150,0)</f>
        <v>0</v>
      </c>
      <c r="BH150" s="185">
        <f>IF(N150="sníž. přenesená",J150,0)</f>
        <v>0</v>
      </c>
      <c r="BI150" s="185">
        <f>IF(N150="nulová",J150,0)</f>
        <v>0</v>
      </c>
      <c r="BJ150" s="19" t="s">
        <v>80</v>
      </c>
      <c r="BK150" s="185">
        <f>ROUND(I150*H150,2)</f>
        <v>0</v>
      </c>
      <c r="BL150" s="19" t="s">
        <v>164</v>
      </c>
      <c r="BM150" s="19" t="s">
        <v>218</v>
      </c>
    </row>
    <row r="151" spans="2:65" s="12" customFormat="1" x14ac:dyDescent="0.3">
      <c r="B151" s="186"/>
      <c r="D151" s="187" t="s">
        <v>167</v>
      </c>
      <c r="E151" s="188" t="s">
        <v>3</v>
      </c>
      <c r="F151" s="189" t="s">
        <v>219</v>
      </c>
      <c r="H151" s="190" t="s">
        <v>3</v>
      </c>
      <c r="I151" s="191"/>
      <c r="L151" s="186"/>
      <c r="M151" s="192"/>
      <c r="N151" s="193"/>
      <c r="O151" s="193"/>
      <c r="P151" s="193"/>
      <c r="Q151" s="193"/>
      <c r="R151" s="193"/>
      <c r="S151" s="193"/>
      <c r="T151" s="194"/>
      <c r="AT151" s="190" t="s">
        <v>167</v>
      </c>
      <c r="AU151" s="190" t="s">
        <v>165</v>
      </c>
      <c r="AV151" s="12" t="s">
        <v>80</v>
      </c>
      <c r="AW151" s="12" t="s">
        <v>32</v>
      </c>
      <c r="AX151" s="12" t="s">
        <v>73</v>
      </c>
      <c r="AY151" s="190" t="s">
        <v>155</v>
      </c>
    </row>
    <row r="152" spans="2:65" s="13" customFormat="1" x14ac:dyDescent="0.3">
      <c r="B152" s="195"/>
      <c r="D152" s="187" t="s">
        <v>167</v>
      </c>
      <c r="E152" s="196" t="s">
        <v>3</v>
      </c>
      <c r="F152" s="197" t="s">
        <v>1140</v>
      </c>
      <c r="H152" s="198">
        <v>550.221</v>
      </c>
      <c r="I152" s="199"/>
      <c r="L152" s="195"/>
      <c r="M152" s="200"/>
      <c r="N152" s="201"/>
      <c r="O152" s="201"/>
      <c r="P152" s="201"/>
      <c r="Q152" s="201"/>
      <c r="R152" s="201"/>
      <c r="S152" s="201"/>
      <c r="T152" s="202"/>
      <c r="AT152" s="196" t="s">
        <v>167</v>
      </c>
      <c r="AU152" s="196" t="s">
        <v>165</v>
      </c>
      <c r="AV152" s="13" t="s">
        <v>82</v>
      </c>
      <c r="AW152" s="13" t="s">
        <v>32</v>
      </c>
      <c r="AX152" s="13" t="s">
        <v>73</v>
      </c>
      <c r="AY152" s="196" t="s">
        <v>155</v>
      </c>
    </row>
    <row r="153" spans="2:65" s="13" customFormat="1" x14ac:dyDescent="0.3">
      <c r="B153" s="195"/>
      <c r="D153" s="187" t="s">
        <v>167</v>
      </c>
      <c r="E153" s="196" t="s">
        <v>3</v>
      </c>
      <c r="F153" s="197" t="s">
        <v>1141</v>
      </c>
      <c r="H153" s="198">
        <v>72.009</v>
      </c>
      <c r="I153" s="199"/>
      <c r="L153" s="195"/>
      <c r="M153" s="200"/>
      <c r="N153" s="201"/>
      <c r="O153" s="201"/>
      <c r="P153" s="201"/>
      <c r="Q153" s="201"/>
      <c r="R153" s="201"/>
      <c r="S153" s="201"/>
      <c r="T153" s="202"/>
      <c r="AT153" s="196" t="s">
        <v>167</v>
      </c>
      <c r="AU153" s="196" t="s">
        <v>165</v>
      </c>
      <c r="AV153" s="13" t="s">
        <v>82</v>
      </c>
      <c r="AW153" s="13" t="s">
        <v>32</v>
      </c>
      <c r="AX153" s="13" t="s">
        <v>73</v>
      </c>
      <c r="AY153" s="196" t="s">
        <v>155</v>
      </c>
    </row>
    <row r="154" spans="2:65" s="15" customFormat="1" x14ac:dyDescent="0.3">
      <c r="B154" s="211"/>
      <c r="D154" s="187" t="s">
        <v>167</v>
      </c>
      <c r="E154" s="224" t="s">
        <v>3</v>
      </c>
      <c r="F154" s="225" t="s">
        <v>180</v>
      </c>
      <c r="H154" s="226">
        <v>622.23</v>
      </c>
      <c r="I154" s="216"/>
      <c r="L154" s="211"/>
      <c r="M154" s="217"/>
      <c r="N154" s="218"/>
      <c r="O154" s="218"/>
      <c r="P154" s="218"/>
      <c r="Q154" s="218"/>
      <c r="R154" s="218"/>
      <c r="S154" s="218"/>
      <c r="T154" s="219"/>
      <c r="AT154" s="220" t="s">
        <v>167</v>
      </c>
      <c r="AU154" s="220" t="s">
        <v>165</v>
      </c>
      <c r="AV154" s="15" t="s">
        <v>164</v>
      </c>
      <c r="AW154" s="15" t="s">
        <v>32</v>
      </c>
      <c r="AX154" s="15" t="s">
        <v>80</v>
      </c>
      <c r="AY154" s="220" t="s">
        <v>155</v>
      </c>
    </row>
    <row r="155" spans="2:65" s="11" customFormat="1" ht="22.35" customHeight="1" x14ac:dyDescent="0.3">
      <c r="B155" s="157"/>
      <c r="D155" s="170" t="s">
        <v>72</v>
      </c>
      <c r="E155" s="171" t="s">
        <v>222</v>
      </c>
      <c r="F155" s="171" t="s">
        <v>223</v>
      </c>
      <c r="I155" s="160"/>
      <c r="J155" s="172">
        <f>BK155</f>
        <v>0</v>
      </c>
      <c r="L155" s="157"/>
      <c r="M155" s="162"/>
      <c r="N155" s="163"/>
      <c r="O155" s="163"/>
      <c r="P155" s="164">
        <f>SUM(P156:P174)</f>
        <v>0</v>
      </c>
      <c r="Q155" s="163"/>
      <c r="R155" s="164">
        <f>SUM(R156:R174)</f>
        <v>0</v>
      </c>
      <c r="S155" s="163"/>
      <c r="T155" s="165">
        <f>SUM(T156:T174)</f>
        <v>0</v>
      </c>
      <c r="AR155" s="158" t="s">
        <v>80</v>
      </c>
      <c r="AT155" s="166" t="s">
        <v>72</v>
      </c>
      <c r="AU155" s="166" t="s">
        <v>82</v>
      </c>
      <c r="AY155" s="158" t="s">
        <v>155</v>
      </c>
      <c r="BK155" s="167">
        <f>SUM(BK156:BK174)</f>
        <v>0</v>
      </c>
    </row>
    <row r="156" spans="2:65" s="1" customFormat="1" ht="22.5" customHeight="1" x14ac:dyDescent="0.3">
      <c r="B156" s="173"/>
      <c r="C156" s="174" t="s">
        <v>235</v>
      </c>
      <c r="D156" s="174" t="s">
        <v>159</v>
      </c>
      <c r="E156" s="175" t="s">
        <v>1142</v>
      </c>
      <c r="F156" s="176" t="s">
        <v>1143</v>
      </c>
      <c r="G156" s="177" t="s">
        <v>162</v>
      </c>
      <c r="H156" s="178">
        <v>62.222999999999999</v>
      </c>
      <c r="I156" s="179"/>
      <c r="J156" s="180">
        <f>ROUND(I156*H156,2)</f>
        <v>0</v>
      </c>
      <c r="K156" s="176" t="s">
        <v>227</v>
      </c>
      <c r="L156" s="36"/>
      <c r="M156" s="181" t="s">
        <v>3</v>
      </c>
      <c r="N156" s="182" t="s">
        <v>44</v>
      </c>
      <c r="O156" s="37"/>
      <c r="P156" s="183">
        <f>O156*H156</f>
        <v>0</v>
      </c>
      <c r="Q156" s="183">
        <v>0</v>
      </c>
      <c r="R156" s="183">
        <f>Q156*H156</f>
        <v>0</v>
      </c>
      <c r="S156" s="183">
        <v>0</v>
      </c>
      <c r="T156" s="184">
        <f>S156*H156</f>
        <v>0</v>
      </c>
      <c r="AR156" s="19" t="s">
        <v>164</v>
      </c>
      <c r="AT156" s="19" t="s">
        <v>159</v>
      </c>
      <c r="AU156" s="19" t="s">
        <v>165</v>
      </c>
      <c r="AY156" s="19" t="s">
        <v>155</v>
      </c>
      <c r="BE156" s="185">
        <f>IF(N156="základní",J156,0)</f>
        <v>0</v>
      </c>
      <c r="BF156" s="185">
        <f>IF(N156="snížená",J156,0)</f>
        <v>0</v>
      </c>
      <c r="BG156" s="185">
        <f>IF(N156="zákl. přenesená",J156,0)</f>
        <v>0</v>
      </c>
      <c r="BH156" s="185">
        <f>IF(N156="sníž. přenesená",J156,0)</f>
        <v>0</v>
      </c>
      <c r="BI156" s="185">
        <f>IF(N156="nulová",J156,0)</f>
        <v>0</v>
      </c>
      <c r="BJ156" s="19" t="s">
        <v>80</v>
      </c>
      <c r="BK156" s="185">
        <f>ROUND(I156*H156,2)</f>
        <v>0</v>
      </c>
      <c r="BL156" s="19" t="s">
        <v>164</v>
      </c>
      <c r="BM156" s="19" t="s">
        <v>228</v>
      </c>
    </row>
    <row r="157" spans="2:65" s="12" customFormat="1" x14ac:dyDescent="0.3">
      <c r="B157" s="186"/>
      <c r="D157" s="187" t="s">
        <v>167</v>
      </c>
      <c r="E157" s="188" t="s">
        <v>3</v>
      </c>
      <c r="F157" s="189" t="s">
        <v>229</v>
      </c>
      <c r="H157" s="190" t="s">
        <v>3</v>
      </c>
      <c r="I157" s="191"/>
      <c r="L157" s="186"/>
      <c r="M157" s="192"/>
      <c r="N157" s="193"/>
      <c r="O157" s="193"/>
      <c r="P157" s="193"/>
      <c r="Q157" s="193"/>
      <c r="R157" s="193"/>
      <c r="S157" s="193"/>
      <c r="T157" s="194"/>
      <c r="AT157" s="190" t="s">
        <v>167</v>
      </c>
      <c r="AU157" s="190" t="s">
        <v>165</v>
      </c>
      <c r="AV157" s="12" t="s">
        <v>80</v>
      </c>
      <c r="AW157" s="12" t="s">
        <v>32</v>
      </c>
      <c r="AX157" s="12" t="s">
        <v>73</v>
      </c>
      <c r="AY157" s="190" t="s">
        <v>155</v>
      </c>
    </row>
    <row r="158" spans="2:65" s="12" customFormat="1" x14ac:dyDescent="0.3">
      <c r="B158" s="186"/>
      <c r="D158" s="187" t="s">
        <v>167</v>
      </c>
      <c r="E158" s="188" t="s">
        <v>3</v>
      </c>
      <c r="F158" s="189" t="s">
        <v>1144</v>
      </c>
      <c r="H158" s="190" t="s">
        <v>3</v>
      </c>
      <c r="I158" s="191"/>
      <c r="L158" s="186"/>
      <c r="M158" s="192"/>
      <c r="N158" s="193"/>
      <c r="O158" s="193"/>
      <c r="P158" s="193"/>
      <c r="Q158" s="193"/>
      <c r="R158" s="193"/>
      <c r="S158" s="193"/>
      <c r="T158" s="194"/>
      <c r="AT158" s="190" t="s">
        <v>167</v>
      </c>
      <c r="AU158" s="190" t="s">
        <v>165</v>
      </c>
      <c r="AV158" s="12" t="s">
        <v>80</v>
      </c>
      <c r="AW158" s="12" t="s">
        <v>32</v>
      </c>
      <c r="AX158" s="12" t="s">
        <v>73</v>
      </c>
      <c r="AY158" s="190" t="s">
        <v>155</v>
      </c>
    </row>
    <row r="159" spans="2:65" s="13" customFormat="1" x14ac:dyDescent="0.3">
      <c r="B159" s="195"/>
      <c r="D159" s="187" t="s">
        <v>167</v>
      </c>
      <c r="E159" s="196" t="s">
        <v>3</v>
      </c>
      <c r="F159" s="197" t="s">
        <v>1145</v>
      </c>
      <c r="H159" s="198">
        <v>55.021999999999998</v>
      </c>
      <c r="I159" s="199"/>
      <c r="L159" s="195"/>
      <c r="M159" s="200"/>
      <c r="N159" s="201"/>
      <c r="O159" s="201"/>
      <c r="P159" s="201"/>
      <c r="Q159" s="201"/>
      <c r="R159" s="201"/>
      <c r="S159" s="201"/>
      <c r="T159" s="202"/>
      <c r="AT159" s="196" t="s">
        <v>167</v>
      </c>
      <c r="AU159" s="196" t="s">
        <v>165</v>
      </c>
      <c r="AV159" s="13" t="s">
        <v>82</v>
      </c>
      <c r="AW159" s="13" t="s">
        <v>32</v>
      </c>
      <c r="AX159" s="13" t="s">
        <v>73</v>
      </c>
      <c r="AY159" s="196" t="s">
        <v>155</v>
      </c>
    </row>
    <row r="160" spans="2:65" s="13" customFormat="1" x14ac:dyDescent="0.3">
      <c r="B160" s="195"/>
      <c r="D160" s="187" t="s">
        <v>167</v>
      </c>
      <c r="E160" s="196" t="s">
        <v>3</v>
      </c>
      <c r="F160" s="197" t="s">
        <v>1146</v>
      </c>
      <c r="H160" s="198">
        <v>7.2009999999999996</v>
      </c>
      <c r="I160" s="199"/>
      <c r="L160" s="195"/>
      <c r="M160" s="200"/>
      <c r="N160" s="201"/>
      <c r="O160" s="201"/>
      <c r="P160" s="201"/>
      <c r="Q160" s="201"/>
      <c r="R160" s="201"/>
      <c r="S160" s="201"/>
      <c r="T160" s="202"/>
      <c r="AT160" s="196" t="s">
        <v>167</v>
      </c>
      <c r="AU160" s="196" t="s">
        <v>165</v>
      </c>
      <c r="AV160" s="13" t="s">
        <v>82</v>
      </c>
      <c r="AW160" s="13" t="s">
        <v>32</v>
      </c>
      <c r="AX160" s="13" t="s">
        <v>73</v>
      </c>
      <c r="AY160" s="196" t="s">
        <v>155</v>
      </c>
    </row>
    <row r="161" spans="2:65" s="15" customFormat="1" x14ac:dyDescent="0.3">
      <c r="B161" s="211"/>
      <c r="D161" s="212" t="s">
        <v>167</v>
      </c>
      <c r="E161" s="213" t="s">
        <v>3</v>
      </c>
      <c r="F161" s="214" t="s">
        <v>180</v>
      </c>
      <c r="H161" s="215">
        <v>62.222999999999999</v>
      </c>
      <c r="I161" s="216"/>
      <c r="L161" s="211"/>
      <c r="M161" s="217"/>
      <c r="N161" s="218"/>
      <c r="O161" s="218"/>
      <c r="P161" s="218"/>
      <c r="Q161" s="218"/>
      <c r="R161" s="218"/>
      <c r="S161" s="218"/>
      <c r="T161" s="219"/>
      <c r="AT161" s="220" t="s">
        <v>167</v>
      </c>
      <c r="AU161" s="220" t="s">
        <v>165</v>
      </c>
      <c r="AV161" s="15" t="s">
        <v>164</v>
      </c>
      <c r="AW161" s="15" t="s">
        <v>32</v>
      </c>
      <c r="AX161" s="15" t="s">
        <v>80</v>
      </c>
      <c r="AY161" s="220" t="s">
        <v>155</v>
      </c>
    </row>
    <row r="162" spans="2:65" s="1" customFormat="1" ht="22.5" customHeight="1" x14ac:dyDescent="0.3">
      <c r="B162" s="173"/>
      <c r="C162" s="174" t="s">
        <v>240</v>
      </c>
      <c r="D162" s="174" t="s">
        <v>159</v>
      </c>
      <c r="E162" s="175" t="s">
        <v>236</v>
      </c>
      <c r="F162" s="176" t="s">
        <v>237</v>
      </c>
      <c r="G162" s="177" t="s">
        <v>162</v>
      </c>
      <c r="H162" s="178">
        <v>62.222999999999999</v>
      </c>
      <c r="I162" s="179"/>
      <c r="J162" s="180">
        <f>ROUND(I162*H162,2)</f>
        <v>0</v>
      </c>
      <c r="K162" s="176" t="s">
        <v>163</v>
      </c>
      <c r="L162" s="36"/>
      <c r="M162" s="181" t="s">
        <v>3</v>
      </c>
      <c r="N162" s="182" t="s">
        <v>44</v>
      </c>
      <c r="O162" s="37"/>
      <c r="P162" s="183">
        <f>O162*H162</f>
        <v>0</v>
      </c>
      <c r="Q162" s="183">
        <v>0</v>
      </c>
      <c r="R162" s="183">
        <f>Q162*H162</f>
        <v>0</v>
      </c>
      <c r="S162" s="183">
        <v>0</v>
      </c>
      <c r="T162" s="184">
        <f>S162*H162</f>
        <v>0</v>
      </c>
      <c r="AR162" s="19" t="s">
        <v>164</v>
      </c>
      <c r="AT162" s="19" t="s">
        <v>159</v>
      </c>
      <c r="AU162" s="19" t="s">
        <v>165</v>
      </c>
      <c r="AY162" s="19" t="s">
        <v>155</v>
      </c>
      <c r="BE162" s="185">
        <f>IF(N162="základní",J162,0)</f>
        <v>0</v>
      </c>
      <c r="BF162" s="185">
        <f>IF(N162="snížená",J162,0)</f>
        <v>0</v>
      </c>
      <c r="BG162" s="185">
        <f>IF(N162="zákl. přenesená",J162,0)</f>
        <v>0</v>
      </c>
      <c r="BH162" s="185">
        <f>IF(N162="sníž. přenesená",J162,0)</f>
        <v>0</v>
      </c>
      <c r="BI162" s="185">
        <f>IF(N162="nulová",J162,0)</f>
        <v>0</v>
      </c>
      <c r="BJ162" s="19" t="s">
        <v>80</v>
      </c>
      <c r="BK162" s="185">
        <f>ROUND(I162*H162,2)</f>
        <v>0</v>
      </c>
      <c r="BL162" s="19" t="s">
        <v>164</v>
      </c>
      <c r="BM162" s="19" t="s">
        <v>238</v>
      </c>
    </row>
    <row r="163" spans="2:65" s="13" customFormat="1" x14ac:dyDescent="0.3">
      <c r="B163" s="195"/>
      <c r="D163" s="212" t="s">
        <v>167</v>
      </c>
      <c r="E163" s="221" t="s">
        <v>3</v>
      </c>
      <c r="F163" s="222" t="s">
        <v>1147</v>
      </c>
      <c r="H163" s="223">
        <v>62.222999999999999</v>
      </c>
      <c r="I163" s="199"/>
      <c r="L163" s="195"/>
      <c r="M163" s="200"/>
      <c r="N163" s="201"/>
      <c r="O163" s="201"/>
      <c r="P163" s="201"/>
      <c r="Q163" s="201"/>
      <c r="R163" s="201"/>
      <c r="S163" s="201"/>
      <c r="T163" s="202"/>
      <c r="AT163" s="196" t="s">
        <v>167</v>
      </c>
      <c r="AU163" s="196" t="s">
        <v>165</v>
      </c>
      <c r="AV163" s="13" t="s">
        <v>82</v>
      </c>
      <c r="AW163" s="13" t="s">
        <v>32</v>
      </c>
      <c r="AX163" s="13" t="s">
        <v>80</v>
      </c>
      <c r="AY163" s="196" t="s">
        <v>155</v>
      </c>
    </row>
    <row r="164" spans="2:65" s="1" customFormat="1" ht="22.5" customHeight="1" x14ac:dyDescent="0.3">
      <c r="B164" s="173"/>
      <c r="C164" s="174" t="s">
        <v>246</v>
      </c>
      <c r="D164" s="174" t="s">
        <v>159</v>
      </c>
      <c r="E164" s="175" t="s">
        <v>241</v>
      </c>
      <c r="F164" s="176" t="s">
        <v>242</v>
      </c>
      <c r="G164" s="177" t="s">
        <v>162</v>
      </c>
      <c r="H164" s="178">
        <v>1.244</v>
      </c>
      <c r="I164" s="179"/>
      <c r="J164" s="180">
        <f>ROUND(I164*H164,2)</f>
        <v>0</v>
      </c>
      <c r="K164" s="176" t="s">
        <v>163</v>
      </c>
      <c r="L164" s="36"/>
      <c r="M164" s="181" t="s">
        <v>3</v>
      </c>
      <c r="N164" s="182" t="s">
        <v>44</v>
      </c>
      <c r="O164" s="37"/>
      <c r="P164" s="183">
        <f>O164*H164</f>
        <v>0</v>
      </c>
      <c r="Q164" s="183">
        <v>0</v>
      </c>
      <c r="R164" s="183">
        <f>Q164*H164</f>
        <v>0</v>
      </c>
      <c r="S164" s="183">
        <v>0</v>
      </c>
      <c r="T164" s="184">
        <f>S164*H164</f>
        <v>0</v>
      </c>
      <c r="AR164" s="19" t="s">
        <v>164</v>
      </c>
      <c r="AT164" s="19" t="s">
        <v>159</v>
      </c>
      <c r="AU164" s="19" t="s">
        <v>165</v>
      </c>
      <c r="AY164" s="19" t="s">
        <v>155</v>
      </c>
      <c r="BE164" s="185">
        <f>IF(N164="základní",J164,0)</f>
        <v>0</v>
      </c>
      <c r="BF164" s="185">
        <f>IF(N164="snížená",J164,0)</f>
        <v>0</v>
      </c>
      <c r="BG164" s="185">
        <f>IF(N164="zákl. přenesená",J164,0)</f>
        <v>0</v>
      </c>
      <c r="BH164" s="185">
        <f>IF(N164="sníž. přenesená",J164,0)</f>
        <v>0</v>
      </c>
      <c r="BI164" s="185">
        <f>IF(N164="nulová",J164,0)</f>
        <v>0</v>
      </c>
      <c r="BJ164" s="19" t="s">
        <v>80</v>
      </c>
      <c r="BK164" s="185">
        <f>ROUND(I164*H164,2)</f>
        <v>0</v>
      </c>
      <c r="BL164" s="19" t="s">
        <v>164</v>
      </c>
      <c r="BM164" s="19" t="s">
        <v>243</v>
      </c>
    </row>
    <row r="165" spans="2:65" s="12" customFormat="1" x14ac:dyDescent="0.3">
      <c r="B165" s="186"/>
      <c r="D165" s="187" t="s">
        <v>167</v>
      </c>
      <c r="E165" s="188" t="s">
        <v>3</v>
      </c>
      <c r="F165" s="189" t="s">
        <v>244</v>
      </c>
      <c r="H165" s="190" t="s">
        <v>3</v>
      </c>
      <c r="I165" s="191"/>
      <c r="L165" s="186"/>
      <c r="M165" s="192"/>
      <c r="N165" s="193"/>
      <c r="O165" s="193"/>
      <c r="P165" s="193"/>
      <c r="Q165" s="193"/>
      <c r="R165" s="193"/>
      <c r="S165" s="193"/>
      <c r="T165" s="194"/>
      <c r="AT165" s="190" t="s">
        <v>167</v>
      </c>
      <c r="AU165" s="190" t="s">
        <v>165</v>
      </c>
      <c r="AV165" s="12" t="s">
        <v>80</v>
      </c>
      <c r="AW165" s="12" t="s">
        <v>32</v>
      </c>
      <c r="AX165" s="12" t="s">
        <v>73</v>
      </c>
      <c r="AY165" s="190" t="s">
        <v>155</v>
      </c>
    </row>
    <row r="166" spans="2:65" s="13" customFormat="1" x14ac:dyDescent="0.3">
      <c r="B166" s="195"/>
      <c r="D166" s="212" t="s">
        <v>167</v>
      </c>
      <c r="E166" s="221" t="s">
        <v>3</v>
      </c>
      <c r="F166" s="222" t="s">
        <v>1148</v>
      </c>
      <c r="H166" s="223">
        <v>1.244</v>
      </c>
      <c r="I166" s="199"/>
      <c r="L166" s="195"/>
      <c r="M166" s="200"/>
      <c r="N166" s="201"/>
      <c r="O166" s="201"/>
      <c r="P166" s="201"/>
      <c r="Q166" s="201"/>
      <c r="R166" s="201"/>
      <c r="S166" s="201"/>
      <c r="T166" s="202"/>
      <c r="AT166" s="196" t="s">
        <v>167</v>
      </c>
      <c r="AU166" s="196" t="s">
        <v>165</v>
      </c>
      <c r="AV166" s="13" t="s">
        <v>82</v>
      </c>
      <c r="AW166" s="13" t="s">
        <v>32</v>
      </c>
      <c r="AX166" s="13" t="s">
        <v>80</v>
      </c>
      <c r="AY166" s="196" t="s">
        <v>155</v>
      </c>
    </row>
    <row r="167" spans="2:65" s="1" customFormat="1" ht="22.5" customHeight="1" x14ac:dyDescent="0.3">
      <c r="B167" s="173"/>
      <c r="C167" s="174" t="s">
        <v>251</v>
      </c>
      <c r="D167" s="174" t="s">
        <v>159</v>
      </c>
      <c r="E167" s="175" t="s">
        <v>247</v>
      </c>
      <c r="F167" s="176" t="s">
        <v>248</v>
      </c>
      <c r="G167" s="177" t="s">
        <v>162</v>
      </c>
      <c r="H167" s="178">
        <v>305.2</v>
      </c>
      <c r="I167" s="179"/>
      <c r="J167" s="180">
        <f>ROUND(I167*H167,2)</f>
        <v>0</v>
      </c>
      <c r="K167" s="176" t="s">
        <v>227</v>
      </c>
      <c r="L167" s="36"/>
      <c r="M167" s="181" t="s">
        <v>3</v>
      </c>
      <c r="N167" s="182" t="s">
        <v>44</v>
      </c>
      <c r="O167" s="37"/>
      <c r="P167" s="183">
        <f>O167*H167</f>
        <v>0</v>
      </c>
      <c r="Q167" s="183">
        <v>0</v>
      </c>
      <c r="R167" s="183">
        <f>Q167*H167</f>
        <v>0</v>
      </c>
      <c r="S167" s="183">
        <v>0</v>
      </c>
      <c r="T167" s="184">
        <f>S167*H167</f>
        <v>0</v>
      </c>
      <c r="AR167" s="19" t="s">
        <v>164</v>
      </c>
      <c r="AT167" s="19" t="s">
        <v>159</v>
      </c>
      <c r="AU167" s="19" t="s">
        <v>165</v>
      </c>
      <c r="AY167" s="19" t="s">
        <v>155</v>
      </c>
      <c r="BE167" s="185">
        <f>IF(N167="základní",J167,0)</f>
        <v>0</v>
      </c>
      <c r="BF167" s="185">
        <f>IF(N167="snížená",J167,0)</f>
        <v>0</v>
      </c>
      <c r="BG167" s="185">
        <f>IF(N167="zákl. přenesená",J167,0)</f>
        <v>0</v>
      </c>
      <c r="BH167" s="185">
        <f>IF(N167="sníž. přenesená",J167,0)</f>
        <v>0</v>
      </c>
      <c r="BI167" s="185">
        <f>IF(N167="nulová",J167,0)</f>
        <v>0</v>
      </c>
      <c r="BJ167" s="19" t="s">
        <v>80</v>
      </c>
      <c r="BK167" s="185">
        <f>ROUND(I167*H167,2)</f>
        <v>0</v>
      </c>
      <c r="BL167" s="19" t="s">
        <v>164</v>
      </c>
      <c r="BM167" s="19" t="s">
        <v>1149</v>
      </c>
    </row>
    <row r="168" spans="2:65" s="13" customFormat="1" x14ac:dyDescent="0.3">
      <c r="B168" s="195"/>
      <c r="D168" s="187" t="s">
        <v>167</v>
      </c>
      <c r="E168" s="196" t="s">
        <v>3</v>
      </c>
      <c r="F168" s="197" t="s">
        <v>1150</v>
      </c>
      <c r="H168" s="198">
        <v>273</v>
      </c>
      <c r="I168" s="199"/>
      <c r="L168" s="195"/>
      <c r="M168" s="200"/>
      <c r="N168" s="201"/>
      <c r="O168" s="201"/>
      <c r="P168" s="201"/>
      <c r="Q168" s="201"/>
      <c r="R168" s="201"/>
      <c r="S168" s="201"/>
      <c r="T168" s="202"/>
      <c r="AT168" s="196" t="s">
        <v>167</v>
      </c>
      <c r="AU168" s="196" t="s">
        <v>165</v>
      </c>
      <c r="AV168" s="13" t="s">
        <v>82</v>
      </c>
      <c r="AW168" s="13" t="s">
        <v>32</v>
      </c>
      <c r="AX168" s="13" t="s">
        <v>73</v>
      </c>
      <c r="AY168" s="196" t="s">
        <v>155</v>
      </c>
    </row>
    <row r="169" spans="2:65" s="13" customFormat="1" x14ac:dyDescent="0.3">
      <c r="B169" s="195"/>
      <c r="D169" s="187" t="s">
        <v>167</v>
      </c>
      <c r="E169" s="196" t="s">
        <v>3</v>
      </c>
      <c r="F169" s="197" t="s">
        <v>1151</v>
      </c>
      <c r="H169" s="198">
        <v>32.200000000000003</v>
      </c>
      <c r="I169" s="199"/>
      <c r="L169" s="195"/>
      <c r="M169" s="200"/>
      <c r="N169" s="201"/>
      <c r="O169" s="201"/>
      <c r="P169" s="201"/>
      <c r="Q169" s="201"/>
      <c r="R169" s="201"/>
      <c r="S169" s="201"/>
      <c r="T169" s="202"/>
      <c r="AT169" s="196" t="s">
        <v>167</v>
      </c>
      <c r="AU169" s="196" t="s">
        <v>165</v>
      </c>
      <c r="AV169" s="13" t="s">
        <v>82</v>
      </c>
      <c r="AW169" s="13" t="s">
        <v>32</v>
      </c>
      <c r="AX169" s="13" t="s">
        <v>73</v>
      </c>
      <c r="AY169" s="196" t="s">
        <v>155</v>
      </c>
    </row>
    <row r="170" spans="2:65" s="15" customFormat="1" x14ac:dyDescent="0.3">
      <c r="B170" s="211"/>
      <c r="D170" s="212" t="s">
        <v>167</v>
      </c>
      <c r="E170" s="213" t="s">
        <v>3</v>
      </c>
      <c r="F170" s="214" t="s">
        <v>180</v>
      </c>
      <c r="H170" s="215">
        <v>305.2</v>
      </c>
      <c r="I170" s="216"/>
      <c r="L170" s="211"/>
      <c r="M170" s="217"/>
      <c r="N170" s="218"/>
      <c r="O170" s="218"/>
      <c r="P170" s="218"/>
      <c r="Q170" s="218"/>
      <c r="R170" s="218"/>
      <c r="S170" s="218"/>
      <c r="T170" s="219"/>
      <c r="AT170" s="220" t="s">
        <v>167</v>
      </c>
      <c r="AU170" s="220" t="s">
        <v>165</v>
      </c>
      <c r="AV170" s="15" t="s">
        <v>164</v>
      </c>
      <c r="AW170" s="15" t="s">
        <v>32</v>
      </c>
      <c r="AX170" s="15" t="s">
        <v>80</v>
      </c>
      <c r="AY170" s="220" t="s">
        <v>155</v>
      </c>
    </row>
    <row r="171" spans="2:65" s="1" customFormat="1" ht="22.5" customHeight="1" x14ac:dyDescent="0.3">
      <c r="B171" s="173"/>
      <c r="C171" s="174" t="s">
        <v>256</v>
      </c>
      <c r="D171" s="174" t="s">
        <v>159</v>
      </c>
      <c r="E171" s="175" t="s">
        <v>252</v>
      </c>
      <c r="F171" s="176" t="s">
        <v>253</v>
      </c>
      <c r="G171" s="177" t="s">
        <v>162</v>
      </c>
      <c r="H171" s="178">
        <v>196.7</v>
      </c>
      <c r="I171" s="179"/>
      <c r="J171" s="180">
        <f>ROUND(I171*H171,2)</f>
        <v>0</v>
      </c>
      <c r="K171" s="176" t="s">
        <v>163</v>
      </c>
      <c r="L171" s="36"/>
      <c r="M171" s="181" t="s">
        <v>3</v>
      </c>
      <c r="N171" s="182" t="s">
        <v>44</v>
      </c>
      <c r="O171" s="37"/>
      <c r="P171" s="183">
        <f>O171*H171</f>
        <v>0</v>
      </c>
      <c r="Q171" s="183">
        <v>0</v>
      </c>
      <c r="R171" s="183">
        <f>Q171*H171</f>
        <v>0</v>
      </c>
      <c r="S171" s="183">
        <v>0</v>
      </c>
      <c r="T171" s="184">
        <f>S171*H171</f>
        <v>0</v>
      </c>
      <c r="AR171" s="19" t="s">
        <v>164</v>
      </c>
      <c r="AT171" s="19" t="s">
        <v>159</v>
      </c>
      <c r="AU171" s="19" t="s">
        <v>165</v>
      </c>
      <c r="AY171" s="19" t="s">
        <v>155</v>
      </c>
      <c r="BE171" s="185">
        <f>IF(N171="základní",J171,0)</f>
        <v>0</v>
      </c>
      <c r="BF171" s="185">
        <f>IF(N171="snížená",J171,0)</f>
        <v>0</v>
      </c>
      <c r="BG171" s="185">
        <f>IF(N171="zákl. přenesená",J171,0)</f>
        <v>0</v>
      </c>
      <c r="BH171" s="185">
        <f>IF(N171="sníž. přenesená",J171,0)</f>
        <v>0</v>
      </c>
      <c r="BI171" s="185">
        <f>IF(N171="nulová",J171,0)</f>
        <v>0</v>
      </c>
      <c r="BJ171" s="19" t="s">
        <v>80</v>
      </c>
      <c r="BK171" s="185">
        <f>ROUND(I171*H171,2)</f>
        <v>0</v>
      </c>
      <c r="BL171" s="19" t="s">
        <v>164</v>
      </c>
      <c r="BM171" s="19" t="s">
        <v>1152</v>
      </c>
    </row>
    <row r="172" spans="2:65" s="13" customFormat="1" x14ac:dyDescent="0.3">
      <c r="B172" s="195"/>
      <c r="D172" s="187" t="s">
        <v>167</v>
      </c>
      <c r="E172" s="196" t="s">
        <v>3</v>
      </c>
      <c r="F172" s="197" t="s">
        <v>1153</v>
      </c>
      <c r="H172" s="198">
        <v>182</v>
      </c>
      <c r="I172" s="199"/>
      <c r="L172" s="195"/>
      <c r="M172" s="200"/>
      <c r="N172" s="201"/>
      <c r="O172" s="201"/>
      <c r="P172" s="201"/>
      <c r="Q172" s="201"/>
      <c r="R172" s="201"/>
      <c r="S172" s="201"/>
      <c r="T172" s="202"/>
      <c r="AT172" s="196" t="s">
        <v>167</v>
      </c>
      <c r="AU172" s="196" t="s">
        <v>165</v>
      </c>
      <c r="AV172" s="13" t="s">
        <v>82</v>
      </c>
      <c r="AW172" s="13" t="s">
        <v>32</v>
      </c>
      <c r="AX172" s="13" t="s">
        <v>73</v>
      </c>
      <c r="AY172" s="196" t="s">
        <v>155</v>
      </c>
    </row>
    <row r="173" spans="2:65" s="13" customFormat="1" x14ac:dyDescent="0.3">
      <c r="B173" s="195"/>
      <c r="D173" s="187" t="s">
        <v>167</v>
      </c>
      <c r="E173" s="196" t="s">
        <v>3</v>
      </c>
      <c r="F173" s="197" t="s">
        <v>1154</v>
      </c>
      <c r="H173" s="198">
        <v>14.7</v>
      </c>
      <c r="I173" s="199"/>
      <c r="L173" s="195"/>
      <c r="M173" s="200"/>
      <c r="N173" s="201"/>
      <c r="O173" s="201"/>
      <c r="P173" s="201"/>
      <c r="Q173" s="201"/>
      <c r="R173" s="201"/>
      <c r="S173" s="201"/>
      <c r="T173" s="202"/>
      <c r="AT173" s="196" t="s">
        <v>167</v>
      </c>
      <c r="AU173" s="196" t="s">
        <v>165</v>
      </c>
      <c r="AV173" s="13" t="s">
        <v>82</v>
      </c>
      <c r="AW173" s="13" t="s">
        <v>32</v>
      </c>
      <c r="AX173" s="13" t="s">
        <v>73</v>
      </c>
      <c r="AY173" s="196" t="s">
        <v>155</v>
      </c>
    </row>
    <row r="174" spans="2:65" s="15" customFormat="1" x14ac:dyDescent="0.3">
      <c r="B174" s="211"/>
      <c r="D174" s="187" t="s">
        <v>167</v>
      </c>
      <c r="E174" s="224" t="s">
        <v>3</v>
      </c>
      <c r="F174" s="225" t="s">
        <v>180</v>
      </c>
      <c r="H174" s="226">
        <v>196.7</v>
      </c>
      <c r="I174" s="216"/>
      <c r="L174" s="211"/>
      <c r="M174" s="217"/>
      <c r="N174" s="218"/>
      <c r="O174" s="218"/>
      <c r="P174" s="218"/>
      <c r="Q174" s="218"/>
      <c r="R174" s="218"/>
      <c r="S174" s="218"/>
      <c r="T174" s="219"/>
      <c r="AT174" s="220" t="s">
        <v>167</v>
      </c>
      <c r="AU174" s="220" t="s">
        <v>165</v>
      </c>
      <c r="AV174" s="15" t="s">
        <v>164</v>
      </c>
      <c r="AW174" s="15" t="s">
        <v>32</v>
      </c>
      <c r="AX174" s="15" t="s">
        <v>80</v>
      </c>
      <c r="AY174" s="220" t="s">
        <v>155</v>
      </c>
    </row>
    <row r="175" spans="2:65" s="11" customFormat="1" ht="22.35" customHeight="1" x14ac:dyDescent="0.3">
      <c r="B175" s="157"/>
      <c r="D175" s="170" t="s">
        <v>72</v>
      </c>
      <c r="E175" s="171" t="s">
        <v>261</v>
      </c>
      <c r="F175" s="171" t="s">
        <v>1155</v>
      </c>
      <c r="I175" s="160"/>
      <c r="J175" s="172">
        <f>BK175</f>
        <v>0</v>
      </c>
      <c r="L175" s="157"/>
      <c r="M175" s="162"/>
      <c r="N175" s="163"/>
      <c r="O175" s="163"/>
      <c r="P175" s="164">
        <f>SUM(P176:P183)</f>
        <v>0</v>
      </c>
      <c r="Q175" s="163"/>
      <c r="R175" s="164">
        <f>SUM(R176:R183)</f>
        <v>0</v>
      </c>
      <c r="S175" s="163"/>
      <c r="T175" s="165">
        <f>SUM(T176:T183)</f>
        <v>0</v>
      </c>
      <c r="AR175" s="158" t="s">
        <v>80</v>
      </c>
      <c r="AT175" s="166" t="s">
        <v>72</v>
      </c>
      <c r="AU175" s="166" t="s">
        <v>82</v>
      </c>
      <c r="AY175" s="158" t="s">
        <v>155</v>
      </c>
      <c r="BK175" s="167">
        <f>SUM(BK176:BK183)</f>
        <v>0</v>
      </c>
    </row>
    <row r="176" spans="2:65" s="1" customFormat="1" ht="22.5" customHeight="1" x14ac:dyDescent="0.3">
      <c r="B176" s="173"/>
      <c r="C176" s="174" t="s">
        <v>263</v>
      </c>
      <c r="D176" s="174" t="s">
        <v>159</v>
      </c>
      <c r="E176" s="175" t="s">
        <v>1156</v>
      </c>
      <c r="F176" s="176" t="s">
        <v>1157</v>
      </c>
      <c r="G176" s="177" t="s">
        <v>162</v>
      </c>
      <c r="H176" s="178">
        <v>52</v>
      </c>
      <c r="I176" s="179"/>
      <c r="J176" s="180">
        <f>ROUND(I176*H176,2)</f>
        <v>0</v>
      </c>
      <c r="K176" s="176" t="s">
        <v>163</v>
      </c>
      <c r="L176" s="36"/>
      <c r="M176" s="181" t="s">
        <v>3</v>
      </c>
      <c r="N176" s="182" t="s">
        <v>44</v>
      </c>
      <c r="O176" s="37"/>
      <c r="P176" s="183">
        <f>O176*H176</f>
        <v>0</v>
      </c>
      <c r="Q176" s="183">
        <v>0</v>
      </c>
      <c r="R176" s="183">
        <f>Q176*H176</f>
        <v>0</v>
      </c>
      <c r="S176" s="183">
        <v>0</v>
      </c>
      <c r="T176" s="184">
        <f>S176*H176</f>
        <v>0</v>
      </c>
      <c r="AR176" s="19" t="s">
        <v>164</v>
      </c>
      <c r="AT176" s="19" t="s">
        <v>159</v>
      </c>
      <c r="AU176" s="19" t="s">
        <v>165</v>
      </c>
      <c r="AY176" s="19" t="s">
        <v>155</v>
      </c>
      <c r="BE176" s="185">
        <f>IF(N176="základní",J176,0)</f>
        <v>0</v>
      </c>
      <c r="BF176" s="185">
        <f>IF(N176="snížená",J176,0)</f>
        <v>0</v>
      </c>
      <c r="BG176" s="185">
        <f>IF(N176="zákl. přenesená",J176,0)</f>
        <v>0</v>
      </c>
      <c r="BH176" s="185">
        <f>IF(N176="sníž. přenesená",J176,0)</f>
        <v>0</v>
      </c>
      <c r="BI176" s="185">
        <f>IF(N176="nulová",J176,0)</f>
        <v>0</v>
      </c>
      <c r="BJ176" s="19" t="s">
        <v>80</v>
      </c>
      <c r="BK176" s="185">
        <f>ROUND(I176*H176,2)</f>
        <v>0</v>
      </c>
      <c r="BL176" s="19" t="s">
        <v>164</v>
      </c>
      <c r="BM176" s="19" t="s">
        <v>1158</v>
      </c>
    </row>
    <row r="177" spans="2:65" s="13" customFormat="1" x14ac:dyDescent="0.3">
      <c r="B177" s="195"/>
      <c r="D177" s="187" t="s">
        <v>167</v>
      </c>
      <c r="E177" s="196" t="s">
        <v>3</v>
      </c>
      <c r="F177" s="197" t="s">
        <v>1159</v>
      </c>
      <c r="H177" s="198">
        <v>31.2</v>
      </c>
      <c r="I177" s="199"/>
      <c r="L177" s="195"/>
      <c r="M177" s="200"/>
      <c r="N177" s="201"/>
      <c r="O177" s="201"/>
      <c r="P177" s="201"/>
      <c r="Q177" s="201"/>
      <c r="R177" s="201"/>
      <c r="S177" s="201"/>
      <c r="T177" s="202"/>
      <c r="AT177" s="196" t="s">
        <v>167</v>
      </c>
      <c r="AU177" s="196" t="s">
        <v>165</v>
      </c>
      <c r="AV177" s="13" t="s">
        <v>82</v>
      </c>
      <c r="AW177" s="13" t="s">
        <v>32</v>
      </c>
      <c r="AX177" s="13" t="s">
        <v>73</v>
      </c>
      <c r="AY177" s="196" t="s">
        <v>155</v>
      </c>
    </row>
    <row r="178" spans="2:65" s="13" customFormat="1" x14ac:dyDescent="0.3">
      <c r="B178" s="195"/>
      <c r="D178" s="187" t="s">
        <v>167</v>
      </c>
      <c r="E178" s="196" t="s">
        <v>3</v>
      </c>
      <c r="F178" s="197" t="s">
        <v>1160</v>
      </c>
      <c r="H178" s="198">
        <v>20.8</v>
      </c>
      <c r="I178" s="199"/>
      <c r="L178" s="195"/>
      <c r="M178" s="200"/>
      <c r="N178" s="201"/>
      <c r="O178" s="201"/>
      <c r="P178" s="201"/>
      <c r="Q178" s="201"/>
      <c r="R178" s="201"/>
      <c r="S178" s="201"/>
      <c r="T178" s="202"/>
      <c r="AT178" s="196" t="s">
        <v>167</v>
      </c>
      <c r="AU178" s="196" t="s">
        <v>165</v>
      </c>
      <c r="AV178" s="13" t="s">
        <v>82</v>
      </c>
      <c r="AW178" s="13" t="s">
        <v>32</v>
      </c>
      <c r="AX178" s="13" t="s">
        <v>73</v>
      </c>
      <c r="AY178" s="196" t="s">
        <v>155</v>
      </c>
    </row>
    <row r="179" spans="2:65" s="15" customFormat="1" x14ac:dyDescent="0.3">
      <c r="B179" s="211"/>
      <c r="D179" s="212" t="s">
        <v>167</v>
      </c>
      <c r="E179" s="213" t="s">
        <v>3</v>
      </c>
      <c r="F179" s="214" t="s">
        <v>180</v>
      </c>
      <c r="H179" s="215">
        <v>52</v>
      </c>
      <c r="I179" s="216"/>
      <c r="L179" s="211"/>
      <c r="M179" s="217"/>
      <c r="N179" s="218"/>
      <c r="O179" s="218"/>
      <c r="P179" s="218"/>
      <c r="Q179" s="218"/>
      <c r="R179" s="218"/>
      <c r="S179" s="218"/>
      <c r="T179" s="219"/>
      <c r="AT179" s="220" t="s">
        <v>167</v>
      </c>
      <c r="AU179" s="220" t="s">
        <v>165</v>
      </c>
      <c r="AV179" s="15" t="s">
        <v>164</v>
      </c>
      <c r="AW179" s="15" t="s">
        <v>32</v>
      </c>
      <c r="AX179" s="15" t="s">
        <v>80</v>
      </c>
      <c r="AY179" s="220" t="s">
        <v>155</v>
      </c>
    </row>
    <row r="180" spans="2:65" s="1" customFormat="1" ht="22.5" customHeight="1" x14ac:dyDescent="0.3">
      <c r="B180" s="173"/>
      <c r="C180" s="174" t="s">
        <v>9</v>
      </c>
      <c r="D180" s="174" t="s">
        <v>159</v>
      </c>
      <c r="E180" s="175" t="s">
        <v>1161</v>
      </c>
      <c r="F180" s="176" t="s">
        <v>1162</v>
      </c>
      <c r="G180" s="177" t="s">
        <v>162</v>
      </c>
      <c r="H180" s="178">
        <v>52</v>
      </c>
      <c r="I180" s="179"/>
      <c r="J180" s="180">
        <f>ROUND(I180*H180,2)</f>
        <v>0</v>
      </c>
      <c r="K180" s="176" t="s">
        <v>163</v>
      </c>
      <c r="L180" s="36"/>
      <c r="M180" s="181" t="s">
        <v>3</v>
      </c>
      <c r="N180" s="182" t="s">
        <v>44</v>
      </c>
      <c r="O180" s="37"/>
      <c r="P180" s="183">
        <f>O180*H180</f>
        <v>0</v>
      </c>
      <c r="Q180" s="183">
        <v>0</v>
      </c>
      <c r="R180" s="183">
        <f>Q180*H180</f>
        <v>0</v>
      </c>
      <c r="S180" s="183">
        <v>0</v>
      </c>
      <c r="T180" s="184">
        <f>S180*H180</f>
        <v>0</v>
      </c>
      <c r="AR180" s="19" t="s">
        <v>164</v>
      </c>
      <c r="AT180" s="19" t="s">
        <v>159</v>
      </c>
      <c r="AU180" s="19" t="s">
        <v>165</v>
      </c>
      <c r="AY180" s="19" t="s">
        <v>155</v>
      </c>
      <c r="BE180" s="185">
        <f>IF(N180="základní",J180,0)</f>
        <v>0</v>
      </c>
      <c r="BF180" s="185">
        <f>IF(N180="snížená",J180,0)</f>
        <v>0</v>
      </c>
      <c r="BG180" s="185">
        <f>IF(N180="zákl. přenesená",J180,0)</f>
        <v>0</v>
      </c>
      <c r="BH180" s="185">
        <f>IF(N180="sníž. přenesená",J180,0)</f>
        <v>0</v>
      </c>
      <c r="BI180" s="185">
        <f>IF(N180="nulová",J180,0)</f>
        <v>0</v>
      </c>
      <c r="BJ180" s="19" t="s">
        <v>80</v>
      </c>
      <c r="BK180" s="185">
        <f>ROUND(I180*H180,2)</f>
        <v>0</v>
      </c>
      <c r="BL180" s="19" t="s">
        <v>164</v>
      </c>
      <c r="BM180" s="19" t="s">
        <v>1163</v>
      </c>
    </row>
    <row r="181" spans="2:65" s="13" customFormat="1" x14ac:dyDescent="0.3">
      <c r="B181" s="195"/>
      <c r="D181" s="212" t="s">
        <v>167</v>
      </c>
      <c r="E181" s="221" t="s">
        <v>3</v>
      </c>
      <c r="F181" s="222" t="s">
        <v>1164</v>
      </c>
      <c r="H181" s="223">
        <v>52</v>
      </c>
      <c r="I181" s="199"/>
      <c r="L181" s="195"/>
      <c r="M181" s="200"/>
      <c r="N181" s="201"/>
      <c r="O181" s="201"/>
      <c r="P181" s="201"/>
      <c r="Q181" s="201"/>
      <c r="R181" s="201"/>
      <c r="S181" s="201"/>
      <c r="T181" s="202"/>
      <c r="AT181" s="196" t="s">
        <v>167</v>
      </c>
      <c r="AU181" s="196" t="s">
        <v>165</v>
      </c>
      <c r="AV181" s="13" t="s">
        <v>82</v>
      </c>
      <c r="AW181" s="13" t="s">
        <v>32</v>
      </c>
      <c r="AX181" s="13" t="s">
        <v>80</v>
      </c>
      <c r="AY181" s="196" t="s">
        <v>155</v>
      </c>
    </row>
    <row r="182" spans="2:65" s="1" customFormat="1" ht="22.5" customHeight="1" x14ac:dyDescent="0.3">
      <c r="B182" s="173"/>
      <c r="C182" s="174" t="s">
        <v>275</v>
      </c>
      <c r="D182" s="174" t="s">
        <v>159</v>
      </c>
      <c r="E182" s="175" t="s">
        <v>302</v>
      </c>
      <c r="F182" s="176" t="s">
        <v>303</v>
      </c>
      <c r="G182" s="177" t="s">
        <v>162</v>
      </c>
      <c r="H182" s="178">
        <v>52</v>
      </c>
      <c r="I182" s="179"/>
      <c r="J182" s="180">
        <f>ROUND(I182*H182,2)</f>
        <v>0</v>
      </c>
      <c r="K182" s="176" t="s">
        <v>163</v>
      </c>
      <c r="L182" s="36"/>
      <c r="M182" s="181" t="s">
        <v>3</v>
      </c>
      <c r="N182" s="182" t="s">
        <v>44</v>
      </c>
      <c r="O182" s="37"/>
      <c r="P182" s="183">
        <f>O182*H182</f>
        <v>0</v>
      </c>
      <c r="Q182" s="183">
        <v>0</v>
      </c>
      <c r="R182" s="183">
        <f>Q182*H182</f>
        <v>0</v>
      </c>
      <c r="S182" s="183">
        <v>0</v>
      </c>
      <c r="T182" s="184">
        <f>S182*H182</f>
        <v>0</v>
      </c>
      <c r="AR182" s="19" t="s">
        <v>164</v>
      </c>
      <c r="AT182" s="19" t="s">
        <v>159</v>
      </c>
      <c r="AU182" s="19" t="s">
        <v>165</v>
      </c>
      <c r="AY182" s="19" t="s">
        <v>155</v>
      </c>
      <c r="BE182" s="185">
        <f>IF(N182="základní",J182,0)</f>
        <v>0</v>
      </c>
      <c r="BF182" s="185">
        <f>IF(N182="snížená",J182,0)</f>
        <v>0</v>
      </c>
      <c r="BG182" s="185">
        <f>IF(N182="zákl. přenesená",J182,0)</f>
        <v>0</v>
      </c>
      <c r="BH182" s="185">
        <f>IF(N182="sníž. přenesená",J182,0)</f>
        <v>0</v>
      </c>
      <c r="BI182" s="185">
        <f>IF(N182="nulová",J182,0)</f>
        <v>0</v>
      </c>
      <c r="BJ182" s="19" t="s">
        <v>80</v>
      </c>
      <c r="BK182" s="185">
        <f>ROUND(I182*H182,2)</f>
        <v>0</v>
      </c>
      <c r="BL182" s="19" t="s">
        <v>164</v>
      </c>
      <c r="BM182" s="19" t="s">
        <v>304</v>
      </c>
    </row>
    <row r="183" spans="2:65" s="13" customFormat="1" x14ac:dyDescent="0.3">
      <c r="B183" s="195"/>
      <c r="D183" s="187" t="s">
        <v>167</v>
      </c>
      <c r="E183" s="196" t="s">
        <v>3</v>
      </c>
      <c r="F183" s="197" t="s">
        <v>1165</v>
      </c>
      <c r="H183" s="198">
        <v>52</v>
      </c>
      <c r="I183" s="199"/>
      <c r="L183" s="195"/>
      <c r="M183" s="200"/>
      <c r="N183" s="201"/>
      <c r="O183" s="201"/>
      <c r="P183" s="201"/>
      <c r="Q183" s="201"/>
      <c r="R183" s="201"/>
      <c r="S183" s="201"/>
      <c r="T183" s="202"/>
      <c r="AT183" s="196" t="s">
        <v>167</v>
      </c>
      <c r="AU183" s="196" t="s">
        <v>165</v>
      </c>
      <c r="AV183" s="13" t="s">
        <v>82</v>
      </c>
      <c r="AW183" s="13" t="s">
        <v>32</v>
      </c>
      <c r="AX183" s="13" t="s">
        <v>80</v>
      </c>
      <c r="AY183" s="196" t="s">
        <v>155</v>
      </c>
    </row>
    <row r="184" spans="2:65" s="11" customFormat="1" ht="22.35" customHeight="1" x14ac:dyDescent="0.3">
      <c r="B184" s="157"/>
      <c r="D184" s="170" t="s">
        <v>72</v>
      </c>
      <c r="E184" s="171" t="s">
        <v>1166</v>
      </c>
      <c r="F184" s="171" t="s">
        <v>1167</v>
      </c>
      <c r="I184" s="160"/>
      <c r="J184" s="172">
        <f>BK184</f>
        <v>0</v>
      </c>
      <c r="L184" s="157"/>
      <c r="M184" s="162"/>
      <c r="N184" s="163"/>
      <c r="O184" s="163"/>
      <c r="P184" s="164">
        <f>SUM(P185:P190)</f>
        <v>0</v>
      </c>
      <c r="Q184" s="163"/>
      <c r="R184" s="164">
        <f>SUM(R185:R190)</f>
        <v>0</v>
      </c>
      <c r="S184" s="163"/>
      <c r="T184" s="165">
        <f>SUM(T185:T190)</f>
        <v>0</v>
      </c>
      <c r="AR184" s="158" t="s">
        <v>80</v>
      </c>
      <c r="AT184" s="166" t="s">
        <v>72</v>
      </c>
      <c r="AU184" s="166" t="s">
        <v>82</v>
      </c>
      <c r="AY184" s="158" t="s">
        <v>155</v>
      </c>
      <c r="BK184" s="167">
        <f>SUM(BK185:BK190)</f>
        <v>0</v>
      </c>
    </row>
    <row r="185" spans="2:65" s="1" customFormat="1" ht="22.5" customHeight="1" x14ac:dyDescent="0.3">
      <c r="B185" s="173"/>
      <c r="C185" s="174" t="s">
        <v>281</v>
      </c>
      <c r="D185" s="174" t="s">
        <v>159</v>
      </c>
      <c r="E185" s="175" t="s">
        <v>1168</v>
      </c>
      <c r="F185" s="176" t="s">
        <v>1169</v>
      </c>
      <c r="G185" s="177" t="s">
        <v>162</v>
      </c>
      <c r="H185" s="178">
        <v>102.8</v>
      </c>
      <c r="I185" s="179"/>
      <c r="J185" s="180">
        <f>ROUND(I185*H185,2)</f>
        <v>0</v>
      </c>
      <c r="K185" s="176" t="s">
        <v>163</v>
      </c>
      <c r="L185" s="36"/>
      <c r="M185" s="181" t="s">
        <v>3</v>
      </c>
      <c r="N185" s="182" t="s">
        <v>44</v>
      </c>
      <c r="O185" s="37"/>
      <c r="P185" s="183">
        <f>O185*H185</f>
        <v>0</v>
      </c>
      <c r="Q185" s="183">
        <v>0</v>
      </c>
      <c r="R185" s="183">
        <f>Q185*H185</f>
        <v>0</v>
      </c>
      <c r="S185" s="183">
        <v>0</v>
      </c>
      <c r="T185" s="184">
        <f>S185*H185</f>
        <v>0</v>
      </c>
      <c r="AR185" s="19" t="s">
        <v>164</v>
      </c>
      <c r="AT185" s="19" t="s">
        <v>159</v>
      </c>
      <c r="AU185" s="19" t="s">
        <v>165</v>
      </c>
      <c r="AY185" s="19" t="s">
        <v>155</v>
      </c>
      <c r="BE185" s="185">
        <f>IF(N185="základní",J185,0)</f>
        <v>0</v>
      </c>
      <c r="BF185" s="185">
        <f>IF(N185="snížená",J185,0)</f>
        <v>0</v>
      </c>
      <c r="BG185" s="185">
        <f>IF(N185="zákl. přenesená",J185,0)</f>
        <v>0</v>
      </c>
      <c r="BH185" s="185">
        <f>IF(N185="sníž. přenesená",J185,0)</f>
        <v>0</v>
      </c>
      <c r="BI185" s="185">
        <f>IF(N185="nulová",J185,0)</f>
        <v>0</v>
      </c>
      <c r="BJ185" s="19" t="s">
        <v>80</v>
      </c>
      <c r="BK185" s="185">
        <f>ROUND(I185*H185,2)</f>
        <v>0</v>
      </c>
      <c r="BL185" s="19" t="s">
        <v>164</v>
      </c>
      <c r="BM185" s="19" t="s">
        <v>1170</v>
      </c>
    </row>
    <row r="186" spans="2:65" s="12" customFormat="1" x14ac:dyDescent="0.3">
      <c r="B186" s="186"/>
      <c r="D186" s="187" t="s">
        <v>167</v>
      </c>
      <c r="E186" s="188" t="s">
        <v>3</v>
      </c>
      <c r="F186" s="189" t="s">
        <v>1171</v>
      </c>
      <c r="H186" s="190" t="s">
        <v>3</v>
      </c>
      <c r="I186" s="191"/>
      <c r="L186" s="186"/>
      <c r="M186" s="192"/>
      <c r="N186" s="193"/>
      <c r="O186" s="193"/>
      <c r="P186" s="193"/>
      <c r="Q186" s="193"/>
      <c r="R186" s="193"/>
      <c r="S186" s="193"/>
      <c r="T186" s="194"/>
      <c r="AT186" s="190" t="s">
        <v>167</v>
      </c>
      <c r="AU186" s="190" t="s">
        <v>165</v>
      </c>
      <c r="AV186" s="12" t="s">
        <v>80</v>
      </c>
      <c r="AW186" s="12" t="s">
        <v>32</v>
      </c>
      <c r="AX186" s="12" t="s">
        <v>73</v>
      </c>
      <c r="AY186" s="190" t="s">
        <v>155</v>
      </c>
    </row>
    <row r="187" spans="2:65" s="12" customFormat="1" x14ac:dyDescent="0.3">
      <c r="B187" s="186"/>
      <c r="D187" s="187" t="s">
        <v>167</v>
      </c>
      <c r="E187" s="188" t="s">
        <v>3</v>
      </c>
      <c r="F187" s="189" t="s">
        <v>1172</v>
      </c>
      <c r="H187" s="190" t="s">
        <v>3</v>
      </c>
      <c r="I187" s="191"/>
      <c r="L187" s="186"/>
      <c r="M187" s="192"/>
      <c r="N187" s="193"/>
      <c r="O187" s="193"/>
      <c r="P187" s="193"/>
      <c r="Q187" s="193"/>
      <c r="R187" s="193"/>
      <c r="S187" s="193"/>
      <c r="T187" s="194"/>
      <c r="AT187" s="190" t="s">
        <v>167</v>
      </c>
      <c r="AU187" s="190" t="s">
        <v>165</v>
      </c>
      <c r="AV187" s="12" t="s">
        <v>80</v>
      </c>
      <c r="AW187" s="12" t="s">
        <v>32</v>
      </c>
      <c r="AX187" s="12" t="s">
        <v>73</v>
      </c>
      <c r="AY187" s="190" t="s">
        <v>155</v>
      </c>
    </row>
    <row r="188" spans="2:65" s="13" customFormat="1" x14ac:dyDescent="0.3">
      <c r="B188" s="195"/>
      <c r="D188" s="212" t="s">
        <v>167</v>
      </c>
      <c r="E188" s="221" t="s">
        <v>3</v>
      </c>
      <c r="F188" s="222" t="s">
        <v>1173</v>
      </c>
      <c r="H188" s="223">
        <v>102.8</v>
      </c>
      <c r="I188" s="199"/>
      <c r="L188" s="195"/>
      <c r="M188" s="200"/>
      <c r="N188" s="201"/>
      <c r="O188" s="201"/>
      <c r="P188" s="201"/>
      <c r="Q188" s="201"/>
      <c r="R188" s="201"/>
      <c r="S188" s="201"/>
      <c r="T188" s="202"/>
      <c r="AT188" s="196" t="s">
        <v>167</v>
      </c>
      <c r="AU188" s="196" t="s">
        <v>165</v>
      </c>
      <c r="AV188" s="13" t="s">
        <v>82</v>
      </c>
      <c r="AW188" s="13" t="s">
        <v>32</v>
      </c>
      <c r="AX188" s="13" t="s">
        <v>80</v>
      </c>
      <c r="AY188" s="196" t="s">
        <v>155</v>
      </c>
    </row>
    <row r="189" spans="2:65" s="1" customFormat="1" ht="31.5" customHeight="1" x14ac:dyDescent="0.3">
      <c r="B189" s="173"/>
      <c r="C189" s="174" t="s">
        <v>286</v>
      </c>
      <c r="D189" s="174" t="s">
        <v>159</v>
      </c>
      <c r="E189" s="175" t="s">
        <v>1174</v>
      </c>
      <c r="F189" s="176" t="s">
        <v>1175</v>
      </c>
      <c r="G189" s="177" t="s">
        <v>217</v>
      </c>
      <c r="H189" s="178">
        <v>350</v>
      </c>
      <c r="I189" s="179"/>
      <c r="J189" s="180">
        <f>ROUND(I189*H189,2)</f>
        <v>0</v>
      </c>
      <c r="K189" s="176" t="s">
        <v>227</v>
      </c>
      <c r="L189" s="36"/>
      <c r="M189" s="181" t="s">
        <v>3</v>
      </c>
      <c r="N189" s="182" t="s">
        <v>44</v>
      </c>
      <c r="O189" s="37"/>
      <c r="P189" s="183">
        <f>O189*H189</f>
        <v>0</v>
      </c>
      <c r="Q189" s="183">
        <v>0</v>
      </c>
      <c r="R189" s="183">
        <f>Q189*H189</f>
        <v>0</v>
      </c>
      <c r="S189" s="183">
        <v>0</v>
      </c>
      <c r="T189" s="184">
        <f>S189*H189</f>
        <v>0</v>
      </c>
      <c r="AR189" s="19" t="s">
        <v>164</v>
      </c>
      <c r="AT189" s="19" t="s">
        <v>159</v>
      </c>
      <c r="AU189" s="19" t="s">
        <v>165</v>
      </c>
      <c r="AY189" s="19" t="s">
        <v>155</v>
      </c>
      <c r="BE189" s="185">
        <f>IF(N189="základní",J189,0)</f>
        <v>0</v>
      </c>
      <c r="BF189" s="185">
        <f>IF(N189="snížená",J189,0)</f>
        <v>0</v>
      </c>
      <c r="BG189" s="185">
        <f>IF(N189="zákl. přenesená",J189,0)</f>
        <v>0</v>
      </c>
      <c r="BH189" s="185">
        <f>IF(N189="sníž. přenesená",J189,0)</f>
        <v>0</v>
      </c>
      <c r="BI189" s="185">
        <f>IF(N189="nulová",J189,0)</f>
        <v>0</v>
      </c>
      <c r="BJ189" s="19" t="s">
        <v>80</v>
      </c>
      <c r="BK189" s="185">
        <f>ROUND(I189*H189,2)</f>
        <v>0</v>
      </c>
      <c r="BL189" s="19" t="s">
        <v>164</v>
      </c>
      <c r="BM189" s="19" t="s">
        <v>1176</v>
      </c>
    </row>
    <row r="190" spans="2:65" s="13" customFormat="1" x14ac:dyDescent="0.3">
      <c r="B190" s="195"/>
      <c r="D190" s="187" t="s">
        <v>167</v>
      </c>
      <c r="E190" s="196" t="s">
        <v>3</v>
      </c>
      <c r="F190" s="197" t="s">
        <v>1177</v>
      </c>
      <c r="H190" s="198">
        <v>350</v>
      </c>
      <c r="I190" s="199"/>
      <c r="L190" s="195"/>
      <c r="M190" s="200"/>
      <c r="N190" s="201"/>
      <c r="O190" s="201"/>
      <c r="P190" s="201"/>
      <c r="Q190" s="201"/>
      <c r="R190" s="201"/>
      <c r="S190" s="201"/>
      <c r="T190" s="202"/>
      <c r="AT190" s="196" t="s">
        <v>167</v>
      </c>
      <c r="AU190" s="196" t="s">
        <v>165</v>
      </c>
      <c r="AV190" s="13" t="s">
        <v>82</v>
      </c>
      <c r="AW190" s="13" t="s">
        <v>32</v>
      </c>
      <c r="AX190" s="13" t="s">
        <v>80</v>
      </c>
      <c r="AY190" s="196" t="s">
        <v>155</v>
      </c>
    </row>
    <row r="191" spans="2:65" s="11" customFormat="1" ht="22.35" customHeight="1" x14ac:dyDescent="0.3">
      <c r="B191" s="157"/>
      <c r="D191" s="170" t="s">
        <v>72</v>
      </c>
      <c r="E191" s="171" t="s">
        <v>1178</v>
      </c>
      <c r="F191" s="171" t="s">
        <v>1179</v>
      </c>
      <c r="I191" s="160"/>
      <c r="J191" s="172">
        <f>BK191</f>
        <v>0</v>
      </c>
      <c r="L191" s="157"/>
      <c r="M191" s="162"/>
      <c r="N191" s="163"/>
      <c r="O191" s="163"/>
      <c r="P191" s="164">
        <f>SUM(P192:P212)</f>
        <v>0</v>
      </c>
      <c r="Q191" s="163"/>
      <c r="R191" s="164">
        <f>SUM(R192:R212)</f>
        <v>3.4549999999999997E-2</v>
      </c>
      <c r="S191" s="163"/>
      <c r="T191" s="165">
        <f>SUM(T192:T212)</f>
        <v>0</v>
      </c>
      <c r="AR191" s="158" t="s">
        <v>80</v>
      </c>
      <c r="AT191" s="166" t="s">
        <v>72</v>
      </c>
      <c r="AU191" s="166" t="s">
        <v>82</v>
      </c>
      <c r="AY191" s="158" t="s">
        <v>155</v>
      </c>
      <c r="BK191" s="167">
        <f>SUM(BK192:BK212)</f>
        <v>0</v>
      </c>
    </row>
    <row r="192" spans="2:65" s="1" customFormat="1" ht="31.5" customHeight="1" x14ac:dyDescent="0.3">
      <c r="B192" s="173"/>
      <c r="C192" s="174" t="s">
        <v>296</v>
      </c>
      <c r="D192" s="174" t="s">
        <v>159</v>
      </c>
      <c r="E192" s="175" t="s">
        <v>1180</v>
      </c>
      <c r="F192" s="176" t="s">
        <v>1181</v>
      </c>
      <c r="G192" s="177" t="s">
        <v>217</v>
      </c>
      <c r="H192" s="178">
        <v>691</v>
      </c>
      <c r="I192" s="179"/>
      <c r="J192" s="180">
        <f>ROUND(I192*H192,2)</f>
        <v>0</v>
      </c>
      <c r="K192" s="176" t="s">
        <v>163</v>
      </c>
      <c r="L192" s="36"/>
      <c r="M192" s="181" t="s">
        <v>3</v>
      </c>
      <c r="N192" s="182" t="s">
        <v>44</v>
      </c>
      <c r="O192" s="37"/>
      <c r="P192" s="183">
        <f>O192*H192</f>
        <v>0</v>
      </c>
      <c r="Q192" s="183">
        <v>0</v>
      </c>
      <c r="R192" s="183">
        <f>Q192*H192</f>
        <v>0</v>
      </c>
      <c r="S192" s="183">
        <v>0</v>
      </c>
      <c r="T192" s="184">
        <f>S192*H192</f>
        <v>0</v>
      </c>
      <c r="AR192" s="19" t="s">
        <v>164</v>
      </c>
      <c r="AT192" s="19" t="s">
        <v>159</v>
      </c>
      <c r="AU192" s="19" t="s">
        <v>165</v>
      </c>
      <c r="AY192" s="19" t="s">
        <v>155</v>
      </c>
      <c r="BE192" s="185">
        <f>IF(N192="základní",J192,0)</f>
        <v>0</v>
      </c>
      <c r="BF192" s="185">
        <f>IF(N192="snížená",J192,0)</f>
        <v>0</v>
      </c>
      <c r="BG192" s="185">
        <f>IF(N192="zákl. přenesená",J192,0)</f>
        <v>0</v>
      </c>
      <c r="BH192" s="185">
        <f>IF(N192="sníž. přenesená",J192,0)</f>
        <v>0</v>
      </c>
      <c r="BI192" s="185">
        <f>IF(N192="nulová",J192,0)</f>
        <v>0</v>
      </c>
      <c r="BJ192" s="19" t="s">
        <v>80</v>
      </c>
      <c r="BK192" s="185">
        <f>ROUND(I192*H192,2)</f>
        <v>0</v>
      </c>
      <c r="BL192" s="19" t="s">
        <v>164</v>
      </c>
      <c r="BM192" s="19" t="s">
        <v>1182</v>
      </c>
    </row>
    <row r="193" spans="2:65" s="13" customFormat="1" x14ac:dyDescent="0.3">
      <c r="B193" s="195"/>
      <c r="D193" s="212" t="s">
        <v>167</v>
      </c>
      <c r="E193" s="221" t="s">
        <v>3</v>
      </c>
      <c r="F193" s="222" t="s">
        <v>1183</v>
      </c>
      <c r="H193" s="223">
        <v>691</v>
      </c>
      <c r="I193" s="199"/>
      <c r="L193" s="195"/>
      <c r="M193" s="200"/>
      <c r="N193" s="201"/>
      <c r="O193" s="201"/>
      <c r="P193" s="201"/>
      <c r="Q193" s="201"/>
      <c r="R193" s="201"/>
      <c r="S193" s="201"/>
      <c r="T193" s="202"/>
      <c r="AT193" s="196" t="s">
        <v>167</v>
      </c>
      <c r="AU193" s="196" t="s">
        <v>165</v>
      </c>
      <c r="AV193" s="13" t="s">
        <v>82</v>
      </c>
      <c r="AW193" s="13" t="s">
        <v>32</v>
      </c>
      <c r="AX193" s="13" t="s">
        <v>80</v>
      </c>
      <c r="AY193" s="196" t="s">
        <v>155</v>
      </c>
    </row>
    <row r="194" spans="2:65" s="1" customFormat="1" ht="22.5" customHeight="1" x14ac:dyDescent="0.3">
      <c r="B194" s="173"/>
      <c r="C194" s="174" t="s">
        <v>301</v>
      </c>
      <c r="D194" s="174" t="s">
        <v>159</v>
      </c>
      <c r="E194" s="175" t="s">
        <v>1184</v>
      </c>
      <c r="F194" s="176" t="s">
        <v>1185</v>
      </c>
      <c r="G194" s="177" t="s">
        <v>217</v>
      </c>
      <c r="H194" s="178">
        <v>691</v>
      </c>
      <c r="I194" s="179"/>
      <c r="J194" s="180">
        <f>ROUND(I194*H194,2)</f>
        <v>0</v>
      </c>
      <c r="K194" s="176" t="s">
        <v>227</v>
      </c>
      <c r="L194" s="36"/>
      <c r="M194" s="181" t="s">
        <v>3</v>
      </c>
      <c r="N194" s="182" t="s">
        <v>44</v>
      </c>
      <c r="O194" s="37"/>
      <c r="P194" s="183">
        <f>O194*H194</f>
        <v>0</v>
      </c>
      <c r="Q194" s="183">
        <v>0</v>
      </c>
      <c r="R194" s="183">
        <f>Q194*H194</f>
        <v>0</v>
      </c>
      <c r="S194" s="183">
        <v>0</v>
      </c>
      <c r="T194" s="184">
        <f>S194*H194</f>
        <v>0</v>
      </c>
      <c r="AR194" s="19" t="s">
        <v>164</v>
      </c>
      <c r="AT194" s="19" t="s">
        <v>159</v>
      </c>
      <c r="AU194" s="19" t="s">
        <v>165</v>
      </c>
      <c r="AY194" s="19" t="s">
        <v>155</v>
      </c>
      <c r="BE194" s="185">
        <f>IF(N194="základní",J194,0)</f>
        <v>0</v>
      </c>
      <c r="BF194" s="185">
        <f>IF(N194="snížená",J194,0)</f>
        <v>0</v>
      </c>
      <c r="BG194" s="185">
        <f>IF(N194="zákl. přenesená",J194,0)</f>
        <v>0</v>
      </c>
      <c r="BH194" s="185">
        <f>IF(N194="sníž. přenesená",J194,0)</f>
        <v>0</v>
      </c>
      <c r="BI194" s="185">
        <f>IF(N194="nulová",J194,0)</f>
        <v>0</v>
      </c>
      <c r="BJ194" s="19" t="s">
        <v>80</v>
      </c>
      <c r="BK194" s="185">
        <f>ROUND(I194*H194,2)</f>
        <v>0</v>
      </c>
      <c r="BL194" s="19" t="s">
        <v>164</v>
      </c>
      <c r="BM194" s="19" t="s">
        <v>1186</v>
      </c>
    </row>
    <row r="195" spans="2:65" s="13" customFormat="1" x14ac:dyDescent="0.3">
      <c r="B195" s="195"/>
      <c r="D195" s="212" t="s">
        <v>167</v>
      </c>
      <c r="E195" s="221" t="s">
        <v>3</v>
      </c>
      <c r="F195" s="222" t="s">
        <v>1187</v>
      </c>
      <c r="H195" s="223">
        <v>691</v>
      </c>
      <c r="I195" s="199"/>
      <c r="L195" s="195"/>
      <c r="M195" s="200"/>
      <c r="N195" s="201"/>
      <c r="O195" s="201"/>
      <c r="P195" s="201"/>
      <c r="Q195" s="201"/>
      <c r="R195" s="201"/>
      <c r="S195" s="201"/>
      <c r="T195" s="202"/>
      <c r="AT195" s="196" t="s">
        <v>167</v>
      </c>
      <c r="AU195" s="196" t="s">
        <v>165</v>
      </c>
      <c r="AV195" s="13" t="s">
        <v>82</v>
      </c>
      <c r="AW195" s="13" t="s">
        <v>32</v>
      </c>
      <c r="AX195" s="13" t="s">
        <v>80</v>
      </c>
      <c r="AY195" s="196" t="s">
        <v>155</v>
      </c>
    </row>
    <row r="196" spans="2:65" s="1" customFormat="1" ht="22.5" customHeight="1" x14ac:dyDescent="0.3">
      <c r="B196" s="173"/>
      <c r="C196" s="174" t="s">
        <v>8</v>
      </c>
      <c r="D196" s="174" t="s">
        <v>159</v>
      </c>
      <c r="E196" s="175" t="s">
        <v>1188</v>
      </c>
      <c r="F196" s="176" t="s">
        <v>1189</v>
      </c>
      <c r="G196" s="177" t="s">
        <v>217</v>
      </c>
      <c r="H196" s="178">
        <v>691</v>
      </c>
      <c r="I196" s="179"/>
      <c r="J196" s="180">
        <f>ROUND(I196*H196,2)</f>
        <v>0</v>
      </c>
      <c r="K196" s="176" t="s">
        <v>163</v>
      </c>
      <c r="L196" s="36"/>
      <c r="M196" s="181" t="s">
        <v>3</v>
      </c>
      <c r="N196" s="182" t="s">
        <v>44</v>
      </c>
      <c r="O196" s="37"/>
      <c r="P196" s="183">
        <f>O196*H196</f>
        <v>0</v>
      </c>
      <c r="Q196" s="183">
        <v>0</v>
      </c>
      <c r="R196" s="183">
        <f>Q196*H196</f>
        <v>0</v>
      </c>
      <c r="S196" s="183">
        <v>0</v>
      </c>
      <c r="T196" s="184">
        <f>S196*H196</f>
        <v>0</v>
      </c>
      <c r="AR196" s="19" t="s">
        <v>164</v>
      </c>
      <c r="AT196" s="19" t="s">
        <v>159</v>
      </c>
      <c r="AU196" s="19" t="s">
        <v>165</v>
      </c>
      <c r="AY196" s="19" t="s">
        <v>155</v>
      </c>
      <c r="BE196" s="185">
        <f>IF(N196="základní",J196,0)</f>
        <v>0</v>
      </c>
      <c r="BF196" s="185">
        <f>IF(N196="snížená",J196,0)</f>
        <v>0</v>
      </c>
      <c r="BG196" s="185">
        <f>IF(N196="zákl. přenesená",J196,0)</f>
        <v>0</v>
      </c>
      <c r="BH196" s="185">
        <f>IF(N196="sníž. přenesená",J196,0)</f>
        <v>0</v>
      </c>
      <c r="BI196" s="185">
        <f>IF(N196="nulová",J196,0)</f>
        <v>0</v>
      </c>
      <c r="BJ196" s="19" t="s">
        <v>80</v>
      </c>
      <c r="BK196" s="185">
        <f>ROUND(I196*H196,2)</f>
        <v>0</v>
      </c>
      <c r="BL196" s="19" t="s">
        <v>164</v>
      </c>
      <c r="BM196" s="19" t="s">
        <v>1190</v>
      </c>
    </row>
    <row r="197" spans="2:65" s="13" customFormat="1" x14ac:dyDescent="0.3">
      <c r="B197" s="195"/>
      <c r="D197" s="212" t="s">
        <v>167</v>
      </c>
      <c r="E197" s="221" t="s">
        <v>3</v>
      </c>
      <c r="F197" s="222" t="s">
        <v>1187</v>
      </c>
      <c r="H197" s="223">
        <v>691</v>
      </c>
      <c r="I197" s="199"/>
      <c r="L197" s="195"/>
      <c r="M197" s="200"/>
      <c r="N197" s="201"/>
      <c r="O197" s="201"/>
      <c r="P197" s="201"/>
      <c r="Q197" s="201"/>
      <c r="R197" s="201"/>
      <c r="S197" s="201"/>
      <c r="T197" s="202"/>
      <c r="AT197" s="196" t="s">
        <v>167</v>
      </c>
      <c r="AU197" s="196" t="s">
        <v>165</v>
      </c>
      <c r="AV197" s="13" t="s">
        <v>82</v>
      </c>
      <c r="AW197" s="13" t="s">
        <v>32</v>
      </c>
      <c r="AX197" s="13" t="s">
        <v>80</v>
      </c>
      <c r="AY197" s="196" t="s">
        <v>155</v>
      </c>
    </row>
    <row r="198" spans="2:65" s="1" customFormat="1" ht="31.5" customHeight="1" x14ac:dyDescent="0.3">
      <c r="B198" s="173"/>
      <c r="C198" s="174" t="s">
        <v>319</v>
      </c>
      <c r="D198" s="174" t="s">
        <v>159</v>
      </c>
      <c r="E198" s="175" t="s">
        <v>1191</v>
      </c>
      <c r="F198" s="176" t="s">
        <v>1192</v>
      </c>
      <c r="G198" s="177" t="s">
        <v>217</v>
      </c>
      <c r="H198" s="178">
        <v>691</v>
      </c>
      <c r="I198" s="179"/>
      <c r="J198" s="180">
        <f>ROUND(I198*H198,2)</f>
        <v>0</v>
      </c>
      <c r="K198" s="176" t="s">
        <v>163</v>
      </c>
      <c r="L198" s="36"/>
      <c r="M198" s="181" t="s">
        <v>3</v>
      </c>
      <c r="N198" s="182" t="s">
        <v>44</v>
      </c>
      <c r="O198" s="37"/>
      <c r="P198" s="183">
        <f>O198*H198</f>
        <v>0</v>
      </c>
      <c r="Q198" s="183">
        <v>0</v>
      </c>
      <c r="R198" s="183">
        <f>Q198*H198</f>
        <v>0</v>
      </c>
      <c r="S198" s="183">
        <v>0</v>
      </c>
      <c r="T198" s="184">
        <f>S198*H198</f>
        <v>0</v>
      </c>
      <c r="AR198" s="19" t="s">
        <v>164</v>
      </c>
      <c r="AT198" s="19" t="s">
        <v>159</v>
      </c>
      <c r="AU198" s="19" t="s">
        <v>165</v>
      </c>
      <c r="AY198" s="19" t="s">
        <v>155</v>
      </c>
      <c r="BE198" s="185">
        <f>IF(N198="základní",J198,0)</f>
        <v>0</v>
      </c>
      <c r="BF198" s="185">
        <f>IF(N198="snížená",J198,0)</f>
        <v>0</v>
      </c>
      <c r="BG198" s="185">
        <f>IF(N198="zákl. přenesená",J198,0)</f>
        <v>0</v>
      </c>
      <c r="BH198" s="185">
        <f>IF(N198="sníž. přenesená",J198,0)</f>
        <v>0</v>
      </c>
      <c r="BI198" s="185">
        <f>IF(N198="nulová",J198,0)</f>
        <v>0</v>
      </c>
      <c r="BJ198" s="19" t="s">
        <v>80</v>
      </c>
      <c r="BK198" s="185">
        <f>ROUND(I198*H198,2)</f>
        <v>0</v>
      </c>
      <c r="BL198" s="19" t="s">
        <v>164</v>
      </c>
      <c r="BM198" s="19" t="s">
        <v>1193</v>
      </c>
    </row>
    <row r="199" spans="2:65" s="12" customFormat="1" x14ac:dyDescent="0.3">
      <c r="B199" s="186"/>
      <c r="D199" s="187" t="s">
        <v>167</v>
      </c>
      <c r="E199" s="188" t="s">
        <v>3</v>
      </c>
      <c r="F199" s="189" t="s">
        <v>1194</v>
      </c>
      <c r="H199" s="190" t="s">
        <v>3</v>
      </c>
      <c r="I199" s="191"/>
      <c r="L199" s="186"/>
      <c r="M199" s="192"/>
      <c r="N199" s="193"/>
      <c r="O199" s="193"/>
      <c r="P199" s="193"/>
      <c r="Q199" s="193"/>
      <c r="R199" s="193"/>
      <c r="S199" s="193"/>
      <c r="T199" s="194"/>
      <c r="AT199" s="190" t="s">
        <v>167</v>
      </c>
      <c r="AU199" s="190" t="s">
        <v>165</v>
      </c>
      <c r="AV199" s="12" t="s">
        <v>80</v>
      </c>
      <c r="AW199" s="12" t="s">
        <v>32</v>
      </c>
      <c r="AX199" s="12" t="s">
        <v>73</v>
      </c>
      <c r="AY199" s="190" t="s">
        <v>155</v>
      </c>
    </row>
    <row r="200" spans="2:65" s="13" customFormat="1" x14ac:dyDescent="0.3">
      <c r="B200" s="195"/>
      <c r="D200" s="212" t="s">
        <v>167</v>
      </c>
      <c r="E200" s="221" t="s">
        <v>3</v>
      </c>
      <c r="F200" s="222" t="s">
        <v>1195</v>
      </c>
      <c r="H200" s="223">
        <v>691</v>
      </c>
      <c r="I200" s="199"/>
      <c r="L200" s="195"/>
      <c r="M200" s="200"/>
      <c r="N200" s="201"/>
      <c r="O200" s="201"/>
      <c r="P200" s="201"/>
      <c r="Q200" s="201"/>
      <c r="R200" s="201"/>
      <c r="S200" s="201"/>
      <c r="T200" s="202"/>
      <c r="AT200" s="196" t="s">
        <v>167</v>
      </c>
      <c r="AU200" s="196" t="s">
        <v>165</v>
      </c>
      <c r="AV200" s="13" t="s">
        <v>82</v>
      </c>
      <c r="AW200" s="13" t="s">
        <v>32</v>
      </c>
      <c r="AX200" s="13" t="s">
        <v>80</v>
      </c>
      <c r="AY200" s="196" t="s">
        <v>155</v>
      </c>
    </row>
    <row r="201" spans="2:65" s="1" customFormat="1" ht="22.5" customHeight="1" x14ac:dyDescent="0.3">
      <c r="B201" s="173"/>
      <c r="C201" s="174" t="s">
        <v>324</v>
      </c>
      <c r="D201" s="174" t="s">
        <v>159</v>
      </c>
      <c r="E201" s="175" t="s">
        <v>1196</v>
      </c>
      <c r="F201" s="176" t="s">
        <v>1197</v>
      </c>
      <c r="G201" s="177" t="s">
        <v>217</v>
      </c>
      <c r="H201" s="178">
        <v>691</v>
      </c>
      <c r="I201" s="179"/>
      <c r="J201" s="180">
        <f>ROUND(I201*H201,2)</f>
        <v>0</v>
      </c>
      <c r="K201" s="176" t="s">
        <v>163</v>
      </c>
      <c r="L201" s="36"/>
      <c r="M201" s="181" t="s">
        <v>3</v>
      </c>
      <c r="N201" s="182" t="s">
        <v>44</v>
      </c>
      <c r="O201" s="37"/>
      <c r="P201" s="183">
        <f>O201*H201</f>
        <v>0</v>
      </c>
      <c r="Q201" s="183">
        <v>0</v>
      </c>
      <c r="R201" s="183">
        <f>Q201*H201</f>
        <v>0</v>
      </c>
      <c r="S201" s="183">
        <v>0</v>
      </c>
      <c r="T201" s="184">
        <f>S201*H201</f>
        <v>0</v>
      </c>
      <c r="AR201" s="19" t="s">
        <v>164</v>
      </c>
      <c r="AT201" s="19" t="s">
        <v>159</v>
      </c>
      <c r="AU201" s="19" t="s">
        <v>165</v>
      </c>
      <c r="AY201" s="19" t="s">
        <v>155</v>
      </c>
      <c r="BE201" s="185">
        <f>IF(N201="základní",J201,0)</f>
        <v>0</v>
      </c>
      <c r="BF201" s="185">
        <f>IF(N201="snížená",J201,0)</f>
        <v>0</v>
      </c>
      <c r="BG201" s="185">
        <f>IF(N201="zákl. přenesená",J201,0)</f>
        <v>0</v>
      </c>
      <c r="BH201" s="185">
        <f>IF(N201="sníž. přenesená",J201,0)</f>
        <v>0</v>
      </c>
      <c r="BI201" s="185">
        <f>IF(N201="nulová",J201,0)</f>
        <v>0</v>
      </c>
      <c r="BJ201" s="19" t="s">
        <v>80</v>
      </c>
      <c r="BK201" s="185">
        <f>ROUND(I201*H201,2)</f>
        <v>0</v>
      </c>
      <c r="BL201" s="19" t="s">
        <v>164</v>
      </c>
      <c r="BM201" s="19" t="s">
        <v>1198</v>
      </c>
    </row>
    <row r="202" spans="2:65" s="13" customFormat="1" x14ac:dyDescent="0.3">
      <c r="B202" s="195"/>
      <c r="D202" s="212" t="s">
        <v>167</v>
      </c>
      <c r="E202" s="221" t="s">
        <v>3</v>
      </c>
      <c r="F202" s="222" t="s">
        <v>1187</v>
      </c>
      <c r="H202" s="223">
        <v>691</v>
      </c>
      <c r="I202" s="199"/>
      <c r="L202" s="195"/>
      <c r="M202" s="200"/>
      <c r="N202" s="201"/>
      <c r="O202" s="201"/>
      <c r="P202" s="201"/>
      <c r="Q202" s="201"/>
      <c r="R202" s="201"/>
      <c r="S202" s="201"/>
      <c r="T202" s="202"/>
      <c r="AT202" s="196" t="s">
        <v>167</v>
      </c>
      <c r="AU202" s="196" t="s">
        <v>165</v>
      </c>
      <c r="AV202" s="13" t="s">
        <v>82</v>
      </c>
      <c r="AW202" s="13" t="s">
        <v>32</v>
      </c>
      <c r="AX202" s="13" t="s">
        <v>80</v>
      </c>
      <c r="AY202" s="196" t="s">
        <v>155</v>
      </c>
    </row>
    <row r="203" spans="2:65" s="1" customFormat="1" ht="22.5" customHeight="1" x14ac:dyDescent="0.3">
      <c r="B203" s="173"/>
      <c r="C203" s="227" t="s">
        <v>330</v>
      </c>
      <c r="D203" s="227" t="s">
        <v>325</v>
      </c>
      <c r="E203" s="228" t="s">
        <v>1199</v>
      </c>
      <c r="F203" s="229" t="s">
        <v>1200</v>
      </c>
      <c r="G203" s="230" t="s">
        <v>665</v>
      </c>
      <c r="H203" s="231">
        <v>34.549999999999997</v>
      </c>
      <c r="I203" s="232"/>
      <c r="J203" s="233">
        <f>ROUND(I203*H203,2)</f>
        <v>0</v>
      </c>
      <c r="K203" s="229" t="s">
        <v>3</v>
      </c>
      <c r="L203" s="234"/>
      <c r="M203" s="235" t="s">
        <v>3</v>
      </c>
      <c r="N203" s="236" t="s">
        <v>44</v>
      </c>
      <c r="O203" s="37"/>
      <c r="P203" s="183">
        <f>O203*H203</f>
        <v>0</v>
      </c>
      <c r="Q203" s="183">
        <v>1E-3</v>
      </c>
      <c r="R203" s="183">
        <f>Q203*H203</f>
        <v>3.4549999999999997E-2</v>
      </c>
      <c r="S203" s="183">
        <v>0</v>
      </c>
      <c r="T203" s="184">
        <f>S203*H203</f>
        <v>0</v>
      </c>
      <c r="AR203" s="19" t="s">
        <v>224</v>
      </c>
      <c r="AT203" s="19" t="s">
        <v>325</v>
      </c>
      <c r="AU203" s="19" t="s">
        <v>165</v>
      </c>
      <c r="AY203" s="19" t="s">
        <v>155</v>
      </c>
      <c r="BE203" s="185">
        <f>IF(N203="základní",J203,0)</f>
        <v>0</v>
      </c>
      <c r="BF203" s="185">
        <f>IF(N203="snížená",J203,0)</f>
        <v>0</v>
      </c>
      <c r="BG203" s="185">
        <f>IF(N203="zákl. přenesená",J203,0)</f>
        <v>0</v>
      </c>
      <c r="BH203" s="185">
        <f>IF(N203="sníž. přenesená",J203,0)</f>
        <v>0</v>
      </c>
      <c r="BI203" s="185">
        <f>IF(N203="nulová",J203,0)</f>
        <v>0</v>
      </c>
      <c r="BJ203" s="19" t="s">
        <v>80</v>
      </c>
      <c r="BK203" s="185">
        <f>ROUND(I203*H203,2)</f>
        <v>0</v>
      </c>
      <c r="BL203" s="19" t="s">
        <v>164</v>
      </c>
      <c r="BM203" s="19" t="s">
        <v>1201</v>
      </c>
    </row>
    <row r="204" spans="2:65" s="12" customFormat="1" x14ac:dyDescent="0.3">
      <c r="B204" s="186"/>
      <c r="D204" s="187" t="s">
        <v>167</v>
      </c>
      <c r="E204" s="188" t="s">
        <v>3</v>
      </c>
      <c r="F204" s="189" t="s">
        <v>1202</v>
      </c>
      <c r="H204" s="190" t="s">
        <v>3</v>
      </c>
      <c r="I204" s="191"/>
      <c r="L204" s="186"/>
      <c r="M204" s="192"/>
      <c r="N204" s="193"/>
      <c r="O204" s="193"/>
      <c r="P204" s="193"/>
      <c r="Q204" s="193"/>
      <c r="R204" s="193"/>
      <c r="S204" s="193"/>
      <c r="T204" s="194"/>
      <c r="AT204" s="190" t="s">
        <v>167</v>
      </c>
      <c r="AU204" s="190" t="s">
        <v>165</v>
      </c>
      <c r="AV204" s="12" t="s">
        <v>80</v>
      </c>
      <c r="AW204" s="12" t="s">
        <v>32</v>
      </c>
      <c r="AX204" s="12" t="s">
        <v>73</v>
      </c>
      <c r="AY204" s="190" t="s">
        <v>155</v>
      </c>
    </row>
    <row r="205" spans="2:65" s="13" customFormat="1" x14ac:dyDescent="0.3">
      <c r="B205" s="195"/>
      <c r="D205" s="212" t="s">
        <v>167</v>
      </c>
      <c r="E205" s="221" t="s">
        <v>3</v>
      </c>
      <c r="F205" s="222" t="s">
        <v>1203</v>
      </c>
      <c r="H205" s="223">
        <v>34.549999999999997</v>
      </c>
      <c r="I205" s="199"/>
      <c r="L205" s="195"/>
      <c r="M205" s="200"/>
      <c r="N205" s="201"/>
      <c r="O205" s="201"/>
      <c r="P205" s="201"/>
      <c r="Q205" s="201"/>
      <c r="R205" s="201"/>
      <c r="S205" s="201"/>
      <c r="T205" s="202"/>
      <c r="AT205" s="196" t="s">
        <v>167</v>
      </c>
      <c r="AU205" s="196" t="s">
        <v>165</v>
      </c>
      <c r="AV205" s="13" t="s">
        <v>82</v>
      </c>
      <c r="AW205" s="13" t="s">
        <v>32</v>
      </c>
      <c r="AX205" s="13" t="s">
        <v>80</v>
      </c>
      <c r="AY205" s="196" t="s">
        <v>155</v>
      </c>
    </row>
    <row r="206" spans="2:65" s="1" customFormat="1" ht="22.5" customHeight="1" x14ac:dyDescent="0.3">
      <c r="B206" s="173"/>
      <c r="C206" s="174" t="s">
        <v>334</v>
      </c>
      <c r="D206" s="174" t="s">
        <v>159</v>
      </c>
      <c r="E206" s="175" t="s">
        <v>1204</v>
      </c>
      <c r="F206" s="176" t="s">
        <v>1205</v>
      </c>
      <c r="G206" s="177" t="s">
        <v>217</v>
      </c>
      <c r="H206" s="178">
        <v>691</v>
      </c>
      <c r="I206" s="179"/>
      <c r="J206" s="180">
        <f>ROUND(I206*H206,2)</f>
        <v>0</v>
      </c>
      <c r="K206" s="176" t="s">
        <v>163</v>
      </c>
      <c r="L206" s="36"/>
      <c r="M206" s="181" t="s">
        <v>3</v>
      </c>
      <c r="N206" s="182" t="s">
        <v>44</v>
      </c>
      <c r="O206" s="37"/>
      <c r="P206" s="183">
        <f>O206*H206</f>
        <v>0</v>
      </c>
      <c r="Q206" s="183">
        <v>0</v>
      </c>
      <c r="R206" s="183">
        <f>Q206*H206</f>
        <v>0</v>
      </c>
      <c r="S206" s="183">
        <v>0</v>
      </c>
      <c r="T206" s="184">
        <f>S206*H206</f>
        <v>0</v>
      </c>
      <c r="AR206" s="19" t="s">
        <v>164</v>
      </c>
      <c r="AT206" s="19" t="s">
        <v>159</v>
      </c>
      <c r="AU206" s="19" t="s">
        <v>165</v>
      </c>
      <c r="AY206" s="19" t="s">
        <v>155</v>
      </c>
      <c r="BE206" s="185">
        <f>IF(N206="základní",J206,0)</f>
        <v>0</v>
      </c>
      <c r="BF206" s="185">
        <f>IF(N206="snížená",J206,0)</f>
        <v>0</v>
      </c>
      <c r="BG206" s="185">
        <f>IF(N206="zákl. přenesená",J206,0)</f>
        <v>0</v>
      </c>
      <c r="BH206" s="185">
        <f>IF(N206="sníž. přenesená",J206,0)</f>
        <v>0</v>
      </c>
      <c r="BI206" s="185">
        <f>IF(N206="nulová",J206,0)</f>
        <v>0</v>
      </c>
      <c r="BJ206" s="19" t="s">
        <v>80</v>
      </c>
      <c r="BK206" s="185">
        <f>ROUND(I206*H206,2)</f>
        <v>0</v>
      </c>
      <c r="BL206" s="19" t="s">
        <v>164</v>
      </c>
      <c r="BM206" s="19" t="s">
        <v>1206</v>
      </c>
    </row>
    <row r="207" spans="2:65" s="13" customFormat="1" x14ac:dyDescent="0.3">
      <c r="B207" s="195"/>
      <c r="D207" s="212" t="s">
        <v>167</v>
      </c>
      <c r="E207" s="221" t="s">
        <v>3</v>
      </c>
      <c r="F207" s="222" t="s">
        <v>1195</v>
      </c>
      <c r="H207" s="223">
        <v>691</v>
      </c>
      <c r="I207" s="199"/>
      <c r="L207" s="195"/>
      <c r="M207" s="200"/>
      <c r="N207" s="201"/>
      <c r="O207" s="201"/>
      <c r="P207" s="201"/>
      <c r="Q207" s="201"/>
      <c r="R207" s="201"/>
      <c r="S207" s="201"/>
      <c r="T207" s="202"/>
      <c r="AT207" s="196" t="s">
        <v>167</v>
      </c>
      <c r="AU207" s="196" t="s">
        <v>165</v>
      </c>
      <c r="AV207" s="13" t="s">
        <v>82</v>
      </c>
      <c r="AW207" s="13" t="s">
        <v>32</v>
      </c>
      <c r="AX207" s="13" t="s">
        <v>80</v>
      </c>
      <c r="AY207" s="196" t="s">
        <v>155</v>
      </c>
    </row>
    <row r="208" spans="2:65" s="1" customFormat="1" ht="31.5" customHeight="1" x14ac:dyDescent="0.3">
      <c r="B208" s="173"/>
      <c r="C208" s="174" t="s">
        <v>339</v>
      </c>
      <c r="D208" s="174" t="s">
        <v>159</v>
      </c>
      <c r="E208" s="175" t="s">
        <v>1207</v>
      </c>
      <c r="F208" s="176" t="s">
        <v>1208</v>
      </c>
      <c r="G208" s="177" t="s">
        <v>217</v>
      </c>
      <c r="H208" s="178">
        <v>691</v>
      </c>
      <c r="I208" s="179"/>
      <c r="J208" s="180">
        <f>ROUND(I208*H208,2)</f>
        <v>0</v>
      </c>
      <c r="K208" s="176" t="s">
        <v>163</v>
      </c>
      <c r="L208" s="36"/>
      <c r="M208" s="181" t="s">
        <v>3</v>
      </c>
      <c r="N208" s="182" t="s">
        <v>44</v>
      </c>
      <c r="O208" s="37"/>
      <c r="P208" s="183">
        <f>O208*H208</f>
        <v>0</v>
      </c>
      <c r="Q208" s="183">
        <v>0</v>
      </c>
      <c r="R208" s="183">
        <f>Q208*H208</f>
        <v>0</v>
      </c>
      <c r="S208" s="183">
        <v>0</v>
      </c>
      <c r="T208" s="184">
        <f>S208*H208</f>
        <v>0</v>
      </c>
      <c r="AR208" s="19" t="s">
        <v>164</v>
      </c>
      <c r="AT208" s="19" t="s">
        <v>159</v>
      </c>
      <c r="AU208" s="19" t="s">
        <v>165</v>
      </c>
      <c r="AY208" s="19" t="s">
        <v>155</v>
      </c>
      <c r="BE208" s="185">
        <f>IF(N208="základní",J208,0)</f>
        <v>0</v>
      </c>
      <c r="BF208" s="185">
        <f>IF(N208="snížená",J208,0)</f>
        <v>0</v>
      </c>
      <c r="BG208" s="185">
        <f>IF(N208="zákl. přenesená",J208,0)</f>
        <v>0</v>
      </c>
      <c r="BH208" s="185">
        <f>IF(N208="sníž. přenesená",J208,0)</f>
        <v>0</v>
      </c>
      <c r="BI208" s="185">
        <f>IF(N208="nulová",J208,0)</f>
        <v>0</v>
      </c>
      <c r="BJ208" s="19" t="s">
        <v>80</v>
      </c>
      <c r="BK208" s="185">
        <f>ROUND(I208*H208,2)</f>
        <v>0</v>
      </c>
      <c r="BL208" s="19" t="s">
        <v>164</v>
      </c>
      <c r="BM208" s="19" t="s">
        <v>1209</v>
      </c>
    </row>
    <row r="209" spans="2:65" s="13" customFormat="1" x14ac:dyDescent="0.3">
      <c r="B209" s="195"/>
      <c r="D209" s="212" t="s">
        <v>167</v>
      </c>
      <c r="E209" s="221" t="s">
        <v>3</v>
      </c>
      <c r="F209" s="222" t="s">
        <v>1195</v>
      </c>
      <c r="H209" s="223">
        <v>691</v>
      </c>
      <c r="I209" s="199"/>
      <c r="L209" s="195"/>
      <c r="M209" s="200"/>
      <c r="N209" s="201"/>
      <c r="O209" s="201"/>
      <c r="P209" s="201"/>
      <c r="Q209" s="201"/>
      <c r="R209" s="201"/>
      <c r="S209" s="201"/>
      <c r="T209" s="202"/>
      <c r="AT209" s="196" t="s">
        <v>167</v>
      </c>
      <c r="AU209" s="196" t="s">
        <v>165</v>
      </c>
      <c r="AV209" s="13" t="s">
        <v>82</v>
      </c>
      <c r="AW209" s="13" t="s">
        <v>32</v>
      </c>
      <c r="AX209" s="13" t="s">
        <v>80</v>
      </c>
      <c r="AY209" s="196" t="s">
        <v>155</v>
      </c>
    </row>
    <row r="210" spans="2:65" s="1" customFormat="1" ht="22.5" customHeight="1" x14ac:dyDescent="0.3">
      <c r="B210" s="173"/>
      <c r="C210" s="174" t="s">
        <v>343</v>
      </c>
      <c r="D210" s="174" t="s">
        <v>159</v>
      </c>
      <c r="E210" s="175" t="s">
        <v>1210</v>
      </c>
      <c r="F210" s="176" t="s">
        <v>1211</v>
      </c>
      <c r="G210" s="177" t="s">
        <v>211</v>
      </c>
      <c r="H210" s="178">
        <v>0.34599999999999997</v>
      </c>
      <c r="I210" s="179"/>
      <c r="J210" s="180">
        <f>ROUND(I210*H210,2)</f>
        <v>0</v>
      </c>
      <c r="K210" s="176" t="s">
        <v>163</v>
      </c>
      <c r="L210" s="36"/>
      <c r="M210" s="181" t="s">
        <v>3</v>
      </c>
      <c r="N210" s="182" t="s">
        <v>44</v>
      </c>
      <c r="O210" s="37"/>
      <c r="P210" s="183">
        <f>O210*H210</f>
        <v>0</v>
      </c>
      <c r="Q210" s="183">
        <v>0</v>
      </c>
      <c r="R210" s="183">
        <f>Q210*H210</f>
        <v>0</v>
      </c>
      <c r="S210" s="183">
        <v>0</v>
      </c>
      <c r="T210" s="184">
        <f>S210*H210</f>
        <v>0</v>
      </c>
      <c r="AR210" s="19" t="s">
        <v>164</v>
      </c>
      <c r="AT210" s="19" t="s">
        <v>159</v>
      </c>
      <c r="AU210" s="19" t="s">
        <v>165</v>
      </c>
      <c r="AY210" s="19" t="s">
        <v>155</v>
      </c>
      <c r="BE210" s="185">
        <f>IF(N210="základní",J210,0)</f>
        <v>0</v>
      </c>
      <c r="BF210" s="185">
        <f>IF(N210="snížená",J210,0)</f>
        <v>0</v>
      </c>
      <c r="BG210" s="185">
        <f>IF(N210="zákl. přenesená",J210,0)</f>
        <v>0</v>
      </c>
      <c r="BH210" s="185">
        <f>IF(N210="sníž. přenesená",J210,0)</f>
        <v>0</v>
      </c>
      <c r="BI210" s="185">
        <f>IF(N210="nulová",J210,0)</f>
        <v>0</v>
      </c>
      <c r="BJ210" s="19" t="s">
        <v>80</v>
      </c>
      <c r="BK210" s="185">
        <f>ROUND(I210*H210,2)</f>
        <v>0</v>
      </c>
      <c r="BL210" s="19" t="s">
        <v>164</v>
      </c>
      <c r="BM210" s="19" t="s">
        <v>1212</v>
      </c>
    </row>
    <row r="211" spans="2:65" s="12" customFormat="1" x14ac:dyDescent="0.3">
      <c r="B211" s="186"/>
      <c r="D211" s="187" t="s">
        <v>167</v>
      </c>
      <c r="E211" s="188" t="s">
        <v>3</v>
      </c>
      <c r="F211" s="189" t="s">
        <v>1213</v>
      </c>
      <c r="H211" s="190" t="s">
        <v>3</v>
      </c>
      <c r="I211" s="191"/>
      <c r="L211" s="186"/>
      <c r="M211" s="192"/>
      <c r="N211" s="193"/>
      <c r="O211" s="193"/>
      <c r="P211" s="193"/>
      <c r="Q211" s="193"/>
      <c r="R211" s="193"/>
      <c r="S211" s="193"/>
      <c r="T211" s="194"/>
      <c r="AT211" s="190" t="s">
        <v>167</v>
      </c>
      <c r="AU211" s="190" t="s">
        <v>165</v>
      </c>
      <c r="AV211" s="12" t="s">
        <v>80</v>
      </c>
      <c r="AW211" s="12" t="s">
        <v>32</v>
      </c>
      <c r="AX211" s="12" t="s">
        <v>73</v>
      </c>
      <c r="AY211" s="190" t="s">
        <v>155</v>
      </c>
    </row>
    <row r="212" spans="2:65" s="13" customFormat="1" x14ac:dyDescent="0.3">
      <c r="B212" s="195"/>
      <c r="D212" s="187" t="s">
        <v>167</v>
      </c>
      <c r="E212" s="196" t="s">
        <v>3</v>
      </c>
      <c r="F212" s="197" t="s">
        <v>1214</v>
      </c>
      <c r="H212" s="198">
        <v>0.34599999999999997</v>
      </c>
      <c r="I212" s="199"/>
      <c r="L212" s="195"/>
      <c r="M212" s="200"/>
      <c r="N212" s="201"/>
      <c r="O212" s="201"/>
      <c r="P212" s="201"/>
      <c r="Q212" s="201"/>
      <c r="R212" s="201"/>
      <c r="S212" s="201"/>
      <c r="T212" s="202"/>
      <c r="AT212" s="196" t="s">
        <v>167</v>
      </c>
      <c r="AU212" s="196" t="s">
        <v>165</v>
      </c>
      <c r="AV212" s="13" t="s">
        <v>82</v>
      </c>
      <c r="AW212" s="13" t="s">
        <v>32</v>
      </c>
      <c r="AX212" s="13" t="s">
        <v>80</v>
      </c>
      <c r="AY212" s="196" t="s">
        <v>155</v>
      </c>
    </row>
    <row r="213" spans="2:65" s="11" customFormat="1" ht="29.85" customHeight="1" x14ac:dyDescent="0.3">
      <c r="B213" s="157"/>
      <c r="D213" s="158" t="s">
        <v>72</v>
      </c>
      <c r="E213" s="168" t="s">
        <v>82</v>
      </c>
      <c r="F213" s="168" t="s">
        <v>1215</v>
      </c>
      <c r="I213" s="160"/>
      <c r="J213" s="169">
        <f>BK213</f>
        <v>0</v>
      </c>
      <c r="L213" s="157"/>
      <c r="M213" s="162"/>
      <c r="N213" s="163"/>
      <c r="O213" s="163"/>
      <c r="P213" s="164">
        <f>P214</f>
        <v>0</v>
      </c>
      <c r="Q213" s="163"/>
      <c r="R213" s="164">
        <f>R214</f>
        <v>7.9047675000000002</v>
      </c>
      <c r="S213" s="163"/>
      <c r="T213" s="165">
        <f>T214</f>
        <v>0</v>
      </c>
      <c r="AR213" s="158" t="s">
        <v>80</v>
      </c>
      <c r="AT213" s="166" t="s">
        <v>72</v>
      </c>
      <c r="AU213" s="166" t="s">
        <v>80</v>
      </c>
      <c r="AY213" s="158" t="s">
        <v>155</v>
      </c>
      <c r="BK213" s="167">
        <f>BK214</f>
        <v>0</v>
      </c>
    </row>
    <row r="214" spans="2:65" s="11" customFormat="1" ht="14.85" customHeight="1" x14ac:dyDescent="0.3">
      <c r="B214" s="157"/>
      <c r="D214" s="170" t="s">
        <v>72</v>
      </c>
      <c r="E214" s="171" t="s">
        <v>1216</v>
      </c>
      <c r="F214" s="171" t="s">
        <v>1217</v>
      </c>
      <c r="I214" s="160"/>
      <c r="J214" s="172">
        <f>BK214</f>
        <v>0</v>
      </c>
      <c r="L214" s="157"/>
      <c r="M214" s="162"/>
      <c r="N214" s="163"/>
      <c r="O214" s="163"/>
      <c r="P214" s="164">
        <f>SUM(P215:P222)</f>
        <v>0</v>
      </c>
      <c r="Q214" s="163"/>
      <c r="R214" s="164">
        <f>SUM(R215:R222)</f>
        <v>7.9047675000000002</v>
      </c>
      <c r="S214" s="163"/>
      <c r="T214" s="165">
        <f>SUM(T215:T222)</f>
        <v>0</v>
      </c>
      <c r="AR214" s="158" t="s">
        <v>80</v>
      </c>
      <c r="AT214" s="166" t="s">
        <v>72</v>
      </c>
      <c r="AU214" s="166" t="s">
        <v>82</v>
      </c>
      <c r="AY214" s="158" t="s">
        <v>155</v>
      </c>
      <c r="BK214" s="167">
        <f>SUM(BK215:BK222)</f>
        <v>0</v>
      </c>
    </row>
    <row r="215" spans="2:65" s="1" customFormat="1" ht="22.5" customHeight="1" x14ac:dyDescent="0.3">
      <c r="B215" s="173"/>
      <c r="C215" s="174" t="s">
        <v>352</v>
      </c>
      <c r="D215" s="174" t="s">
        <v>159</v>
      </c>
      <c r="E215" s="175" t="s">
        <v>1218</v>
      </c>
      <c r="F215" s="176" t="s">
        <v>1219</v>
      </c>
      <c r="G215" s="177" t="s">
        <v>458</v>
      </c>
      <c r="H215" s="178">
        <v>35</v>
      </c>
      <c r="I215" s="179"/>
      <c r="J215" s="180">
        <f>ROUND(I215*H215,2)</f>
        <v>0</v>
      </c>
      <c r="K215" s="176" t="s">
        <v>163</v>
      </c>
      <c r="L215" s="36"/>
      <c r="M215" s="181" t="s">
        <v>3</v>
      </c>
      <c r="N215" s="182" t="s">
        <v>44</v>
      </c>
      <c r="O215" s="37"/>
      <c r="P215" s="183">
        <f>O215*H215</f>
        <v>0</v>
      </c>
      <c r="Q215" s="183">
        <v>0.22563</v>
      </c>
      <c r="R215" s="183">
        <f>Q215*H215</f>
        <v>7.8970500000000001</v>
      </c>
      <c r="S215" s="183">
        <v>0</v>
      </c>
      <c r="T215" s="184">
        <f>S215*H215</f>
        <v>0</v>
      </c>
      <c r="AR215" s="19" t="s">
        <v>164</v>
      </c>
      <c r="AT215" s="19" t="s">
        <v>159</v>
      </c>
      <c r="AU215" s="19" t="s">
        <v>165</v>
      </c>
      <c r="AY215" s="19" t="s">
        <v>155</v>
      </c>
      <c r="BE215" s="185">
        <f>IF(N215="základní",J215,0)</f>
        <v>0</v>
      </c>
      <c r="BF215" s="185">
        <f>IF(N215="snížená",J215,0)</f>
        <v>0</v>
      </c>
      <c r="BG215" s="185">
        <f>IF(N215="zákl. přenesená",J215,0)</f>
        <v>0</v>
      </c>
      <c r="BH215" s="185">
        <f>IF(N215="sníž. přenesená",J215,0)</f>
        <v>0</v>
      </c>
      <c r="BI215" s="185">
        <f>IF(N215="nulová",J215,0)</f>
        <v>0</v>
      </c>
      <c r="BJ215" s="19" t="s">
        <v>80</v>
      </c>
      <c r="BK215" s="185">
        <f>ROUND(I215*H215,2)</f>
        <v>0</v>
      </c>
      <c r="BL215" s="19" t="s">
        <v>164</v>
      </c>
      <c r="BM215" s="19" t="s">
        <v>1220</v>
      </c>
    </row>
    <row r="216" spans="2:65" s="12" customFormat="1" x14ac:dyDescent="0.3">
      <c r="B216" s="186"/>
      <c r="D216" s="187" t="s">
        <v>167</v>
      </c>
      <c r="E216" s="188" t="s">
        <v>3</v>
      </c>
      <c r="F216" s="189" t="s">
        <v>1221</v>
      </c>
      <c r="H216" s="190" t="s">
        <v>3</v>
      </c>
      <c r="I216" s="191"/>
      <c r="L216" s="186"/>
      <c r="M216" s="192"/>
      <c r="N216" s="193"/>
      <c r="O216" s="193"/>
      <c r="P216" s="193"/>
      <c r="Q216" s="193"/>
      <c r="R216" s="193"/>
      <c r="S216" s="193"/>
      <c r="T216" s="194"/>
      <c r="AT216" s="190" t="s">
        <v>167</v>
      </c>
      <c r="AU216" s="190" t="s">
        <v>165</v>
      </c>
      <c r="AV216" s="12" t="s">
        <v>80</v>
      </c>
      <c r="AW216" s="12" t="s">
        <v>32</v>
      </c>
      <c r="AX216" s="12" t="s">
        <v>73</v>
      </c>
      <c r="AY216" s="190" t="s">
        <v>155</v>
      </c>
    </row>
    <row r="217" spans="2:65" s="13" customFormat="1" x14ac:dyDescent="0.3">
      <c r="B217" s="195"/>
      <c r="D217" s="212" t="s">
        <v>167</v>
      </c>
      <c r="E217" s="221" t="s">
        <v>3</v>
      </c>
      <c r="F217" s="222" t="s">
        <v>1222</v>
      </c>
      <c r="H217" s="223">
        <v>35</v>
      </c>
      <c r="I217" s="199"/>
      <c r="L217" s="195"/>
      <c r="M217" s="200"/>
      <c r="N217" s="201"/>
      <c r="O217" s="201"/>
      <c r="P217" s="201"/>
      <c r="Q217" s="201"/>
      <c r="R217" s="201"/>
      <c r="S217" s="201"/>
      <c r="T217" s="202"/>
      <c r="AT217" s="196" t="s">
        <v>167</v>
      </c>
      <c r="AU217" s="196" t="s">
        <v>165</v>
      </c>
      <c r="AV217" s="13" t="s">
        <v>82</v>
      </c>
      <c r="AW217" s="13" t="s">
        <v>32</v>
      </c>
      <c r="AX217" s="13" t="s">
        <v>80</v>
      </c>
      <c r="AY217" s="196" t="s">
        <v>155</v>
      </c>
    </row>
    <row r="218" spans="2:65" s="1" customFormat="1" ht="22.5" customHeight="1" x14ac:dyDescent="0.3">
      <c r="B218" s="173"/>
      <c r="C218" s="227" t="s">
        <v>357</v>
      </c>
      <c r="D218" s="227" t="s">
        <v>325</v>
      </c>
      <c r="E218" s="228" t="s">
        <v>1223</v>
      </c>
      <c r="F218" s="229" t="s">
        <v>1224</v>
      </c>
      <c r="G218" s="230" t="s">
        <v>458</v>
      </c>
      <c r="H218" s="231">
        <v>36.75</v>
      </c>
      <c r="I218" s="232"/>
      <c r="J218" s="233">
        <f>ROUND(I218*H218,2)</f>
        <v>0</v>
      </c>
      <c r="K218" s="229" t="s">
        <v>3</v>
      </c>
      <c r="L218" s="234"/>
      <c r="M218" s="235" t="s">
        <v>3</v>
      </c>
      <c r="N218" s="236" t="s">
        <v>44</v>
      </c>
      <c r="O218" s="37"/>
      <c r="P218" s="183">
        <f>O218*H218</f>
        <v>0</v>
      </c>
      <c r="Q218" s="183">
        <v>2.1000000000000001E-4</v>
      </c>
      <c r="R218" s="183">
        <f>Q218*H218</f>
        <v>7.7175000000000004E-3</v>
      </c>
      <c r="S218" s="183">
        <v>0</v>
      </c>
      <c r="T218" s="184">
        <f>S218*H218</f>
        <v>0</v>
      </c>
      <c r="AR218" s="19" t="s">
        <v>224</v>
      </c>
      <c r="AT218" s="19" t="s">
        <v>325</v>
      </c>
      <c r="AU218" s="19" t="s">
        <v>165</v>
      </c>
      <c r="AY218" s="19" t="s">
        <v>155</v>
      </c>
      <c r="BE218" s="185">
        <f>IF(N218="základní",J218,0)</f>
        <v>0</v>
      </c>
      <c r="BF218" s="185">
        <f>IF(N218="snížená",J218,0)</f>
        <v>0</v>
      </c>
      <c r="BG218" s="185">
        <f>IF(N218="zákl. přenesená",J218,0)</f>
        <v>0</v>
      </c>
      <c r="BH218" s="185">
        <f>IF(N218="sníž. přenesená",J218,0)</f>
        <v>0</v>
      </c>
      <c r="BI218" s="185">
        <f>IF(N218="nulová",J218,0)</f>
        <v>0</v>
      </c>
      <c r="BJ218" s="19" t="s">
        <v>80</v>
      </c>
      <c r="BK218" s="185">
        <f>ROUND(I218*H218,2)</f>
        <v>0</v>
      </c>
      <c r="BL218" s="19" t="s">
        <v>164</v>
      </c>
      <c r="BM218" s="19" t="s">
        <v>1225</v>
      </c>
    </row>
    <row r="219" spans="2:65" s="12" customFormat="1" x14ac:dyDescent="0.3">
      <c r="B219" s="186"/>
      <c r="D219" s="187" t="s">
        <v>167</v>
      </c>
      <c r="E219" s="188" t="s">
        <v>3</v>
      </c>
      <c r="F219" s="189" t="s">
        <v>1221</v>
      </c>
      <c r="H219" s="190" t="s">
        <v>3</v>
      </c>
      <c r="I219" s="191"/>
      <c r="L219" s="186"/>
      <c r="M219" s="192"/>
      <c r="N219" s="193"/>
      <c r="O219" s="193"/>
      <c r="P219" s="193"/>
      <c r="Q219" s="193"/>
      <c r="R219" s="193"/>
      <c r="S219" s="193"/>
      <c r="T219" s="194"/>
      <c r="AT219" s="190" t="s">
        <v>167</v>
      </c>
      <c r="AU219" s="190" t="s">
        <v>165</v>
      </c>
      <c r="AV219" s="12" t="s">
        <v>80</v>
      </c>
      <c r="AW219" s="12" t="s">
        <v>32</v>
      </c>
      <c r="AX219" s="12" t="s">
        <v>73</v>
      </c>
      <c r="AY219" s="190" t="s">
        <v>155</v>
      </c>
    </row>
    <row r="220" spans="2:65" s="13" customFormat="1" x14ac:dyDescent="0.3">
      <c r="B220" s="195"/>
      <c r="D220" s="187" t="s">
        <v>167</v>
      </c>
      <c r="E220" s="196" t="s">
        <v>3</v>
      </c>
      <c r="F220" s="197" t="s">
        <v>1222</v>
      </c>
      <c r="H220" s="198">
        <v>35</v>
      </c>
      <c r="I220" s="199"/>
      <c r="L220" s="195"/>
      <c r="M220" s="200"/>
      <c r="N220" s="201"/>
      <c r="O220" s="201"/>
      <c r="P220" s="201"/>
      <c r="Q220" s="201"/>
      <c r="R220" s="201"/>
      <c r="S220" s="201"/>
      <c r="T220" s="202"/>
      <c r="AT220" s="196" t="s">
        <v>167</v>
      </c>
      <c r="AU220" s="196" t="s">
        <v>165</v>
      </c>
      <c r="AV220" s="13" t="s">
        <v>82</v>
      </c>
      <c r="AW220" s="13" t="s">
        <v>32</v>
      </c>
      <c r="AX220" s="13" t="s">
        <v>73</v>
      </c>
      <c r="AY220" s="196" t="s">
        <v>155</v>
      </c>
    </row>
    <row r="221" spans="2:65" s="13" customFormat="1" x14ac:dyDescent="0.3">
      <c r="B221" s="195"/>
      <c r="D221" s="187" t="s">
        <v>167</v>
      </c>
      <c r="E221" s="196" t="s">
        <v>3</v>
      </c>
      <c r="F221" s="197" t="s">
        <v>1226</v>
      </c>
      <c r="H221" s="198">
        <v>1.75</v>
      </c>
      <c r="I221" s="199"/>
      <c r="L221" s="195"/>
      <c r="M221" s="200"/>
      <c r="N221" s="201"/>
      <c r="O221" s="201"/>
      <c r="P221" s="201"/>
      <c r="Q221" s="201"/>
      <c r="R221" s="201"/>
      <c r="S221" s="201"/>
      <c r="T221" s="202"/>
      <c r="AT221" s="196" t="s">
        <v>167</v>
      </c>
      <c r="AU221" s="196" t="s">
        <v>165</v>
      </c>
      <c r="AV221" s="13" t="s">
        <v>82</v>
      </c>
      <c r="AW221" s="13" t="s">
        <v>32</v>
      </c>
      <c r="AX221" s="13" t="s">
        <v>73</v>
      </c>
      <c r="AY221" s="196" t="s">
        <v>155</v>
      </c>
    </row>
    <row r="222" spans="2:65" s="15" customFormat="1" x14ac:dyDescent="0.3">
      <c r="B222" s="211"/>
      <c r="D222" s="187" t="s">
        <v>167</v>
      </c>
      <c r="E222" s="224" t="s">
        <v>3</v>
      </c>
      <c r="F222" s="225" t="s">
        <v>180</v>
      </c>
      <c r="H222" s="226">
        <v>36.75</v>
      </c>
      <c r="I222" s="216"/>
      <c r="L222" s="211"/>
      <c r="M222" s="217"/>
      <c r="N222" s="218"/>
      <c r="O222" s="218"/>
      <c r="P222" s="218"/>
      <c r="Q222" s="218"/>
      <c r="R222" s="218"/>
      <c r="S222" s="218"/>
      <c r="T222" s="219"/>
      <c r="AT222" s="220" t="s">
        <v>167</v>
      </c>
      <c r="AU222" s="220" t="s">
        <v>165</v>
      </c>
      <c r="AV222" s="15" t="s">
        <v>164</v>
      </c>
      <c r="AW222" s="15" t="s">
        <v>32</v>
      </c>
      <c r="AX222" s="15" t="s">
        <v>80</v>
      </c>
      <c r="AY222" s="220" t="s">
        <v>155</v>
      </c>
    </row>
    <row r="223" spans="2:65" s="11" customFormat="1" ht="29.85" customHeight="1" x14ac:dyDescent="0.3">
      <c r="B223" s="157"/>
      <c r="D223" s="158" t="s">
        <v>72</v>
      </c>
      <c r="E223" s="168" t="s">
        <v>165</v>
      </c>
      <c r="F223" s="168" t="s">
        <v>316</v>
      </c>
      <c r="I223" s="160"/>
      <c r="J223" s="169">
        <f>BK223</f>
        <v>0</v>
      </c>
      <c r="L223" s="157"/>
      <c r="M223" s="162"/>
      <c r="N223" s="163"/>
      <c r="O223" s="163"/>
      <c r="P223" s="164">
        <f>P224+P234</f>
        <v>0</v>
      </c>
      <c r="Q223" s="163"/>
      <c r="R223" s="164">
        <f>R224+R234</f>
        <v>126.17649607</v>
      </c>
      <c r="S223" s="163"/>
      <c r="T223" s="165">
        <f>T224+T234</f>
        <v>0</v>
      </c>
      <c r="AR223" s="158" t="s">
        <v>80</v>
      </c>
      <c r="AT223" s="166" t="s">
        <v>72</v>
      </c>
      <c r="AU223" s="166" t="s">
        <v>80</v>
      </c>
      <c r="AY223" s="158" t="s">
        <v>155</v>
      </c>
      <c r="BK223" s="167">
        <f>BK224+BK234</f>
        <v>0</v>
      </c>
    </row>
    <row r="224" spans="2:65" s="11" customFormat="1" ht="14.85" customHeight="1" x14ac:dyDescent="0.3">
      <c r="B224" s="157"/>
      <c r="D224" s="170" t="s">
        <v>72</v>
      </c>
      <c r="E224" s="171" t="s">
        <v>1227</v>
      </c>
      <c r="F224" s="171" t="s">
        <v>1228</v>
      </c>
      <c r="I224" s="160"/>
      <c r="J224" s="172">
        <f>BK224</f>
        <v>0</v>
      </c>
      <c r="L224" s="157"/>
      <c r="M224" s="162"/>
      <c r="N224" s="163"/>
      <c r="O224" s="163"/>
      <c r="P224" s="164">
        <f>SUM(P225:P233)</f>
        <v>0</v>
      </c>
      <c r="Q224" s="163"/>
      <c r="R224" s="164">
        <f>SUM(R225:R233)</f>
        <v>3.2752699999999999</v>
      </c>
      <c r="S224" s="163"/>
      <c r="T224" s="165">
        <f>SUM(T225:T233)</f>
        <v>0</v>
      </c>
      <c r="AR224" s="158" t="s">
        <v>80</v>
      </c>
      <c r="AT224" s="166" t="s">
        <v>72</v>
      </c>
      <c r="AU224" s="166" t="s">
        <v>82</v>
      </c>
      <c r="AY224" s="158" t="s">
        <v>155</v>
      </c>
      <c r="BK224" s="167">
        <f>SUM(BK225:BK233)</f>
        <v>0</v>
      </c>
    </row>
    <row r="225" spans="2:65" s="1" customFormat="1" ht="22.5" customHeight="1" x14ac:dyDescent="0.3">
      <c r="B225" s="173"/>
      <c r="C225" s="174" t="s">
        <v>362</v>
      </c>
      <c r="D225" s="174" t="s">
        <v>159</v>
      </c>
      <c r="E225" s="175" t="s">
        <v>1229</v>
      </c>
      <c r="F225" s="176" t="s">
        <v>1230</v>
      </c>
      <c r="G225" s="177" t="s">
        <v>431</v>
      </c>
      <c r="H225" s="178">
        <v>18</v>
      </c>
      <c r="I225" s="179"/>
      <c r="J225" s="180">
        <f>ROUND(I225*H225,2)</f>
        <v>0</v>
      </c>
      <c r="K225" s="176" t="s">
        <v>163</v>
      </c>
      <c r="L225" s="36"/>
      <c r="M225" s="181" t="s">
        <v>3</v>
      </c>
      <c r="N225" s="182" t="s">
        <v>44</v>
      </c>
      <c r="O225" s="37"/>
      <c r="P225" s="183">
        <f>O225*H225</f>
        <v>0</v>
      </c>
      <c r="Q225" s="183">
        <v>0.17488999999999999</v>
      </c>
      <c r="R225" s="183">
        <f>Q225*H225</f>
        <v>3.1480199999999998</v>
      </c>
      <c r="S225" s="183">
        <v>0</v>
      </c>
      <c r="T225" s="184">
        <f>S225*H225</f>
        <v>0</v>
      </c>
      <c r="AR225" s="19" t="s">
        <v>164</v>
      </c>
      <c r="AT225" s="19" t="s">
        <v>159</v>
      </c>
      <c r="AU225" s="19" t="s">
        <v>165</v>
      </c>
      <c r="AY225" s="19" t="s">
        <v>155</v>
      </c>
      <c r="BE225" s="185">
        <f>IF(N225="základní",J225,0)</f>
        <v>0</v>
      </c>
      <c r="BF225" s="185">
        <f>IF(N225="snížená",J225,0)</f>
        <v>0</v>
      </c>
      <c r="BG225" s="185">
        <f>IF(N225="zákl. přenesená",J225,0)</f>
        <v>0</v>
      </c>
      <c r="BH225" s="185">
        <f>IF(N225="sníž. přenesená",J225,0)</f>
        <v>0</v>
      </c>
      <c r="BI225" s="185">
        <f>IF(N225="nulová",J225,0)</f>
        <v>0</v>
      </c>
      <c r="BJ225" s="19" t="s">
        <v>80</v>
      </c>
      <c r="BK225" s="185">
        <f>ROUND(I225*H225,2)</f>
        <v>0</v>
      </c>
      <c r="BL225" s="19" t="s">
        <v>164</v>
      </c>
      <c r="BM225" s="19" t="s">
        <v>1231</v>
      </c>
    </row>
    <row r="226" spans="2:65" s="13" customFormat="1" x14ac:dyDescent="0.3">
      <c r="B226" s="195"/>
      <c r="D226" s="212" t="s">
        <v>167</v>
      </c>
      <c r="E226" s="221" t="s">
        <v>3</v>
      </c>
      <c r="F226" s="222" t="s">
        <v>1232</v>
      </c>
      <c r="H226" s="223">
        <v>18</v>
      </c>
      <c r="I226" s="199"/>
      <c r="L226" s="195"/>
      <c r="M226" s="200"/>
      <c r="N226" s="201"/>
      <c r="O226" s="201"/>
      <c r="P226" s="201"/>
      <c r="Q226" s="201"/>
      <c r="R226" s="201"/>
      <c r="S226" s="201"/>
      <c r="T226" s="202"/>
      <c r="AT226" s="196" t="s">
        <v>167</v>
      </c>
      <c r="AU226" s="196" t="s">
        <v>165</v>
      </c>
      <c r="AV226" s="13" t="s">
        <v>82</v>
      </c>
      <c r="AW226" s="13" t="s">
        <v>32</v>
      </c>
      <c r="AX226" s="13" t="s">
        <v>80</v>
      </c>
      <c r="AY226" s="196" t="s">
        <v>155</v>
      </c>
    </row>
    <row r="227" spans="2:65" s="1" customFormat="1" ht="22.5" customHeight="1" x14ac:dyDescent="0.3">
      <c r="B227" s="173"/>
      <c r="C227" s="227" t="s">
        <v>366</v>
      </c>
      <c r="D227" s="227" t="s">
        <v>325</v>
      </c>
      <c r="E227" s="228" t="s">
        <v>1233</v>
      </c>
      <c r="F227" s="229" t="s">
        <v>1234</v>
      </c>
      <c r="G227" s="230" t="s">
        <v>431</v>
      </c>
      <c r="H227" s="231">
        <v>18</v>
      </c>
      <c r="I227" s="232"/>
      <c r="J227" s="233">
        <f>ROUND(I227*H227,2)</f>
        <v>0</v>
      </c>
      <c r="K227" s="229" t="s">
        <v>163</v>
      </c>
      <c r="L227" s="234"/>
      <c r="M227" s="235" t="s">
        <v>3</v>
      </c>
      <c r="N227" s="236" t="s">
        <v>44</v>
      </c>
      <c r="O227" s="37"/>
      <c r="P227" s="183">
        <f>O227*H227</f>
        <v>0</v>
      </c>
      <c r="Q227" s="183">
        <v>4.0000000000000001E-3</v>
      </c>
      <c r="R227" s="183">
        <f>Q227*H227</f>
        <v>7.2000000000000008E-2</v>
      </c>
      <c r="S227" s="183">
        <v>0</v>
      </c>
      <c r="T227" s="184">
        <f>S227*H227</f>
        <v>0</v>
      </c>
      <c r="AR227" s="19" t="s">
        <v>224</v>
      </c>
      <c r="AT227" s="19" t="s">
        <v>325</v>
      </c>
      <c r="AU227" s="19" t="s">
        <v>165</v>
      </c>
      <c r="AY227" s="19" t="s">
        <v>155</v>
      </c>
      <c r="BE227" s="185">
        <f>IF(N227="základní",J227,0)</f>
        <v>0</v>
      </c>
      <c r="BF227" s="185">
        <f>IF(N227="snížená",J227,0)</f>
        <v>0</v>
      </c>
      <c r="BG227" s="185">
        <f>IF(N227="zákl. přenesená",J227,0)</f>
        <v>0</v>
      </c>
      <c r="BH227" s="185">
        <f>IF(N227="sníž. přenesená",J227,0)</f>
        <v>0</v>
      </c>
      <c r="BI227" s="185">
        <f>IF(N227="nulová",J227,0)</f>
        <v>0</v>
      </c>
      <c r="BJ227" s="19" t="s">
        <v>80</v>
      </c>
      <c r="BK227" s="185">
        <f>ROUND(I227*H227,2)</f>
        <v>0</v>
      </c>
      <c r="BL227" s="19" t="s">
        <v>164</v>
      </c>
      <c r="BM227" s="19" t="s">
        <v>1235</v>
      </c>
    </row>
    <row r="228" spans="2:65" s="12" customFormat="1" x14ac:dyDescent="0.3">
      <c r="B228" s="186"/>
      <c r="D228" s="187" t="s">
        <v>167</v>
      </c>
      <c r="E228" s="188" t="s">
        <v>3</v>
      </c>
      <c r="F228" s="189" t="s">
        <v>1236</v>
      </c>
      <c r="H228" s="190" t="s">
        <v>3</v>
      </c>
      <c r="I228" s="191"/>
      <c r="L228" s="186"/>
      <c r="M228" s="192"/>
      <c r="N228" s="193"/>
      <c r="O228" s="193"/>
      <c r="P228" s="193"/>
      <c r="Q228" s="193"/>
      <c r="R228" s="193"/>
      <c r="S228" s="193"/>
      <c r="T228" s="194"/>
      <c r="AT228" s="190" t="s">
        <v>167</v>
      </c>
      <c r="AU228" s="190" t="s">
        <v>165</v>
      </c>
      <c r="AV228" s="12" t="s">
        <v>80</v>
      </c>
      <c r="AW228" s="12" t="s">
        <v>32</v>
      </c>
      <c r="AX228" s="12" t="s">
        <v>73</v>
      </c>
      <c r="AY228" s="190" t="s">
        <v>155</v>
      </c>
    </row>
    <row r="229" spans="2:65" s="13" customFormat="1" x14ac:dyDescent="0.3">
      <c r="B229" s="195"/>
      <c r="D229" s="212" t="s">
        <v>167</v>
      </c>
      <c r="E229" s="221" t="s">
        <v>3</v>
      </c>
      <c r="F229" s="222" t="s">
        <v>1232</v>
      </c>
      <c r="H229" s="223">
        <v>18</v>
      </c>
      <c r="I229" s="199"/>
      <c r="L229" s="195"/>
      <c r="M229" s="200"/>
      <c r="N229" s="201"/>
      <c r="O229" s="201"/>
      <c r="P229" s="201"/>
      <c r="Q229" s="201"/>
      <c r="R229" s="201"/>
      <c r="S229" s="201"/>
      <c r="T229" s="202"/>
      <c r="AT229" s="196" t="s">
        <v>167</v>
      </c>
      <c r="AU229" s="196" t="s">
        <v>165</v>
      </c>
      <c r="AV229" s="13" t="s">
        <v>82</v>
      </c>
      <c r="AW229" s="13" t="s">
        <v>32</v>
      </c>
      <c r="AX229" s="13" t="s">
        <v>80</v>
      </c>
      <c r="AY229" s="196" t="s">
        <v>155</v>
      </c>
    </row>
    <row r="230" spans="2:65" s="1" customFormat="1" ht="31.5" customHeight="1" x14ac:dyDescent="0.3">
      <c r="B230" s="173"/>
      <c r="C230" s="174" t="s">
        <v>373</v>
      </c>
      <c r="D230" s="174" t="s">
        <v>159</v>
      </c>
      <c r="E230" s="175" t="s">
        <v>1237</v>
      </c>
      <c r="F230" s="176" t="s">
        <v>1238</v>
      </c>
      <c r="G230" s="177" t="s">
        <v>458</v>
      </c>
      <c r="H230" s="178">
        <v>42.5</v>
      </c>
      <c r="I230" s="179"/>
      <c r="J230" s="180">
        <f>ROUND(I230*H230,2)</f>
        <v>0</v>
      </c>
      <c r="K230" s="176" t="s">
        <v>163</v>
      </c>
      <c r="L230" s="36"/>
      <c r="M230" s="181" t="s">
        <v>3</v>
      </c>
      <c r="N230" s="182" t="s">
        <v>44</v>
      </c>
      <c r="O230" s="37"/>
      <c r="P230" s="183">
        <f>O230*H230</f>
        <v>0</v>
      </c>
      <c r="Q230" s="183">
        <v>0</v>
      </c>
      <c r="R230" s="183">
        <f>Q230*H230</f>
        <v>0</v>
      </c>
      <c r="S230" s="183">
        <v>0</v>
      </c>
      <c r="T230" s="184">
        <f>S230*H230</f>
        <v>0</v>
      </c>
      <c r="AR230" s="19" t="s">
        <v>164</v>
      </c>
      <c r="AT230" s="19" t="s">
        <v>159</v>
      </c>
      <c r="AU230" s="19" t="s">
        <v>165</v>
      </c>
      <c r="AY230" s="19" t="s">
        <v>155</v>
      </c>
      <c r="BE230" s="185">
        <f>IF(N230="základní",J230,0)</f>
        <v>0</v>
      </c>
      <c r="BF230" s="185">
        <f>IF(N230="snížená",J230,0)</f>
        <v>0</v>
      </c>
      <c r="BG230" s="185">
        <f>IF(N230="zákl. přenesená",J230,0)</f>
        <v>0</v>
      </c>
      <c r="BH230" s="185">
        <f>IF(N230="sníž. přenesená",J230,0)</f>
        <v>0</v>
      </c>
      <c r="BI230" s="185">
        <f>IF(N230="nulová",J230,0)</f>
        <v>0</v>
      </c>
      <c r="BJ230" s="19" t="s">
        <v>80</v>
      </c>
      <c r="BK230" s="185">
        <f>ROUND(I230*H230,2)</f>
        <v>0</v>
      </c>
      <c r="BL230" s="19" t="s">
        <v>164</v>
      </c>
      <c r="BM230" s="19" t="s">
        <v>1239</v>
      </c>
    </row>
    <row r="231" spans="2:65" s="13" customFormat="1" x14ac:dyDescent="0.3">
      <c r="B231" s="195"/>
      <c r="D231" s="212" t="s">
        <v>167</v>
      </c>
      <c r="E231" s="221" t="s">
        <v>3</v>
      </c>
      <c r="F231" s="222" t="s">
        <v>1240</v>
      </c>
      <c r="H231" s="223">
        <v>42.5</v>
      </c>
      <c r="I231" s="199"/>
      <c r="L231" s="195"/>
      <c r="M231" s="200"/>
      <c r="N231" s="201"/>
      <c r="O231" s="201"/>
      <c r="P231" s="201"/>
      <c r="Q231" s="201"/>
      <c r="R231" s="201"/>
      <c r="S231" s="201"/>
      <c r="T231" s="202"/>
      <c r="AT231" s="196" t="s">
        <v>167</v>
      </c>
      <c r="AU231" s="196" t="s">
        <v>165</v>
      </c>
      <c r="AV231" s="13" t="s">
        <v>82</v>
      </c>
      <c r="AW231" s="13" t="s">
        <v>32</v>
      </c>
      <c r="AX231" s="13" t="s">
        <v>80</v>
      </c>
      <c r="AY231" s="196" t="s">
        <v>155</v>
      </c>
    </row>
    <row r="232" spans="2:65" s="1" customFormat="1" ht="22.5" customHeight="1" x14ac:dyDescent="0.3">
      <c r="B232" s="173"/>
      <c r="C232" s="227" t="s">
        <v>379</v>
      </c>
      <c r="D232" s="227" t="s">
        <v>325</v>
      </c>
      <c r="E232" s="228" t="s">
        <v>1241</v>
      </c>
      <c r="F232" s="229" t="s">
        <v>1242</v>
      </c>
      <c r="G232" s="230" t="s">
        <v>458</v>
      </c>
      <c r="H232" s="231">
        <v>42.5</v>
      </c>
      <c r="I232" s="232"/>
      <c r="J232" s="233">
        <f>ROUND(I232*H232,2)</f>
        <v>0</v>
      </c>
      <c r="K232" s="229" t="s">
        <v>163</v>
      </c>
      <c r="L232" s="234"/>
      <c r="M232" s="235" t="s">
        <v>3</v>
      </c>
      <c r="N232" s="236" t="s">
        <v>44</v>
      </c>
      <c r="O232" s="37"/>
      <c r="P232" s="183">
        <f>O232*H232</f>
        <v>0</v>
      </c>
      <c r="Q232" s="183">
        <v>1.2999999999999999E-3</v>
      </c>
      <c r="R232" s="183">
        <f>Q232*H232</f>
        <v>5.525E-2</v>
      </c>
      <c r="S232" s="183">
        <v>0</v>
      </c>
      <c r="T232" s="184">
        <f>S232*H232</f>
        <v>0</v>
      </c>
      <c r="AR232" s="19" t="s">
        <v>224</v>
      </c>
      <c r="AT232" s="19" t="s">
        <v>325</v>
      </c>
      <c r="AU232" s="19" t="s">
        <v>165</v>
      </c>
      <c r="AY232" s="19" t="s">
        <v>155</v>
      </c>
      <c r="BE232" s="185">
        <f>IF(N232="základní",J232,0)</f>
        <v>0</v>
      </c>
      <c r="BF232" s="185">
        <f>IF(N232="snížená",J232,0)</f>
        <v>0</v>
      </c>
      <c r="BG232" s="185">
        <f>IF(N232="zákl. přenesená",J232,0)</f>
        <v>0</v>
      </c>
      <c r="BH232" s="185">
        <f>IF(N232="sníž. přenesená",J232,0)</f>
        <v>0</v>
      </c>
      <c r="BI232" s="185">
        <f>IF(N232="nulová",J232,0)</f>
        <v>0</v>
      </c>
      <c r="BJ232" s="19" t="s">
        <v>80</v>
      </c>
      <c r="BK232" s="185">
        <f>ROUND(I232*H232,2)</f>
        <v>0</v>
      </c>
      <c r="BL232" s="19" t="s">
        <v>164</v>
      </c>
      <c r="BM232" s="19" t="s">
        <v>1243</v>
      </c>
    </row>
    <row r="233" spans="2:65" s="13" customFormat="1" x14ac:dyDescent="0.3">
      <c r="B233" s="195"/>
      <c r="D233" s="187" t="s">
        <v>167</v>
      </c>
      <c r="E233" s="196" t="s">
        <v>3</v>
      </c>
      <c r="F233" s="197" t="s">
        <v>1240</v>
      </c>
      <c r="H233" s="198">
        <v>42.5</v>
      </c>
      <c r="I233" s="199"/>
      <c r="L233" s="195"/>
      <c r="M233" s="200"/>
      <c r="N233" s="201"/>
      <c r="O233" s="201"/>
      <c r="P233" s="201"/>
      <c r="Q233" s="201"/>
      <c r="R233" s="201"/>
      <c r="S233" s="201"/>
      <c r="T233" s="202"/>
      <c r="AT233" s="196" t="s">
        <v>167</v>
      </c>
      <c r="AU233" s="196" t="s">
        <v>165</v>
      </c>
      <c r="AV233" s="13" t="s">
        <v>82</v>
      </c>
      <c r="AW233" s="13" t="s">
        <v>32</v>
      </c>
      <c r="AX233" s="13" t="s">
        <v>80</v>
      </c>
      <c r="AY233" s="196" t="s">
        <v>155</v>
      </c>
    </row>
    <row r="234" spans="2:65" s="11" customFormat="1" ht="22.35" customHeight="1" x14ac:dyDescent="0.3">
      <c r="B234" s="157"/>
      <c r="D234" s="170" t="s">
        <v>72</v>
      </c>
      <c r="E234" s="171" t="s">
        <v>1244</v>
      </c>
      <c r="F234" s="171" t="s">
        <v>1245</v>
      </c>
      <c r="I234" s="160"/>
      <c r="J234" s="172">
        <f>BK234</f>
        <v>0</v>
      </c>
      <c r="L234" s="157"/>
      <c r="M234" s="162"/>
      <c r="N234" s="163"/>
      <c r="O234" s="163"/>
      <c r="P234" s="164">
        <f>SUM(P235:P244)</f>
        <v>0</v>
      </c>
      <c r="Q234" s="163"/>
      <c r="R234" s="164">
        <f>SUM(R235:R244)</f>
        <v>122.90122606999999</v>
      </c>
      <c r="S234" s="163"/>
      <c r="T234" s="165">
        <f>SUM(T235:T244)</f>
        <v>0</v>
      </c>
      <c r="AR234" s="158" t="s">
        <v>80</v>
      </c>
      <c r="AT234" s="166" t="s">
        <v>72</v>
      </c>
      <c r="AU234" s="166" t="s">
        <v>82</v>
      </c>
      <c r="AY234" s="158" t="s">
        <v>155</v>
      </c>
      <c r="BK234" s="167">
        <f>SUM(BK235:BK244)</f>
        <v>0</v>
      </c>
    </row>
    <row r="235" spans="2:65" s="1" customFormat="1" ht="22.5" customHeight="1" x14ac:dyDescent="0.3">
      <c r="B235" s="173"/>
      <c r="C235" s="174" t="s">
        <v>384</v>
      </c>
      <c r="D235" s="174" t="s">
        <v>159</v>
      </c>
      <c r="E235" s="175" t="s">
        <v>1246</v>
      </c>
      <c r="F235" s="176" t="s">
        <v>1247</v>
      </c>
      <c r="G235" s="177" t="s">
        <v>162</v>
      </c>
      <c r="H235" s="178">
        <v>32.5</v>
      </c>
      <c r="I235" s="179"/>
      <c r="J235" s="180">
        <f>ROUND(I235*H235,2)</f>
        <v>0</v>
      </c>
      <c r="K235" s="176" t="s">
        <v>163</v>
      </c>
      <c r="L235" s="36"/>
      <c r="M235" s="181" t="s">
        <v>3</v>
      </c>
      <c r="N235" s="182" t="s">
        <v>44</v>
      </c>
      <c r="O235" s="37"/>
      <c r="P235" s="183">
        <f>O235*H235</f>
        <v>0</v>
      </c>
      <c r="Q235" s="183">
        <v>2.1850000000000001</v>
      </c>
      <c r="R235" s="183">
        <f>Q235*H235</f>
        <v>71.012500000000003</v>
      </c>
      <c r="S235" s="183">
        <v>0</v>
      </c>
      <c r="T235" s="184">
        <f>S235*H235</f>
        <v>0</v>
      </c>
      <c r="AR235" s="19" t="s">
        <v>164</v>
      </c>
      <c r="AT235" s="19" t="s">
        <v>159</v>
      </c>
      <c r="AU235" s="19" t="s">
        <v>165</v>
      </c>
      <c r="AY235" s="19" t="s">
        <v>155</v>
      </c>
      <c r="BE235" s="185">
        <f>IF(N235="základní",J235,0)</f>
        <v>0</v>
      </c>
      <c r="BF235" s="185">
        <f>IF(N235="snížená",J235,0)</f>
        <v>0</v>
      </c>
      <c r="BG235" s="185">
        <f>IF(N235="zákl. přenesená",J235,0)</f>
        <v>0</v>
      </c>
      <c r="BH235" s="185">
        <f>IF(N235="sníž. přenesená",J235,0)</f>
        <v>0</v>
      </c>
      <c r="BI235" s="185">
        <f>IF(N235="nulová",J235,0)</f>
        <v>0</v>
      </c>
      <c r="BJ235" s="19" t="s">
        <v>80</v>
      </c>
      <c r="BK235" s="185">
        <f>ROUND(I235*H235,2)</f>
        <v>0</v>
      </c>
      <c r="BL235" s="19" t="s">
        <v>164</v>
      </c>
      <c r="BM235" s="19" t="s">
        <v>1248</v>
      </c>
    </row>
    <row r="236" spans="2:65" s="13" customFormat="1" x14ac:dyDescent="0.3">
      <c r="B236" s="195"/>
      <c r="D236" s="212" t="s">
        <v>167</v>
      </c>
      <c r="E236" s="221" t="s">
        <v>3</v>
      </c>
      <c r="F236" s="222" t="s">
        <v>1249</v>
      </c>
      <c r="H236" s="223">
        <v>32.5</v>
      </c>
      <c r="I236" s="199"/>
      <c r="L236" s="195"/>
      <c r="M236" s="200"/>
      <c r="N236" s="201"/>
      <c r="O236" s="201"/>
      <c r="P236" s="201"/>
      <c r="Q236" s="201"/>
      <c r="R236" s="201"/>
      <c r="S236" s="201"/>
      <c r="T236" s="202"/>
      <c r="AT236" s="196" t="s">
        <v>167</v>
      </c>
      <c r="AU236" s="196" t="s">
        <v>165</v>
      </c>
      <c r="AV236" s="13" t="s">
        <v>82</v>
      </c>
      <c r="AW236" s="13" t="s">
        <v>32</v>
      </c>
      <c r="AX236" s="13" t="s">
        <v>80</v>
      </c>
      <c r="AY236" s="196" t="s">
        <v>155</v>
      </c>
    </row>
    <row r="237" spans="2:65" s="1" customFormat="1" ht="22.5" customHeight="1" x14ac:dyDescent="0.3">
      <c r="B237" s="173"/>
      <c r="C237" s="174" t="s">
        <v>388</v>
      </c>
      <c r="D237" s="174" t="s">
        <v>159</v>
      </c>
      <c r="E237" s="175" t="s">
        <v>1250</v>
      </c>
      <c r="F237" s="176" t="s">
        <v>1251</v>
      </c>
      <c r="G237" s="177" t="s">
        <v>162</v>
      </c>
      <c r="H237" s="178">
        <v>20.8</v>
      </c>
      <c r="I237" s="179"/>
      <c r="J237" s="180">
        <f>ROUND(I237*H237,2)</f>
        <v>0</v>
      </c>
      <c r="K237" s="176" t="s">
        <v>227</v>
      </c>
      <c r="L237" s="36"/>
      <c r="M237" s="181" t="s">
        <v>3</v>
      </c>
      <c r="N237" s="182" t="s">
        <v>44</v>
      </c>
      <c r="O237" s="37"/>
      <c r="P237" s="183">
        <f>O237*H237</f>
        <v>0</v>
      </c>
      <c r="Q237" s="183">
        <v>2.45329</v>
      </c>
      <c r="R237" s="183">
        <f>Q237*H237</f>
        <v>51.028432000000002</v>
      </c>
      <c r="S237" s="183">
        <v>0</v>
      </c>
      <c r="T237" s="184">
        <f>S237*H237</f>
        <v>0</v>
      </c>
      <c r="AR237" s="19" t="s">
        <v>164</v>
      </c>
      <c r="AT237" s="19" t="s">
        <v>159</v>
      </c>
      <c r="AU237" s="19" t="s">
        <v>165</v>
      </c>
      <c r="AY237" s="19" t="s">
        <v>155</v>
      </c>
      <c r="BE237" s="185">
        <f>IF(N237="základní",J237,0)</f>
        <v>0</v>
      </c>
      <c r="BF237" s="185">
        <f>IF(N237="snížená",J237,0)</f>
        <v>0</v>
      </c>
      <c r="BG237" s="185">
        <f>IF(N237="zákl. přenesená",J237,0)</f>
        <v>0</v>
      </c>
      <c r="BH237" s="185">
        <f>IF(N237="sníž. přenesená",J237,0)</f>
        <v>0</v>
      </c>
      <c r="BI237" s="185">
        <f>IF(N237="nulová",J237,0)</f>
        <v>0</v>
      </c>
      <c r="BJ237" s="19" t="s">
        <v>80</v>
      </c>
      <c r="BK237" s="185">
        <f>ROUND(I237*H237,2)</f>
        <v>0</v>
      </c>
      <c r="BL237" s="19" t="s">
        <v>164</v>
      </c>
      <c r="BM237" s="19" t="s">
        <v>1252</v>
      </c>
    </row>
    <row r="238" spans="2:65" s="13" customFormat="1" x14ac:dyDescent="0.3">
      <c r="B238" s="195"/>
      <c r="D238" s="212" t="s">
        <v>167</v>
      </c>
      <c r="E238" s="221" t="s">
        <v>3</v>
      </c>
      <c r="F238" s="222" t="s">
        <v>1253</v>
      </c>
      <c r="H238" s="223">
        <v>20.8</v>
      </c>
      <c r="I238" s="199"/>
      <c r="L238" s="195"/>
      <c r="M238" s="200"/>
      <c r="N238" s="201"/>
      <c r="O238" s="201"/>
      <c r="P238" s="201"/>
      <c r="Q238" s="201"/>
      <c r="R238" s="201"/>
      <c r="S238" s="201"/>
      <c r="T238" s="202"/>
      <c r="AT238" s="196" t="s">
        <v>167</v>
      </c>
      <c r="AU238" s="196" t="s">
        <v>165</v>
      </c>
      <c r="AV238" s="13" t="s">
        <v>82</v>
      </c>
      <c r="AW238" s="13" t="s">
        <v>32</v>
      </c>
      <c r="AX238" s="13" t="s">
        <v>80</v>
      </c>
      <c r="AY238" s="196" t="s">
        <v>155</v>
      </c>
    </row>
    <row r="239" spans="2:65" s="1" customFormat="1" ht="22.5" customHeight="1" x14ac:dyDescent="0.3">
      <c r="B239" s="173"/>
      <c r="C239" s="174" t="s">
        <v>392</v>
      </c>
      <c r="D239" s="174" t="s">
        <v>159</v>
      </c>
      <c r="E239" s="175" t="s">
        <v>1254</v>
      </c>
      <c r="F239" s="176" t="s">
        <v>1255</v>
      </c>
      <c r="G239" s="177" t="s">
        <v>211</v>
      </c>
      <c r="H239" s="178">
        <v>0.71899999999999997</v>
      </c>
      <c r="I239" s="179"/>
      <c r="J239" s="180">
        <f>ROUND(I239*H239,2)</f>
        <v>0</v>
      </c>
      <c r="K239" s="176" t="s">
        <v>227</v>
      </c>
      <c r="L239" s="36"/>
      <c r="M239" s="181" t="s">
        <v>3</v>
      </c>
      <c r="N239" s="182" t="s">
        <v>44</v>
      </c>
      <c r="O239" s="37"/>
      <c r="P239" s="183">
        <f>O239*H239</f>
        <v>0</v>
      </c>
      <c r="Q239" s="183">
        <v>1.0475300000000001</v>
      </c>
      <c r="R239" s="183">
        <f>Q239*H239</f>
        <v>0.75317407000000003</v>
      </c>
      <c r="S239" s="183">
        <v>0</v>
      </c>
      <c r="T239" s="184">
        <f>S239*H239</f>
        <v>0</v>
      </c>
      <c r="AR239" s="19" t="s">
        <v>164</v>
      </c>
      <c r="AT239" s="19" t="s">
        <v>159</v>
      </c>
      <c r="AU239" s="19" t="s">
        <v>165</v>
      </c>
      <c r="AY239" s="19" t="s">
        <v>155</v>
      </c>
      <c r="BE239" s="185">
        <f>IF(N239="základní",J239,0)</f>
        <v>0</v>
      </c>
      <c r="BF239" s="185">
        <f>IF(N239="snížená",J239,0)</f>
        <v>0</v>
      </c>
      <c r="BG239" s="185">
        <f>IF(N239="zákl. přenesená",J239,0)</f>
        <v>0</v>
      </c>
      <c r="BH239" s="185">
        <f>IF(N239="sníž. přenesená",J239,0)</f>
        <v>0</v>
      </c>
      <c r="BI239" s="185">
        <f>IF(N239="nulová",J239,0)</f>
        <v>0</v>
      </c>
      <c r="BJ239" s="19" t="s">
        <v>80</v>
      </c>
      <c r="BK239" s="185">
        <f>ROUND(I239*H239,2)</f>
        <v>0</v>
      </c>
      <c r="BL239" s="19" t="s">
        <v>164</v>
      </c>
      <c r="BM239" s="19" t="s">
        <v>1256</v>
      </c>
    </row>
    <row r="240" spans="2:65" s="13" customFormat="1" ht="27" x14ac:dyDescent="0.3">
      <c r="B240" s="195"/>
      <c r="D240" s="212" t="s">
        <v>167</v>
      </c>
      <c r="E240" s="221" t="s">
        <v>3</v>
      </c>
      <c r="F240" s="222" t="s">
        <v>1257</v>
      </c>
      <c r="H240" s="223">
        <v>0.71899999999999997</v>
      </c>
      <c r="I240" s="199"/>
      <c r="L240" s="195"/>
      <c r="M240" s="200"/>
      <c r="N240" s="201"/>
      <c r="O240" s="201"/>
      <c r="P240" s="201"/>
      <c r="Q240" s="201"/>
      <c r="R240" s="201"/>
      <c r="S240" s="201"/>
      <c r="T240" s="202"/>
      <c r="AT240" s="196" t="s">
        <v>167</v>
      </c>
      <c r="AU240" s="196" t="s">
        <v>165</v>
      </c>
      <c r="AV240" s="13" t="s">
        <v>82</v>
      </c>
      <c r="AW240" s="13" t="s">
        <v>32</v>
      </c>
      <c r="AX240" s="13" t="s">
        <v>80</v>
      </c>
      <c r="AY240" s="196" t="s">
        <v>155</v>
      </c>
    </row>
    <row r="241" spans="2:65" s="1" customFormat="1" ht="22.5" customHeight="1" x14ac:dyDescent="0.3">
      <c r="B241" s="173"/>
      <c r="C241" s="174" t="s">
        <v>396</v>
      </c>
      <c r="D241" s="174" t="s">
        <v>159</v>
      </c>
      <c r="E241" s="175" t="s">
        <v>1258</v>
      </c>
      <c r="F241" s="176" t="s">
        <v>1259</v>
      </c>
      <c r="G241" s="177" t="s">
        <v>217</v>
      </c>
      <c r="H241" s="178">
        <v>104</v>
      </c>
      <c r="I241" s="179"/>
      <c r="J241" s="180">
        <f>ROUND(I241*H241,2)</f>
        <v>0</v>
      </c>
      <c r="K241" s="176" t="s">
        <v>227</v>
      </c>
      <c r="L241" s="36"/>
      <c r="M241" s="181" t="s">
        <v>3</v>
      </c>
      <c r="N241" s="182" t="s">
        <v>44</v>
      </c>
      <c r="O241" s="37"/>
      <c r="P241" s="183">
        <f>O241*H241</f>
        <v>0</v>
      </c>
      <c r="Q241" s="183">
        <v>1.0300000000000001E-3</v>
      </c>
      <c r="R241" s="183">
        <f>Q241*H241</f>
        <v>0.10712000000000001</v>
      </c>
      <c r="S241" s="183">
        <v>0</v>
      </c>
      <c r="T241" s="184">
        <f>S241*H241</f>
        <v>0</v>
      </c>
      <c r="AR241" s="19" t="s">
        <v>164</v>
      </c>
      <c r="AT241" s="19" t="s">
        <v>159</v>
      </c>
      <c r="AU241" s="19" t="s">
        <v>165</v>
      </c>
      <c r="AY241" s="19" t="s">
        <v>155</v>
      </c>
      <c r="BE241" s="185">
        <f>IF(N241="základní",J241,0)</f>
        <v>0</v>
      </c>
      <c r="BF241" s="185">
        <f>IF(N241="snížená",J241,0)</f>
        <v>0</v>
      </c>
      <c r="BG241" s="185">
        <f>IF(N241="zákl. přenesená",J241,0)</f>
        <v>0</v>
      </c>
      <c r="BH241" s="185">
        <f>IF(N241="sníž. přenesená",J241,0)</f>
        <v>0</v>
      </c>
      <c r="BI241" s="185">
        <f>IF(N241="nulová",J241,0)</f>
        <v>0</v>
      </c>
      <c r="BJ241" s="19" t="s">
        <v>80</v>
      </c>
      <c r="BK241" s="185">
        <f>ROUND(I241*H241,2)</f>
        <v>0</v>
      </c>
      <c r="BL241" s="19" t="s">
        <v>164</v>
      </c>
      <c r="BM241" s="19" t="s">
        <v>1260</v>
      </c>
    </row>
    <row r="242" spans="2:65" s="13" customFormat="1" x14ac:dyDescent="0.3">
      <c r="B242" s="195"/>
      <c r="D242" s="212" t="s">
        <v>167</v>
      </c>
      <c r="E242" s="221" t="s">
        <v>3</v>
      </c>
      <c r="F242" s="222" t="s">
        <v>1261</v>
      </c>
      <c r="H242" s="223">
        <v>104</v>
      </c>
      <c r="I242" s="199"/>
      <c r="L242" s="195"/>
      <c r="M242" s="200"/>
      <c r="N242" s="201"/>
      <c r="O242" s="201"/>
      <c r="P242" s="201"/>
      <c r="Q242" s="201"/>
      <c r="R242" s="201"/>
      <c r="S242" s="201"/>
      <c r="T242" s="202"/>
      <c r="AT242" s="196" t="s">
        <v>167</v>
      </c>
      <c r="AU242" s="196" t="s">
        <v>165</v>
      </c>
      <c r="AV242" s="13" t="s">
        <v>82</v>
      </c>
      <c r="AW242" s="13" t="s">
        <v>32</v>
      </c>
      <c r="AX242" s="13" t="s">
        <v>80</v>
      </c>
      <c r="AY242" s="196" t="s">
        <v>155</v>
      </c>
    </row>
    <row r="243" spans="2:65" s="1" customFormat="1" ht="22.5" customHeight="1" x14ac:dyDescent="0.3">
      <c r="B243" s="173"/>
      <c r="C243" s="174" t="s">
        <v>403</v>
      </c>
      <c r="D243" s="174" t="s">
        <v>159</v>
      </c>
      <c r="E243" s="175" t="s">
        <v>1262</v>
      </c>
      <c r="F243" s="176" t="s">
        <v>1263</v>
      </c>
      <c r="G243" s="177" t="s">
        <v>217</v>
      </c>
      <c r="H243" s="178">
        <v>104</v>
      </c>
      <c r="I243" s="179"/>
      <c r="J243" s="180">
        <f>ROUND(I243*H243,2)</f>
        <v>0</v>
      </c>
      <c r="K243" s="176" t="s">
        <v>227</v>
      </c>
      <c r="L243" s="36"/>
      <c r="M243" s="181" t="s">
        <v>3</v>
      </c>
      <c r="N243" s="182" t="s">
        <v>44</v>
      </c>
      <c r="O243" s="37"/>
      <c r="P243" s="183">
        <f>O243*H243</f>
        <v>0</v>
      </c>
      <c r="Q243" s="183">
        <v>0</v>
      </c>
      <c r="R243" s="183">
        <f>Q243*H243</f>
        <v>0</v>
      </c>
      <c r="S243" s="183">
        <v>0</v>
      </c>
      <c r="T243" s="184">
        <f>S243*H243</f>
        <v>0</v>
      </c>
      <c r="AR243" s="19" t="s">
        <v>164</v>
      </c>
      <c r="AT243" s="19" t="s">
        <v>159</v>
      </c>
      <c r="AU243" s="19" t="s">
        <v>165</v>
      </c>
      <c r="AY243" s="19" t="s">
        <v>155</v>
      </c>
      <c r="BE243" s="185">
        <f>IF(N243="základní",J243,0)</f>
        <v>0</v>
      </c>
      <c r="BF243" s="185">
        <f>IF(N243="snížená",J243,0)</f>
        <v>0</v>
      </c>
      <c r="BG243" s="185">
        <f>IF(N243="zákl. přenesená",J243,0)</f>
        <v>0</v>
      </c>
      <c r="BH243" s="185">
        <f>IF(N243="sníž. přenesená",J243,0)</f>
        <v>0</v>
      </c>
      <c r="BI243" s="185">
        <f>IF(N243="nulová",J243,0)</f>
        <v>0</v>
      </c>
      <c r="BJ243" s="19" t="s">
        <v>80</v>
      </c>
      <c r="BK243" s="185">
        <f>ROUND(I243*H243,2)</f>
        <v>0</v>
      </c>
      <c r="BL243" s="19" t="s">
        <v>164</v>
      </c>
      <c r="BM243" s="19" t="s">
        <v>1264</v>
      </c>
    </row>
    <row r="244" spans="2:65" s="13" customFormat="1" x14ac:dyDescent="0.3">
      <c r="B244" s="195"/>
      <c r="D244" s="187" t="s">
        <v>167</v>
      </c>
      <c r="E244" s="196" t="s">
        <v>3</v>
      </c>
      <c r="F244" s="197" t="s">
        <v>1261</v>
      </c>
      <c r="H244" s="198">
        <v>104</v>
      </c>
      <c r="I244" s="199"/>
      <c r="L244" s="195"/>
      <c r="M244" s="200"/>
      <c r="N244" s="201"/>
      <c r="O244" s="201"/>
      <c r="P244" s="201"/>
      <c r="Q244" s="201"/>
      <c r="R244" s="201"/>
      <c r="S244" s="201"/>
      <c r="T244" s="202"/>
      <c r="AT244" s="196" t="s">
        <v>167</v>
      </c>
      <c r="AU244" s="196" t="s">
        <v>165</v>
      </c>
      <c r="AV244" s="13" t="s">
        <v>82</v>
      </c>
      <c r="AW244" s="13" t="s">
        <v>32</v>
      </c>
      <c r="AX244" s="13" t="s">
        <v>80</v>
      </c>
      <c r="AY244" s="196" t="s">
        <v>155</v>
      </c>
    </row>
    <row r="245" spans="2:65" s="11" customFormat="1" ht="29.85" customHeight="1" x14ac:dyDescent="0.3">
      <c r="B245" s="157"/>
      <c r="D245" s="158" t="s">
        <v>72</v>
      </c>
      <c r="E245" s="168" t="s">
        <v>203</v>
      </c>
      <c r="F245" s="168" t="s">
        <v>349</v>
      </c>
      <c r="I245" s="160"/>
      <c r="J245" s="169">
        <f>BK245</f>
        <v>0</v>
      </c>
      <c r="L245" s="157"/>
      <c r="M245" s="162"/>
      <c r="N245" s="163"/>
      <c r="O245" s="163"/>
      <c r="P245" s="164">
        <f>P246+P256+P271</f>
        <v>0</v>
      </c>
      <c r="Q245" s="163"/>
      <c r="R245" s="164">
        <f>R246+R256+R271</f>
        <v>160.54897659999997</v>
      </c>
      <c r="S245" s="163"/>
      <c r="T245" s="165">
        <f>T246+T256+T271</f>
        <v>0</v>
      </c>
      <c r="AR245" s="158" t="s">
        <v>80</v>
      </c>
      <c r="AT245" s="166" t="s">
        <v>72</v>
      </c>
      <c r="AU245" s="166" t="s">
        <v>80</v>
      </c>
      <c r="AY245" s="158" t="s">
        <v>155</v>
      </c>
      <c r="BK245" s="167">
        <f>BK246+BK256+BK271</f>
        <v>0</v>
      </c>
    </row>
    <row r="246" spans="2:65" s="11" customFormat="1" ht="14.85" customHeight="1" x14ac:dyDescent="0.3">
      <c r="B246" s="157"/>
      <c r="D246" s="170" t="s">
        <v>72</v>
      </c>
      <c r="E246" s="171" t="s">
        <v>350</v>
      </c>
      <c r="F246" s="171" t="s">
        <v>351</v>
      </c>
      <c r="I246" s="160"/>
      <c r="J246" s="172">
        <f>BK246</f>
        <v>0</v>
      </c>
      <c r="L246" s="157"/>
      <c r="M246" s="162"/>
      <c r="N246" s="163"/>
      <c r="O246" s="163"/>
      <c r="P246" s="164">
        <f>SUM(P247:P255)</f>
        <v>0</v>
      </c>
      <c r="Q246" s="163"/>
      <c r="R246" s="164">
        <f>SUM(R247:R255)</f>
        <v>0</v>
      </c>
      <c r="S246" s="163"/>
      <c r="T246" s="165">
        <f>SUM(T247:T255)</f>
        <v>0</v>
      </c>
      <c r="AR246" s="158" t="s">
        <v>80</v>
      </c>
      <c r="AT246" s="166" t="s">
        <v>72</v>
      </c>
      <c r="AU246" s="166" t="s">
        <v>82</v>
      </c>
      <c r="AY246" s="158" t="s">
        <v>155</v>
      </c>
      <c r="BK246" s="167">
        <f>SUM(BK247:BK255)</f>
        <v>0</v>
      </c>
    </row>
    <row r="247" spans="2:65" s="1" customFormat="1" ht="22.5" customHeight="1" x14ac:dyDescent="0.3">
      <c r="B247" s="173"/>
      <c r="C247" s="174" t="s">
        <v>408</v>
      </c>
      <c r="D247" s="174" t="s">
        <v>159</v>
      </c>
      <c r="E247" s="175" t="s">
        <v>353</v>
      </c>
      <c r="F247" s="176" t="s">
        <v>354</v>
      </c>
      <c r="G247" s="177" t="s">
        <v>217</v>
      </c>
      <c r="H247" s="178">
        <v>550.221</v>
      </c>
      <c r="I247" s="179"/>
      <c r="J247" s="180">
        <f>ROUND(I247*H247,2)</f>
        <v>0</v>
      </c>
      <c r="K247" s="176" t="s">
        <v>163</v>
      </c>
      <c r="L247" s="36"/>
      <c r="M247" s="181" t="s">
        <v>3</v>
      </c>
      <c r="N247" s="182" t="s">
        <v>44</v>
      </c>
      <c r="O247" s="37"/>
      <c r="P247" s="183">
        <f>O247*H247</f>
        <v>0</v>
      </c>
      <c r="Q247" s="183">
        <v>0</v>
      </c>
      <c r="R247" s="183">
        <f>Q247*H247</f>
        <v>0</v>
      </c>
      <c r="S247" s="183">
        <v>0</v>
      </c>
      <c r="T247" s="184">
        <f>S247*H247</f>
        <v>0</v>
      </c>
      <c r="AR247" s="19" t="s">
        <v>164</v>
      </c>
      <c r="AT247" s="19" t="s">
        <v>159</v>
      </c>
      <c r="AU247" s="19" t="s">
        <v>165</v>
      </c>
      <c r="AY247" s="19" t="s">
        <v>155</v>
      </c>
      <c r="BE247" s="185">
        <f>IF(N247="základní",J247,0)</f>
        <v>0</v>
      </c>
      <c r="BF247" s="185">
        <f>IF(N247="snížená",J247,0)</f>
        <v>0</v>
      </c>
      <c r="BG247" s="185">
        <f>IF(N247="zákl. přenesená",J247,0)</f>
        <v>0</v>
      </c>
      <c r="BH247" s="185">
        <f>IF(N247="sníž. přenesená",J247,0)</f>
        <v>0</v>
      </c>
      <c r="BI247" s="185">
        <f>IF(N247="nulová",J247,0)</f>
        <v>0</v>
      </c>
      <c r="BJ247" s="19" t="s">
        <v>80</v>
      </c>
      <c r="BK247" s="185">
        <f>ROUND(I247*H247,2)</f>
        <v>0</v>
      </c>
      <c r="BL247" s="19" t="s">
        <v>164</v>
      </c>
      <c r="BM247" s="19" t="s">
        <v>355</v>
      </c>
    </row>
    <row r="248" spans="2:65" s="12" customFormat="1" x14ac:dyDescent="0.3">
      <c r="B248" s="186"/>
      <c r="D248" s="187" t="s">
        <v>167</v>
      </c>
      <c r="E248" s="188" t="s">
        <v>3</v>
      </c>
      <c r="F248" s="189" t="s">
        <v>1265</v>
      </c>
      <c r="H248" s="190" t="s">
        <v>3</v>
      </c>
      <c r="I248" s="191"/>
      <c r="L248" s="186"/>
      <c r="M248" s="192"/>
      <c r="N248" s="193"/>
      <c r="O248" s="193"/>
      <c r="P248" s="193"/>
      <c r="Q248" s="193"/>
      <c r="R248" s="193"/>
      <c r="S248" s="193"/>
      <c r="T248" s="194"/>
      <c r="AT248" s="190" t="s">
        <v>167</v>
      </c>
      <c r="AU248" s="190" t="s">
        <v>165</v>
      </c>
      <c r="AV248" s="12" t="s">
        <v>80</v>
      </c>
      <c r="AW248" s="12" t="s">
        <v>32</v>
      </c>
      <c r="AX248" s="12" t="s">
        <v>73</v>
      </c>
      <c r="AY248" s="190" t="s">
        <v>155</v>
      </c>
    </row>
    <row r="249" spans="2:65" s="13" customFormat="1" x14ac:dyDescent="0.3">
      <c r="B249" s="195"/>
      <c r="D249" s="212" t="s">
        <v>167</v>
      </c>
      <c r="E249" s="221" t="s">
        <v>3</v>
      </c>
      <c r="F249" s="222" t="s">
        <v>1140</v>
      </c>
      <c r="H249" s="223">
        <v>550.221</v>
      </c>
      <c r="I249" s="199"/>
      <c r="L249" s="195"/>
      <c r="M249" s="200"/>
      <c r="N249" s="201"/>
      <c r="O249" s="201"/>
      <c r="P249" s="201"/>
      <c r="Q249" s="201"/>
      <c r="R249" s="201"/>
      <c r="S249" s="201"/>
      <c r="T249" s="202"/>
      <c r="AT249" s="196" t="s">
        <v>167</v>
      </c>
      <c r="AU249" s="196" t="s">
        <v>165</v>
      </c>
      <c r="AV249" s="13" t="s">
        <v>82</v>
      </c>
      <c r="AW249" s="13" t="s">
        <v>32</v>
      </c>
      <c r="AX249" s="13" t="s">
        <v>80</v>
      </c>
      <c r="AY249" s="196" t="s">
        <v>155</v>
      </c>
    </row>
    <row r="250" spans="2:65" s="1" customFormat="1" ht="22.5" customHeight="1" x14ac:dyDescent="0.3">
      <c r="B250" s="173"/>
      <c r="C250" s="174" t="s">
        <v>415</v>
      </c>
      <c r="D250" s="174" t="s">
        <v>159</v>
      </c>
      <c r="E250" s="175" t="s">
        <v>363</v>
      </c>
      <c r="F250" s="176" t="s">
        <v>364</v>
      </c>
      <c r="G250" s="177" t="s">
        <v>217</v>
      </c>
      <c r="H250" s="178">
        <v>72.009</v>
      </c>
      <c r="I250" s="179"/>
      <c r="J250" s="180">
        <f>ROUND(I250*H250,2)</f>
        <v>0</v>
      </c>
      <c r="K250" s="176" t="s">
        <v>163</v>
      </c>
      <c r="L250" s="36"/>
      <c r="M250" s="181" t="s">
        <v>3</v>
      </c>
      <c r="N250" s="182" t="s">
        <v>44</v>
      </c>
      <c r="O250" s="37"/>
      <c r="P250" s="183">
        <f>O250*H250</f>
        <v>0</v>
      </c>
      <c r="Q250" s="183">
        <v>0</v>
      </c>
      <c r="R250" s="183">
        <f>Q250*H250</f>
        <v>0</v>
      </c>
      <c r="S250" s="183">
        <v>0</v>
      </c>
      <c r="T250" s="184">
        <f>S250*H250</f>
        <v>0</v>
      </c>
      <c r="AR250" s="19" t="s">
        <v>164</v>
      </c>
      <c r="AT250" s="19" t="s">
        <v>159</v>
      </c>
      <c r="AU250" s="19" t="s">
        <v>165</v>
      </c>
      <c r="AY250" s="19" t="s">
        <v>155</v>
      </c>
      <c r="BE250" s="185">
        <f>IF(N250="základní",J250,0)</f>
        <v>0</v>
      </c>
      <c r="BF250" s="185">
        <f>IF(N250="snížená",J250,0)</f>
        <v>0</v>
      </c>
      <c r="BG250" s="185">
        <f>IF(N250="zákl. přenesená",J250,0)</f>
        <v>0</v>
      </c>
      <c r="BH250" s="185">
        <f>IF(N250="sníž. přenesená",J250,0)</f>
        <v>0</v>
      </c>
      <c r="BI250" s="185">
        <f>IF(N250="nulová",J250,0)</f>
        <v>0</v>
      </c>
      <c r="BJ250" s="19" t="s">
        <v>80</v>
      </c>
      <c r="BK250" s="185">
        <f>ROUND(I250*H250,2)</f>
        <v>0</v>
      </c>
      <c r="BL250" s="19" t="s">
        <v>164</v>
      </c>
      <c r="BM250" s="19" t="s">
        <v>365</v>
      </c>
    </row>
    <row r="251" spans="2:65" s="13" customFormat="1" x14ac:dyDescent="0.3">
      <c r="B251" s="195"/>
      <c r="D251" s="212" t="s">
        <v>167</v>
      </c>
      <c r="E251" s="221" t="s">
        <v>3</v>
      </c>
      <c r="F251" s="222" t="s">
        <v>1141</v>
      </c>
      <c r="H251" s="223">
        <v>72.009</v>
      </c>
      <c r="I251" s="199"/>
      <c r="L251" s="195"/>
      <c r="M251" s="200"/>
      <c r="N251" s="201"/>
      <c r="O251" s="201"/>
      <c r="P251" s="201"/>
      <c r="Q251" s="201"/>
      <c r="R251" s="201"/>
      <c r="S251" s="201"/>
      <c r="T251" s="202"/>
      <c r="AT251" s="196" t="s">
        <v>167</v>
      </c>
      <c r="AU251" s="196" t="s">
        <v>165</v>
      </c>
      <c r="AV251" s="13" t="s">
        <v>82</v>
      </c>
      <c r="AW251" s="13" t="s">
        <v>32</v>
      </c>
      <c r="AX251" s="13" t="s">
        <v>80</v>
      </c>
      <c r="AY251" s="196" t="s">
        <v>155</v>
      </c>
    </row>
    <row r="252" spans="2:65" s="1" customFormat="1" ht="22.5" customHeight="1" x14ac:dyDescent="0.3">
      <c r="B252" s="173"/>
      <c r="C252" s="174" t="s">
        <v>420</v>
      </c>
      <c r="D252" s="174" t="s">
        <v>159</v>
      </c>
      <c r="E252" s="175" t="s">
        <v>367</v>
      </c>
      <c r="F252" s="176" t="s">
        <v>368</v>
      </c>
      <c r="G252" s="177" t="s">
        <v>217</v>
      </c>
      <c r="H252" s="178">
        <v>43.75</v>
      </c>
      <c r="I252" s="179"/>
      <c r="J252" s="180">
        <f>ROUND(I252*H252,2)</f>
        <v>0</v>
      </c>
      <c r="K252" s="176" t="s">
        <v>163</v>
      </c>
      <c r="L252" s="36"/>
      <c r="M252" s="181" t="s">
        <v>3</v>
      </c>
      <c r="N252" s="182" t="s">
        <v>44</v>
      </c>
      <c r="O252" s="37"/>
      <c r="P252" s="183">
        <f>O252*H252</f>
        <v>0</v>
      </c>
      <c r="Q252" s="183">
        <v>0</v>
      </c>
      <c r="R252" s="183">
        <f>Q252*H252</f>
        <v>0</v>
      </c>
      <c r="S252" s="183">
        <v>0</v>
      </c>
      <c r="T252" s="184">
        <f>S252*H252</f>
        <v>0</v>
      </c>
      <c r="AR252" s="19" t="s">
        <v>164</v>
      </c>
      <c r="AT252" s="19" t="s">
        <v>159</v>
      </c>
      <c r="AU252" s="19" t="s">
        <v>165</v>
      </c>
      <c r="AY252" s="19" t="s">
        <v>155</v>
      </c>
      <c r="BE252" s="185">
        <f>IF(N252="základní",J252,0)</f>
        <v>0</v>
      </c>
      <c r="BF252" s="185">
        <f>IF(N252="snížená",J252,0)</f>
        <v>0</v>
      </c>
      <c r="BG252" s="185">
        <f>IF(N252="zákl. přenesená",J252,0)</f>
        <v>0</v>
      </c>
      <c r="BH252" s="185">
        <f>IF(N252="sníž. přenesená",J252,0)</f>
        <v>0</v>
      </c>
      <c r="BI252" s="185">
        <f>IF(N252="nulová",J252,0)</f>
        <v>0</v>
      </c>
      <c r="BJ252" s="19" t="s">
        <v>80</v>
      </c>
      <c r="BK252" s="185">
        <f>ROUND(I252*H252,2)</f>
        <v>0</v>
      </c>
      <c r="BL252" s="19" t="s">
        <v>164</v>
      </c>
      <c r="BM252" s="19" t="s">
        <v>1266</v>
      </c>
    </row>
    <row r="253" spans="2:65" s="12" customFormat="1" x14ac:dyDescent="0.3">
      <c r="B253" s="186"/>
      <c r="D253" s="187" t="s">
        <v>167</v>
      </c>
      <c r="E253" s="188" t="s">
        <v>3</v>
      </c>
      <c r="F253" s="189" t="s">
        <v>370</v>
      </c>
      <c r="H253" s="190" t="s">
        <v>3</v>
      </c>
      <c r="I253" s="191"/>
      <c r="L253" s="186"/>
      <c r="M253" s="192"/>
      <c r="N253" s="193"/>
      <c r="O253" s="193"/>
      <c r="P253" s="193"/>
      <c r="Q253" s="193"/>
      <c r="R253" s="193"/>
      <c r="S253" s="193"/>
      <c r="T253" s="194"/>
      <c r="AT253" s="190" t="s">
        <v>167</v>
      </c>
      <c r="AU253" s="190" t="s">
        <v>165</v>
      </c>
      <c r="AV253" s="12" t="s">
        <v>80</v>
      </c>
      <c r="AW253" s="12" t="s">
        <v>32</v>
      </c>
      <c r="AX253" s="12" t="s">
        <v>73</v>
      </c>
      <c r="AY253" s="190" t="s">
        <v>155</v>
      </c>
    </row>
    <row r="254" spans="2:65" s="12" customFormat="1" x14ac:dyDescent="0.3">
      <c r="B254" s="186"/>
      <c r="D254" s="187" t="s">
        <v>167</v>
      </c>
      <c r="E254" s="188" t="s">
        <v>3</v>
      </c>
      <c r="F254" s="189" t="s">
        <v>1267</v>
      </c>
      <c r="H254" s="190" t="s">
        <v>3</v>
      </c>
      <c r="I254" s="191"/>
      <c r="L254" s="186"/>
      <c r="M254" s="192"/>
      <c r="N254" s="193"/>
      <c r="O254" s="193"/>
      <c r="P254" s="193"/>
      <c r="Q254" s="193"/>
      <c r="R254" s="193"/>
      <c r="S254" s="193"/>
      <c r="T254" s="194"/>
      <c r="AT254" s="190" t="s">
        <v>167</v>
      </c>
      <c r="AU254" s="190" t="s">
        <v>165</v>
      </c>
      <c r="AV254" s="12" t="s">
        <v>80</v>
      </c>
      <c r="AW254" s="12" t="s">
        <v>32</v>
      </c>
      <c r="AX254" s="12" t="s">
        <v>73</v>
      </c>
      <c r="AY254" s="190" t="s">
        <v>155</v>
      </c>
    </row>
    <row r="255" spans="2:65" s="13" customFormat="1" x14ac:dyDescent="0.3">
      <c r="B255" s="195"/>
      <c r="D255" s="187" t="s">
        <v>167</v>
      </c>
      <c r="E255" s="196" t="s">
        <v>3</v>
      </c>
      <c r="F255" s="197" t="s">
        <v>1268</v>
      </c>
      <c r="H255" s="198">
        <v>43.75</v>
      </c>
      <c r="I255" s="199"/>
      <c r="L255" s="195"/>
      <c r="M255" s="200"/>
      <c r="N255" s="201"/>
      <c r="O255" s="201"/>
      <c r="P255" s="201"/>
      <c r="Q255" s="201"/>
      <c r="R255" s="201"/>
      <c r="S255" s="201"/>
      <c r="T255" s="202"/>
      <c r="AT255" s="196" t="s">
        <v>167</v>
      </c>
      <c r="AU255" s="196" t="s">
        <v>165</v>
      </c>
      <c r="AV255" s="13" t="s">
        <v>82</v>
      </c>
      <c r="AW255" s="13" t="s">
        <v>32</v>
      </c>
      <c r="AX255" s="13" t="s">
        <v>80</v>
      </c>
      <c r="AY255" s="196" t="s">
        <v>155</v>
      </c>
    </row>
    <row r="256" spans="2:65" s="11" customFormat="1" ht="22.35" customHeight="1" x14ac:dyDescent="0.3">
      <c r="B256" s="157"/>
      <c r="D256" s="170" t="s">
        <v>72</v>
      </c>
      <c r="E256" s="171" t="s">
        <v>401</v>
      </c>
      <c r="F256" s="171" t="s">
        <v>402</v>
      </c>
      <c r="I256" s="160"/>
      <c r="J256" s="172">
        <f>BK256</f>
        <v>0</v>
      </c>
      <c r="L256" s="157"/>
      <c r="M256" s="162"/>
      <c r="N256" s="163"/>
      <c r="O256" s="163"/>
      <c r="P256" s="164">
        <f>SUM(P257:P270)</f>
        <v>0</v>
      </c>
      <c r="Q256" s="163"/>
      <c r="R256" s="164">
        <f>SUM(R257:R270)</f>
        <v>19.4178116</v>
      </c>
      <c r="S256" s="163"/>
      <c r="T256" s="165">
        <f>SUM(T257:T270)</f>
        <v>0</v>
      </c>
      <c r="AR256" s="158" t="s">
        <v>80</v>
      </c>
      <c r="AT256" s="166" t="s">
        <v>72</v>
      </c>
      <c r="AU256" s="166" t="s">
        <v>82</v>
      </c>
      <c r="AY256" s="158" t="s">
        <v>155</v>
      </c>
      <c r="BK256" s="167">
        <f>SUM(BK257:BK270)</f>
        <v>0</v>
      </c>
    </row>
    <row r="257" spans="2:65" s="1" customFormat="1" ht="22.5" customHeight="1" x14ac:dyDescent="0.3">
      <c r="B257" s="173"/>
      <c r="C257" s="174" t="s">
        <v>428</v>
      </c>
      <c r="D257" s="174" t="s">
        <v>159</v>
      </c>
      <c r="E257" s="175" t="s">
        <v>404</v>
      </c>
      <c r="F257" s="176" t="s">
        <v>405</v>
      </c>
      <c r="G257" s="177" t="s">
        <v>217</v>
      </c>
      <c r="H257" s="178">
        <v>68.58</v>
      </c>
      <c r="I257" s="179"/>
      <c r="J257" s="180">
        <f>ROUND(I257*H257,2)</f>
        <v>0</v>
      </c>
      <c r="K257" s="176" t="s">
        <v>163</v>
      </c>
      <c r="L257" s="36"/>
      <c r="M257" s="181" t="s">
        <v>3</v>
      </c>
      <c r="N257" s="182" t="s">
        <v>44</v>
      </c>
      <c r="O257" s="37"/>
      <c r="P257" s="183">
        <f>O257*H257</f>
        <v>0</v>
      </c>
      <c r="Q257" s="183">
        <v>0.10362</v>
      </c>
      <c r="R257" s="183">
        <f>Q257*H257</f>
        <v>7.1062596000000005</v>
      </c>
      <c r="S257" s="183">
        <v>0</v>
      </c>
      <c r="T257" s="184">
        <f>S257*H257</f>
        <v>0</v>
      </c>
      <c r="AR257" s="19" t="s">
        <v>164</v>
      </c>
      <c r="AT257" s="19" t="s">
        <v>159</v>
      </c>
      <c r="AU257" s="19" t="s">
        <v>165</v>
      </c>
      <c r="AY257" s="19" t="s">
        <v>155</v>
      </c>
      <c r="BE257" s="185">
        <f>IF(N257="základní",J257,0)</f>
        <v>0</v>
      </c>
      <c r="BF257" s="185">
        <f>IF(N257="snížená",J257,0)</f>
        <v>0</v>
      </c>
      <c r="BG257" s="185">
        <f>IF(N257="zákl. přenesená",J257,0)</f>
        <v>0</v>
      </c>
      <c r="BH257" s="185">
        <f>IF(N257="sníž. přenesená",J257,0)</f>
        <v>0</v>
      </c>
      <c r="BI257" s="185">
        <f>IF(N257="nulová",J257,0)</f>
        <v>0</v>
      </c>
      <c r="BJ257" s="19" t="s">
        <v>80</v>
      </c>
      <c r="BK257" s="185">
        <f>ROUND(I257*H257,2)</f>
        <v>0</v>
      </c>
      <c r="BL257" s="19" t="s">
        <v>164</v>
      </c>
      <c r="BM257" s="19" t="s">
        <v>406</v>
      </c>
    </row>
    <row r="258" spans="2:65" s="13" customFormat="1" x14ac:dyDescent="0.3">
      <c r="B258" s="195"/>
      <c r="D258" s="187" t="s">
        <v>167</v>
      </c>
      <c r="E258" s="196" t="s">
        <v>3</v>
      </c>
      <c r="F258" s="197" t="s">
        <v>1269</v>
      </c>
      <c r="H258" s="198">
        <v>61.5</v>
      </c>
      <c r="I258" s="199"/>
      <c r="L258" s="195"/>
      <c r="M258" s="200"/>
      <c r="N258" s="201"/>
      <c r="O258" s="201"/>
      <c r="P258" s="201"/>
      <c r="Q258" s="201"/>
      <c r="R258" s="201"/>
      <c r="S258" s="201"/>
      <c r="T258" s="202"/>
      <c r="AT258" s="196" t="s">
        <v>167</v>
      </c>
      <c r="AU258" s="196" t="s">
        <v>165</v>
      </c>
      <c r="AV258" s="13" t="s">
        <v>82</v>
      </c>
      <c r="AW258" s="13" t="s">
        <v>32</v>
      </c>
      <c r="AX258" s="13" t="s">
        <v>73</v>
      </c>
      <c r="AY258" s="196" t="s">
        <v>155</v>
      </c>
    </row>
    <row r="259" spans="2:65" s="13" customFormat="1" x14ac:dyDescent="0.3">
      <c r="B259" s="195"/>
      <c r="D259" s="187" t="s">
        <v>167</v>
      </c>
      <c r="E259" s="196" t="s">
        <v>3</v>
      </c>
      <c r="F259" s="197" t="s">
        <v>1270</v>
      </c>
      <c r="H259" s="198">
        <v>7.08</v>
      </c>
      <c r="I259" s="199"/>
      <c r="L259" s="195"/>
      <c r="M259" s="200"/>
      <c r="N259" s="201"/>
      <c r="O259" s="201"/>
      <c r="P259" s="201"/>
      <c r="Q259" s="201"/>
      <c r="R259" s="201"/>
      <c r="S259" s="201"/>
      <c r="T259" s="202"/>
      <c r="AT259" s="196" t="s">
        <v>167</v>
      </c>
      <c r="AU259" s="196" t="s">
        <v>165</v>
      </c>
      <c r="AV259" s="13" t="s">
        <v>82</v>
      </c>
      <c r="AW259" s="13" t="s">
        <v>32</v>
      </c>
      <c r="AX259" s="13" t="s">
        <v>73</v>
      </c>
      <c r="AY259" s="196" t="s">
        <v>155</v>
      </c>
    </row>
    <row r="260" spans="2:65" s="15" customFormat="1" x14ac:dyDescent="0.3">
      <c r="B260" s="211"/>
      <c r="D260" s="212" t="s">
        <v>167</v>
      </c>
      <c r="E260" s="213" t="s">
        <v>3</v>
      </c>
      <c r="F260" s="214" t="s">
        <v>180</v>
      </c>
      <c r="H260" s="215">
        <v>68.58</v>
      </c>
      <c r="I260" s="216"/>
      <c r="L260" s="211"/>
      <c r="M260" s="217"/>
      <c r="N260" s="218"/>
      <c r="O260" s="218"/>
      <c r="P260" s="218"/>
      <c r="Q260" s="218"/>
      <c r="R260" s="218"/>
      <c r="S260" s="218"/>
      <c r="T260" s="219"/>
      <c r="AT260" s="220" t="s">
        <v>167</v>
      </c>
      <c r="AU260" s="220" t="s">
        <v>165</v>
      </c>
      <c r="AV260" s="15" t="s">
        <v>164</v>
      </c>
      <c r="AW260" s="15" t="s">
        <v>32</v>
      </c>
      <c r="AX260" s="15" t="s">
        <v>80</v>
      </c>
      <c r="AY260" s="220" t="s">
        <v>155</v>
      </c>
    </row>
    <row r="261" spans="2:65" s="1" customFormat="1" ht="22.5" customHeight="1" x14ac:dyDescent="0.3">
      <c r="B261" s="173"/>
      <c r="C261" s="227" t="s">
        <v>433</v>
      </c>
      <c r="D261" s="227" t="s">
        <v>325</v>
      </c>
      <c r="E261" s="228" t="s">
        <v>409</v>
      </c>
      <c r="F261" s="229" t="s">
        <v>410</v>
      </c>
      <c r="G261" s="230" t="s">
        <v>217</v>
      </c>
      <c r="H261" s="231">
        <v>62.73</v>
      </c>
      <c r="I261" s="232"/>
      <c r="J261" s="233">
        <f>ROUND(I261*H261,2)</f>
        <v>0</v>
      </c>
      <c r="K261" s="229" t="s">
        <v>3</v>
      </c>
      <c r="L261" s="234"/>
      <c r="M261" s="235" t="s">
        <v>3</v>
      </c>
      <c r="N261" s="236" t="s">
        <v>44</v>
      </c>
      <c r="O261" s="37"/>
      <c r="P261" s="183">
        <f>O261*H261</f>
        <v>0</v>
      </c>
      <c r="Q261" s="183">
        <v>0.17599999999999999</v>
      </c>
      <c r="R261" s="183">
        <f>Q261*H261</f>
        <v>11.040479999999999</v>
      </c>
      <c r="S261" s="183">
        <v>0</v>
      </c>
      <c r="T261" s="184">
        <f>S261*H261</f>
        <v>0</v>
      </c>
      <c r="AR261" s="19" t="s">
        <v>224</v>
      </c>
      <c r="AT261" s="19" t="s">
        <v>325</v>
      </c>
      <c r="AU261" s="19" t="s">
        <v>165</v>
      </c>
      <c r="AY261" s="19" t="s">
        <v>155</v>
      </c>
      <c r="BE261" s="185">
        <f>IF(N261="základní",J261,0)</f>
        <v>0</v>
      </c>
      <c r="BF261" s="185">
        <f>IF(N261="snížená",J261,0)</f>
        <v>0</v>
      </c>
      <c r="BG261" s="185">
        <f>IF(N261="zákl. přenesená",J261,0)</f>
        <v>0</v>
      </c>
      <c r="BH261" s="185">
        <f>IF(N261="sníž. přenesená",J261,0)</f>
        <v>0</v>
      </c>
      <c r="BI261" s="185">
        <f>IF(N261="nulová",J261,0)</f>
        <v>0</v>
      </c>
      <c r="BJ261" s="19" t="s">
        <v>80</v>
      </c>
      <c r="BK261" s="185">
        <f>ROUND(I261*H261,2)</f>
        <v>0</v>
      </c>
      <c r="BL261" s="19" t="s">
        <v>164</v>
      </c>
      <c r="BM261" s="19" t="s">
        <v>411</v>
      </c>
    </row>
    <row r="262" spans="2:65" s="13" customFormat="1" x14ac:dyDescent="0.3">
      <c r="B262" s="195"/>
      <c r="D262" s="187" t="s">
        <v>167</v>
      </c>
      <c r="E262" s="196" t="s">
        <v>3</v>
      </c>
      <c r="F262" s="197" t="s">
        <v>1269</v>
      </c>
      <c r="H262" s="198">
        <v>61.5</v>
      </c>
      <c r="I262" s="199"/>
      <c r="L262" s="195"/>
      <c r="M262" s="200"/>
      <c r="N262" s="201"/>
      <c r="O262" s="201"/>
      <c r="P262" s="201"/>
      <c r="Q262" s="201"/>
      <c r="R262" s="201"/>
      <c r="S262" s="201"/>
      <c r="T262" s="202"/>
      <c r="AT262" s="196" t="s">
        <v>167</v>
      </c>
      <c r="AU262" s="196" t="s">
        <v>165</v>
      </c>
      <c r="AV262" s="13" t="s">
        <v>82</v>
      </c>
      <c r="AW262" s="13" t="s">
        <v>32</v>
      </c>
      <c r="AX262" s="13" t="s">
        <v>73</v>
      </c>
      <c r="AY262" s="196" t="s">
        <v>155</v>
      </c>
    </row>
    <row r="263" spans="2:65" s="13" customFormat="1" x14ac:dyDescent="0.3">
      <c r="B263" s="195"/>
      <c r="D263" s="187" t="s">
        <v>167</v>
      </c>
      <c r="E263" s="196" t="s">
        <v>3</v>
      </c>
      <c r="F263" s="197" t="s">
        <v>1271</v>
      </c>
      <c r="H263" s="198">
        <v>1.23</v>
      </c>
      <c r="I263" s="199"/>
      <c r="L263" s="195"/>
      <c r="M263" s="200"/>
      <c r="N263" s="201"/>
      <c r="O263" s="201"/>
      <c r="P263" s="201"/>
      <c r="Q263" s="201"/>
      <c r="R263" s="201"/>
      <c r="S263" s="201"/>
      <c r="T263" s="202"/>
      <c r="AT263" s="196" t="s">
        <v>167</v>
      </c>
      <c r="AU263" s="196" t="s">
        <v>165</v>
      </c>
      <c r="AV263" s="13" t="s">
        <v>82</v>
      </c>
      <c r="AW263" s="13" t="s">
        <v>32</v>
      </c>
      <c r="AX263" s="13" t="s">
        <v>73</v>
      </c>
      <c r="AY263" s="196" t="s">
        <v>155</v>
      </c>
    </row>
    <row r="264" spans="2:65" s="15" customFormat="1" x14ac:dyDescent="0.3">
      <c r="B264" s="211"/>
      <c r="D264" s="212" t="s">
        <v>167</v>
      </c>
      <c r="E264" s="213" t="s">
        <v>3</v>
      </c>
      <c r="F264" s="214" t="s">
        <v>180</v>
      </c>
      <c r="H264" s="215">
        <v>62.73</v>
      </c>
      <c r="I264" s="216"/>
      <c r="L264" s="211"/>
      <c r="M264" s="217"/>
      <c r="N264" s="218"/>
      <c r="O264" s="218"/>
      <c r="P264" s="218"/>
      <c r="Q264" s="218"/>
      <c r="R264" s="218"/>
      <c r="S264" s="218"/>
      <c r="T264" s="219"/>
      <c r="AT264" s="220" t="s">
        <v>167</v>
      </c>
      <c r="AU264" s="220" t="s">
        <v>165</v>
      </c>
      <c r="AV264" s="15" t="s">
        <v>164</v>
      </c>
      <c r="AW264" s="15" t="s">
        <v>32</v>
      </c>
      <c r="AX264" s="15" t="s">
        <v>80</v>
      </c>
      <c r="AY264" s="220" t="s">
        <v>155</v>
      </c>
    </row>
    <row r="265" spans="2:65" s="1" customFormat="1" ht="31.5" customHeight="1" x14ac:dyDescent="0.3">
      <c r="B265" s="173"/>
      <c r="C265" s="174" t="s">
        <v>437</v>
      </c>
      <c r="D265" s="174" t="s">
        <v>159</v>
      </c>
      <c r="E265" s="175" t="s">
        <v>1272</v>
      </c>
      <c r="F265" s="176" t="s">
        <v>1273</v>
      </c>
      <c r="G265" s="177" t="s">
        <v>217</v>
      </c>
      <c r="H265" s="178">
        <v>7.08</v>
      </c>
      <c r="I265" s="179"/>
      <c r="J265" s="180">
        <f>ROUND(I265*H265,2)</f>
        <v>0</v>
      </c>
      <c r="K265" s="176" t="s">
        <v>163</v>
      </c>
      <c r="L265" s="36"/>
      <c r="M265" s="181" t="s">
        <v>3</v>
      </c>
      <c r="N265" s="182" t="s">
        <v>44</v>
      </c>
      <c r="O265" s="37"/>
      <c r="P265" s="183">
        <f>O265*H265</f>
        <v>0</v>
      </c>
      <c r="Q265" s="183">
        <v>0</v>
      </c>
      <c r="R265" s="183">
        <f>Q265*H265</f>
        <v>0</v>
      </c>
      <c r="S265" s="183">
        <v>0</v>
      </c>
      <c r="T265" s="184">
        <f>S265*H265</f>
        <v>0</v>
      </c>
      <c r="AR265" s="19" t="s">
        <v>164</v>
      </c>
      <c r="AT265" s="19" t="s">
        <v>159</v>
      </c>
      <c r="AU265" s="19" t="s">
        <v>165</v>
      </c>
      <c r="AY265" s="19" t="s">
        <v>155</v>
      </c>
      <c r="BE265" s="185">
        <f>IF(N265="základní",J265,0)</f>
        <v>0</v>
      </c>
      <c r="BF265" s="185">
        <f>IF(N265="snížená",J265,0)</f>
        <v>0</v>
      </c>
      <c r="BG265" s="185">
        <f>IF(N265="zákl. přenesená",J265,0)</f>
        <v>0</v>
      </c>
      <c r="BH265" s="185">
        <f>IF(N265="sníž. přenesená",J265,0)</f>
        <v>0</v>
      </c>
      <c r="BI265" s="185">
        <f>IF(N265="nulová",J265,0)</f>
        <v>0</v>
      </c>
      <c r="BJ265" s="19" t="s">
        <v>80</v>
      </c>
      <c r="BK265" s="185">
        <f>ROUND(I265*H265,2)</f>
        <v>0</v>
      </c>
      <c r="BL265" s="19" t="s">
        <v>164</v>
      </c>
      <c r="BM265" s="19" t="s">
        <v>1274</v>
      </c>
    </row>
    <row r="266" spans="2:65" s="13" customFormat="1" x14ac:dyDescent="0.3">
      <c r="B266" s="195"/>
      <c r="D266" s="212" t="s">
        <v>167</v>
      </c>
      <c r="E266" s="221" t="s">
        <v>3</v>
      </c>
      <c r="F266" s="222" t="s">
        <v>1270</v>
      </c>
      <c r="H266" s="223">
        <v>7.08</v>
      </c>
      <c r="I266" s="199"/>
      <c r="L266" s="195"/>
      <c r="M266" s="200"/>
      <c r="N266" s="201"/>
      <c r="O266" s="201"/>
      <c r="P266" s="201"/>
      <c r="Q266" s="201"/>
      <c r="R266" s="201"/>
      <c r="S266" s="201"/>
      <c r="T266" s="202"/>
      <c r="AT266" s="196" t="s">
        <v>167</v>
      </c>
      <c r="AU266" s="196" t="s">
        <v>165</v>
      </c>
      <c r="AV266" s="13" t="s">
        <v>82</v>
      </c>
      <c r="AW266" s="13" t="s">
        <v>32</v>
      </c>
      <c r="AX266" s="13" t="s">
        <v>80</v>
      </c>
      <c r="AY266" s="196" t="s">
        <v>155</v>
      </c>
    </row>
    <row r="267" spans="2:65" s="1" customFormat="1" ht="22.5" customHeight="1" x14ac:dyDescent="0.3">
      <c r="B267" s="173"/>
      <c r="C267" s="227" t="s">
        <v>442</v>
      </c>
      <c r="D267" s="227" t="s">
        <v>325</v>
      </c>
      <c r="E267" s="228" t="s">
        <v>1275</v>
      </c>
      <c r="F267" s="229" t="s">
        <v>1276</v>
      </c>
      <c r="G267" s="230" t="s">
        <v>217</v>
      </c>
      <c r="H267" s="231">
        <v>7.2220000000000004</v>
      </c>
      <c r="I267" s="232"/>
      <c r="J267" s="233">
        <f>ROUND(I267*H267,2)</f>
        <v>0</v>
      </c>
      <c r="K267" s="229" t="s">
        <v>3</v>
      </c>
      <c r="L267" s="234"/>
      <c r="M267" s="235" t="s">
        <v>3</v>
      </c>
      <c r="N267" s="236" t="s">
        <v>44</v>
      </c>
      <c r="O267" s="37"/>
      <c r="P267" s="183">
        <f>O267*H267</f>
        <v>0</v>
      </c>
      <c r="Q267" s="183">
        <v>0.17599999999999999</v>
      </c>
      <c r="R267" s="183">
        <f>Q267*H267</f>
        <v>1.271072</v>
      </c>
      <c r="S267" s="183">
        <v>0</v>
      </c>
      <c r="T267" s="184">
        <f>S267*H267</f>
        <v>0</v>
      </c>
      <c r="AR267" s="19" t="s">
        <v>224</v>
      </c>
      <c r="AT267" s="19" t="s">
        <v>325</v>
      </c>
      <c r="AU267" s="19" t="s">
        <v>165</v>
      </c>
      <c r="AY267" s="19" t="s">
        <v>155</v>
      </c>
      <c r="BE267" s="185">
        <f>IF(N267="základní",J267,0)</f>
        <v>0</v>
      </c>
      <c r="BF267" s="185">
        <f>IF(N267="snížená",J267,0)</f>
        <v>0</v>
      </c>
      <c r="BG267" s="185">
        <f>IF(N267="zákl. přenesená",J267,0)</f>
        <v>0</v>
      </c>
      <c r="BH267" s="185">
        <f>IF(N267="sníž. přenesená",J267,0)</f>
        <v>0</v>
      </c>
      <c r="BI267" s="185">
        <f>IF(N267="nulová",J267,0)</f>
        <v>0</v>
      </c>
      <c r="BJ267" s="19" t="s">
        <v>80</v>
      </c>
      <c r="BK267" s="185">
        <f>ROUND(I267*H267,2)</f>
        <v>0</v>
      </c>
      <c r="BL267" s="19" t="s">
        <v>164</v>
      </c>
      <c r="BM267" s="19" t="s">
        <v>1277</v>
      </c>
    </row>
    <row r="268" spans="2:65" s="13" customFormat="1" x14ac:dyDescent="0.3">
      <c r="B268" s="195"/>
      <c r="D268" s="187" t="s">
        <v>167</v>
      </c>
      <c r="E268" s="196" t="s">
        <v>3</v>
      </c>
      <c r="F268" s="197" t="s">
        <v>1270</v>
      </c>
      <c r="H268" s="198">
        <v>7.08</v>
      </c>
      <c r="I268" s="199"/>
      <c r="L268" s="195"/>
      <c r="M268" s="200"/>
      <c r="N268" s="201"/>
      <c r="O268" s="201"/>
      <c r="P268" s="201"/>
      <c r="Q268" s="201"/>
      <c r="R268" s="201"/>
      <c r="S268" s="201"/>
      <c r="T268" s="202"/>
      <c r="AT268" s="196" t="s">
        <v>167</v>
      </c>
      <c r="AU268" s="196" t="s">
        <v>165</v>
      </c>
      <c r="AV268" s="13" t="s">
        <v>82</v>
      </c>
      <c r="AW268" s="13" t="s">
        <v>32</v>
      </c>
      <c r="AX268" s="13" t="s">
        <v>73</v>
      </c>
      <c r="AY268" s="196" t="s">
        <v>155</v>
      </c>
    </row>
    <row r="269" spans="2:65" s="13" customFormat="1" x14ac:dyDescent="0.3">
      <c r="B269" s="195"/>
      <c r="D269" s="187" t="s">
        <v>167</v>
      </c>
      <c r="E269" s="196" t="s">
        <v>3</v>
      </c>
      <c r="F269" s="197" t="s">
        <v>1278</v>
      </c>
      <c r="H269" s="198">
        <v>0.14199999999999999</v>
      </c>
      <c r="I269" s="199"/>
      <c r="L269" s="195"/>
      <c r="M269" s="200"/>
      <c r="N269" s="201"/>
      <c r="O269" s="201"/>
      <c r="P269" s="201"/>
      <c r="Q269" s="201"/>
      <c r="R269" s="201"/>
      <c r="S269" s="201"/>
      <c r="T269" s="202"/>
      <c r="AT269" s="196" t="s">
        <v>167</v>
      </c>
      <c r="AU269" s="196" t="s">
        <v>165</v>
      </c>
      <c r="AV269" s="13" t="s">
        <v>82</v>
      </c>
      <c r="AW269" s="13" t="s">
        <v>32</v>
      </c>
      <c r="AX269" s="13" t="s">
        <v>73</v>
      </c>
      <c r="AY269" s="196" t="s">
        <v>155</v>
      </c>
    </row>
    <row r="270" spans="2:65" s="15" customFormat="1" x14ac:dyDescent="0.3">
      <c r="B270" s="211"/>
      <c r="D270" s="187" t="s">
        <v>167</v>
      </c>
      <c r="E270" s="224" t="s">
        <v>3</v>
      </c>
      <c r="F270" s="225" t="s">
        <v>180</v>
      </c>
      <c r="H270" s="226">
        <v>7.2220000000000004</v>
      </c>
      <c r="I270" s="216"/>
      <c r="L270" s="211"/>
      <c r="M270" s="217"/>
      <c r="N270" s="218"/>
      <c r="O270" s="218"/>
      <c r="P270" s="218"/>
      <c r="Q270" s="218"/>
      <c r="R270" s="218"/>
      <c r="S270" s="218"/>
      <c r="T270" s="219"/>
      <c r="AT270" s="220" t="s">
        <v>167</v>
      </c>
      <c r="AU270" s="220" t="s">
        <v>165</v>
      </c>
      <c r="AV270" s="15" t="s">
        <v>164</v>
      </c>
      <c r="AW270" s="15" t="s">
        <v>32</v>
      </c>
      <c r="AX270" s="15" t="s">
        <v>80</v>
      </c>
      <c r="AY270" s="220" t="s">
        <v>155</v>
      </c>
    </row>
    <row r="271" spans="2:65" s="11" customFormat="1" ht="22.35" customHeight="1" x14ac:dyDescent="0.3">
      <c r="B271" s="157"/>
      <c r="D271" s="170" t="s">
        <v>72</v>
      </c>
      <c r="E271" s="171" t="s">
        <v>1279</v>
      </c>
      <c r="F271" s="171" t="s">
        <v>1280</v>
      </c>
      <c r="I271" s="160"/>
      <c r="J271" s="172">
        <f>BK271</f>
        <v>0</v>
      </c>
      <c r="L271" s="157"/>
      <c r="M271" s="162"/>
      <c r="N271" s="163"/>
      <c r="O271" s="163"/>
      <c r="P271" s="164">
        <f>SUM(P272:P287)</f>
        <v>0</v>
      </c>
      <c r="Q271" s="163"/>
      <c r="R271" s="164">
        <f>SUM(R272:R287)</f>
        <v>141.13116499999998</v>
      </c>
      <c r="S271" s="163"/>
      <c r="T271" s="165">
        <f>SUM(T272:T287)</f>
        <v>0</v>
      </c>
      <c r="AR271" s="158" t="s">
        <v>80</v>
      </c>
      <c r="AT271" s="166" t="s">
        <v>72</v>
      </c>
      <c r="AU271" s="166" t="s">
        <v>82</v>
      </c>
      <c r="AY271" s="158" t="s">
        <v>155</v>
      </c>
      <c r="BK271" s="167">
        <f>SUM(BK272:BK287)</f>
        <v>0</v>
      </c>
    </row>
    <row r="272" spans="2:65" s="1" customFormat="1" ht="22.5" customHeight="1" x14ac:dyDescent="0.3">
      <c r="B272" s="173"/>
      <c r="C272" s="174" t="s">
        <v>449</v>
      </c>
      <c r="D272" s="174" t="s">
        <v>159</v>
      </c>
      <c r="E272" s="175" t="s">
        <v>1281</v>
      </c>
      <c r="F272" s="176" t="s">
        <v>1282</v>
      </c>
      <c r="G272" s="177" t="s">
        <v>217</v>
      </c>
      <c r="H272" s="178">
        <v>524.02</v>
      </c>
      <c r="I272" s="179"/>
      <c r="J272" s="180">
        <f>ROUND(I272*H272,2)</f>
        <v>0</v>
      </c>
      <c r="K272" s="176" t="s">
        <v>163</v>
      </c>
      <c r="L272" s="36"/>
      <c r="M272" s="181" t="s">
        <v>3</v>
      </c>
      <c r="N272" s="182" t="s">
        <v>44</v>
      </c>
      <c r="O272" s="37"/>
      <c r="P272" s="183">
        <f>O272*H272</f>
        <v>0</v>
      </c>
      <c r="Q272" s="183">
        <v>8.4250000000000005E-2</v>
      </c>
      <c r="R272" s="183">
        <f>Q272*H272</f>
        <v>44.148685</v>
      </c>
      <c r="S272" s="183">
        <v>0</v>
      </c>
      <c r="T272" s="184">
        <f>S272*H272</f>
        <v>0</v>
      </c>
      <c r="AR272" s="19" t="s">
        <v>164</v>
      </c>
      <c r="AT272" s="19" t="s">
        <v>159</v>
      </c>
      <c r="AU272" s="19" t="s">
        <v>165</v>
      </c>
      <c r="AY272" s="19" t="s">
        <v>155</v>
      </c>
      <c r="BE272" s="185">
        <f>IF(N272="základní",J272,0)</f>
        <v>0</v>
      </c>
      <c r="BF272" s="185">
        <f>IF(N272="snížená",J272,0)</f>
        <v>0</v>
      </c>
      <c r="BG272" s="185">
        <f>IF(N272="zákl. přenesená",J272,0)</f>
        <v>0</v>
      </c>
      <c r="BH272" s="185">
        <f>IF(N272="sníž. přenesená",J272,0)</f>
        <v>0</v>
      </c>
      <c r="BI272" s="185">
        <f>IF(N272="nulová",J272,0)</f>
        <v>0</v>
      </c>
      <c r="BJ272" s="19" t="s">
        <v>80</v>
      </c>
      <c r="BK272" s="185">
        <f>ROUND(I272*H272,2)</f>
        <v>0</v>
      </c>
      <c r="BL272" s="19" t="s">
        <v>164</v>
      </c>
      <c r="BM272" s="19" t="s">
        <v>1283</v>
      </c>
    </row>
    <row r="273" spans="2:65" s="13" customFormat="1" ht="27" x14ac:dyDescent="0.3">
      <c r="B273" s="195"/>
      <c r="D273" s="187" t="s">
        <v>167</v>
      </c>
      <c r="E273" s="196" t="s">
        <v>3</v>
      </c>
      <c r="F273" s="197" t="s">
        <v>1284</v>
      </c>
      <c r="H273" s="198">
        <v>502</v>
      </c>
      <c r="I273" s="199"/>
      <c r="L273" s="195"/>
      <c r="M273" s="200"/>
      <c r="N273" s="201"/>
      <c r="O273" s="201"/>
      <c r="P273" s="201"/>
      <c r="Q273" s="201"/>
      <c r="R273" s="201"/>
      <c r="S273" s="201"/>
      <c r="T273" s="202"/>
      <c r="AT273" s="196" t="s">
        <v>167</v>
      </c>
      <c r="AU273" s="196" t="s">
        <v>165</v>
      </c>
      <c r="AV273" s="13" t="s">
        <v>82</v>
      </c>
      <c r="AW273" s="13" t="s">
        <v>32</v>
      </c>
      <c r="AX273" s="13" t="s">
        <v>73</v>
      </c>
      <c r="AY273" s="196" t="s">
        <v>155</v>
      </c>
    </row>
    <row r="274" spans="2:65" s="13" customFormat="1" ht="27" x14ac:dyDescent="0.3">
      <c r="B274" s="195"/>
      <c r="D274" s="187" t="s">
        <v>167</v>
      </c>
      <c r="E274" s="196" t="s">
        <v>3</v>
      </c>
      <c r="F274" s="197" t="s">
        <v>1285</v>
      </c>
      <c r="H274" s="198">
        <v>22.02</v>
      </c>
      <c r="I274" s="199"/>
      <c r="L274" s="195"/>
      <c r="M274" s="200"/>
      <c r="N274" s="201"/>
      <c r="O274" s="201"/>
      <c r="P274" s="201"/>
      <c r="Q274" s="201"/>
      <c r="R274" s="201"/>
      <c r="S274" s="201"/>
      <c r="T274" s="202"/>
      <c r="AT274" s="196" t="s">
        <v>167</v>
      </c>
      <c r="AU274" s="196" t="s">
        <v>165</v>
      </c>
      <c r="AV274" s="13" t="s">
        <v>82</v>
      </c>
      <c r="AW274" s="13" t="s">
        <v>32</v>
      </c>
      <c r="AX274" s="13" t="s">
        <v>73</v>
      </c>
      <c r="AY274" s="196" t="s">
        <v>155</v>
      </c>
    </row>
    <row r="275" spans="2:65" s="15" customFormat="1" x14ac:dyDescent="0.3">
      <c r="B275" s="211"/>
      <c r="D275" s="212" t="s">
        <v>167</v>
      </c>
      <c r="E275" s="213" t="s">
        <v>3</v>
      </c>
      <c r="F275" s="214" t="s">
        <v>180</v>
      </c>
      <c r="H275" s="215">
        <v>524.02</v>
      </c>
      <c r="I275" s="216"/>
      <c r="L275" s="211"/>
      <c r="M275" s="217"/>
      <c r="N275" s="218"/>
      <c r="O275" s="218"/>
      <c r="P275" s="218"/>
      <c r="Q275" s="218"/>
      <c r="R275" s="218"/>
      <c r="S275" s="218"/>
      <c r="T275" s="219"/>
      <c r="AT275" s="220" t="s">
        <v>167</v>
      </c>
      <c r="AU275" s="220" t="s">
        <v>165</v>
      </c>
      <c r="AV275" s="15" t="s">
        <v>164</v>
      </c>
      <c r="AW275" s="15" t="s">
        <v>32</v>
      </c>
      <c r="AX275" s="15" t="s">
        <v>80</v>
      </c>
      <c r="AY275" s="220" t="s">
        <v>155</v>
      </c>
    </row>
    <row r="276" spans="2:65" s="1" customFormat="1" ht="22.5" customHeight="1" x14ac:dyDescent="0.3">
      <c r="B276" s="173"/>
      <c r="C276" s="227" t="s">
        <v>455</v>
      </c>
      <c r="D276" s="227" t="s">
        <v>325</v>
      </c>
      <c r="E276" s="228" t="s">
        <v>1286</v>
      </c>
      <c r="F276" s="229" t="s">
        <v>1287</v>
      </c>
      <c r="G276" s="230" t="s">
        <v>217</v>
      </c>
      <c r="H276" s="231">
        <v>512.04</v>
      </c>
      <c r="I276" s="232"/>
      <c r="J276" s="233">
        <f>ROUND(I276*H276,2)</f>
        <v>0</v>
      </c>
      <c r="K276" s="229" t="s">
        <v>3</v>
      </c>
      <c r="L276" s="234"/>
      <c r="M276" s="235" t="s">
        <v>3</v>
      </c>
      <c r="N276" s="236" t="s">
        <v>44</v>
      </c>
      <c r="O276" s="37"/>
      <c r="P276" s="183">
        <f>O276*H276</f>
        <v>0</v>
      </c>
      <c r="Q276" s="183">
        <v>0.183</v>
      </c>
      <c r="R276" s="183">
        <f>Q276*H276</f>
        <v>93.703319999999991</v>
      </c>
      <c r="S276" s="183">
        <v>0</v>
      </c>
      <c r="T276" s="184">
        <f>S276*H276</f>
        <v>0</v>
      </c>
      <c r="AR276" s="19" t="s">
        <v>224</v>
      </c>
      <c r="AT276" s="19" t="s">
        <v>325</v>
      </c>
      <c r="AU276" s="19" t="s">
        <v>165</v>
      </c>
      <c r="AY276" s="19" t="s">
        <v>155</v>
      </c>
      <c r="BE276" s="185">
        <f>IF(N276="základní",J276,0)</f>
        <v>0</v>
      </c>
      <c r="BF276" s="185">
        <f>IF(N276="snížená",J276,0)</f>
        <v>0</v>
      </c>
      <c r="BG276" s="185">
        <f>IF(N276="zákl. přenesená",J276,0)</f>
        <v>0</v>
      </c>
      <c r="BH276" s="185">
        <f>IF(N276="sníž. přenesená",J276,0)</f>
        <v>0</v>
      </c>
      <c r="BI276" s="185">
        <f>IF(N276="nulová",J276,0)</f>
        <v>0</v>
      </c>
      <c r="BJ276" s="19" t="s">
        <v>80</v>
      </c>
      <c r="BK276" s="185">
        <f>ROUND(I276*H276,2)</f>
        <v>0</v>
      </c>
      <c r="BL276" s="19" t="s">
        <v>164</v>
      </c>
      <c r="BM276" s="19" t="s">
        <v>1288</v>
      </c>
    </row>
    <row r="277" spans="2:65" s="13" customFormat="1" ht="27" x14ac:dyDescent="0.3">
      <c r="B277" s="195"/>
      <c r="D277" s="187" t="s">
        <v>167</v>
      </c>
      <c r="E277" s="196" t="s">
        <v>3</v>
      </c>
      <c r="F277" s="197" t="s">
        <v>1284</v>
      </c>
      <c r="H277" s="198">
        <v>502</v>
      </c>
      <c r="I277" s="199"/>
      <c r="L277" s="195"/>
      <c r="M277" s="200"/>
      <c r="N277" s="201"/>
      <c r="O277" s="201"/>
      <c r="P277" s="201"/>
      <c r="Q277" s="201"/>
      <c r="R277" s="201"/>
      <c r="S277" s="201"/>
      <c r="T277" s="202"/>
      <c r="AT277" s="196" t="s">
        <v>167</v>
      </c>
      <c r="AU277" s="196" t="s">
        <v>165</v>
      </c>
      <c r="AV277" s="13" t="s">
        <v>82</v>
      </c>
      <c r="AW277" s="13" t="s">
        <v>32</v>
      </c>
      <c r="AX277" s="13" t="s">
        <v>73</v>
      </c>
      <c r="AY277" s="196" t="s">
        <v>155</v>
      </c>
    </row>
    <row r="278" spans="2:65" s="13" customFormat="1" x14ac:dyDescent="0.3">
      <c r="B278" s="195"/>
      <c r="D278" s="187" t="s">
        <v>167</v>
      </c>
      <c r="E278" s="196" t="s">
        <v>3</v>
      </c>
      <c r="F278" s="197" t="s">
        <v>1289</v>
      </c>
      <c r="H278" s="198">
        <v>10.039999999999999</v>
      </c>
      <c r="I278" s="199"/>
      <c r="L278" s="195"/>
      <c r="M278" s="200"/>
      <c r="N278" s="201"/>
      <c r="O278" s="201"/>
      <c r="P278" s="201"/>
      <c r="Q278" s="201"/>
      <c r="R278" s="201"/>
      <c r="S278" s="201"/>
      <c r="T278" s="202"/>
      <c r="AT278" s="196" t="s">
        <v>167</v>
      </c>
      <c r="AU278" s="196" t="s">
        <v>165</v>
      </c>
      <c r="AV278" s="13" t="s">
        <v>82</v>
      </c>
      <c r="AW278" s="13" t="s">
        <v>32</v>
      </c>
      <c r="AX278" s="13" t="s">
        <v>73</v>
      </c>
      <c r="AY278" s="196" t="s">
        <v>155</v>
      </c>
    </row>
    <row r="279" spans="2:65" s="15" customFormat="1" x14ac:dyDescent="0.3">
      <c r="B279" s="211"/>
      <c r="D279" s="212" t="s">
        <v>167</v>
      </c>
      <c r="E279" s="213" t="s">
        <v>3</v>
      </c>
      <c r="F279" s="214" t="s">
        <v>180</v>
      </c>
      <c r="H279" s="215">
        <v>512.04</v>
      </c>
      <c r="I279" s="216"/>
      <c r="L279" s="211"/>
      <c r="M279" s="217"/>
      <c r="N279" s="218"/>
      <c r="O279" s="218"/>
      <c r="P279" s="218"/>
      <c r="Q279" s="218"/>
      <c r="R279" s="218"/>
      <c r="S279" s="218"/>
      <c r="T279" s="219"/>
      <c r="AT279" s="220" t="s">
        <v>167</v>
      </c>
      <c r="AU279" s="220" t="s">
        <v>165</v>
      </c>
      <c r="AV279" s="15" t="s">
        <v>164</v>
      </c>
      <c r="AW279" s="15" t="s">
        <v>32</v>
      </c>
      <c r="AX279" s="15" t="s">
        <v>80</v>
      </c>
      <c r="AY279" s="220" t="s">
        <v>155</v>
      </c>
    </row>
    <row r="280" spans="2:65" s="1" customFormat="1" ht="31.5" customHeight="1" x14ac:dyDescent="0.3">
      <c r="B280" s="173"/>
      <c r="C280" s="174" t="s">
        <v>462</v>
      </c>
      <c r="D280" s="174" t="s">
        <v>159</v>
      </c>
      <c r="E280" s="175" t="s">
        <v>1290</v>
      </c>
      <c r="F280" s="176" t="s">
        <v>1291</v>
      </c>
      <c r="G280" s="177" t="s">
        <v>217</v>
      </c>
      <c r="H280" s="178">
        <v>22.02</v>
      </c>
      <c r="I280" s="179"/>
      <c r="J280" s="180">
        <f>ROUND(I280*H280,2)</f>
        <v>0</v>
      </c>
      <c r="K280" s="176" t="s">
        <v>163</v>
      </c>
      <c r="L280" s="36"/>
      <c r="M280" s="181" t="s">
        <v>3</v>
      </c>
      <c r="N280" s="182" t="s">
        <v>44</v>
      </c>
      <c r="O280" s="37"/>
      <c r="P280" s="183">
        <f>O280*H280</f>
        <v>0</v>
      </c>
      <c r="Q280" s="183">
        <v>0</v>
      </c>
      <c r="R280" s="183">
        <f>Q280*H280</f>
        <v>0</v>
      </c>
      <c r="S280" s="183">
        <v>0</v>
      </c>
      <c r="T280" s="184">
        <f>S280*H280</f>
        <v>0</v>
      </c>
      <c r="AR280" s="19" t="s">
        <v>164</v>
      </c>
      <c r="AT280" s="19" t="s">
        <v>159</v>
      </c>
      <c r="AU280" s="19" t="s">
        <v>165</v>
      </c>
      <c r="AY280" s="19" t="s">
        <v>155</v>
      </c>
      <c r="BE280" s="185">
        <f>IF(N280="základní",J280,0)</f>
        <v>0</v>
      </c>
      <c r="BF280" s="185">
        <f>IF(N280="snížená",J280,0)</f>
        <v>0</v>
      </c>
      <c r="BG280" s="185">
        <f>IF(N280="zákl. přenesená",J280,0)</f>
        <v>0</v>
      </c>
      <c r="BH280" s="185">
        <f>IF(N280="sníž. přenesená",J280,0)</f>
        <v>0</v>
      </c>
      <c r="BI280" s="185">
        <f>IF(N280="nulová",J280,0)</f>
        <v>0</v>
      </c>
      <c r="BJ280" s="19" t="s">
        <v>80</v>
      </c>
      <c r="BK280" s="185">
        <f>ROUND(I280*H280,2)</f>
        <v>0</v>
      </c>
      <c r="BL280" s="19" t="s">
        <v>164</v>
      </c>
      <c r="BM280" s="19" t="s">
        <v>1292</v>
      </c>
    </row>
    <row r="281" spans="2:65" s="12" customFormat="1" x14ac:dyDescent="0.3">
      <c r="B281" s="186"/>
      <c r="D281" s="187" t="s">
        <v>167</v>
      </c>
      <c r="E281" s="188" t="s">
        <v>3</v>
      </c>
      <c r="F281" s="189" t="s">
        <v>1293</v>
      </c>
      <c r="H281" s="190" t="s">
        <v>3</v>
      </c>
      <c r="I281" s="191"/>
      <c r="L281" s="186"/>
      <c r="M281" s="192"/>
      <c r="N281" s="193"/>
      <c r="O281" s="193"/>
      <c r="P281" s="193"/>
      <c r="Q281" s="193"/>
      <c r="R281" s="193"/>
      <c r="S281" s="193"/>
      <c r="T281" s="194"/>
      <c r="AT281" s="190" t="s">
        <v>167</v>
      </c>
      <c r="AU281" s="190" t="s">
        <v>165</v>
      </c>
      <c r="AV281" s="12" t="s">
        <v>80</v>
      </c>
      <c r="AW281" s="12" t="s">
        <v>32</v>
      </c>
      <c r="AX281" s="12" t="s">
        <v>73</v>
      </c>
      <c r="AY281" s="190" t="s">
        <v>155</v>
      </c>
    </row>
    <row r="282" spans="2:65" s="13" customFormat="1" ht="27" x14ac:dyDescent="0.3">
      <c r="B282" s="195"/>
      <c r="D282" s="212" t="s">
        <v>167</v>
      </c>
      <c r="E282" s="221" t="s">
        <v>3</v>
      </c>
      <c r="F282" s="222" t="s">
        <v>1294</v>
      </c>
      <c r="H282" s="223">
        <v>22.02</v>
      </c>
      <c r="I282" s="199"/>
      <c r="L282" s="195"/>
      <c r="M282" s="200"/>
      <c r="N282" s="201"/>
      <c r="O282" s="201"/>
      <c r="P282" s="201"/>
      <c r="Q282" s="201"/>
      <c r="R282" s="201"/>
      <c r="S282" s="201"/>
      <c r="T282" s="202"/>
      <c r="AT282" s="196" t="s">
        <v>167</v>
      </c>
      <c r="AU282" s="196" t="s">
        <v>165</v>
      </c>
      <c r="AV282" s="13" t="s">
        <v>82</v>
      </c>
      <c r="AW282" s="13" t="s">
        <v>32</v>
      </c>
      <c r="AX282" s="13" t="s">
        <v>80</v>
      </c>
      <c r="AY282" s="196" t="s">
        <v>155</v>
      </c>
    </row>
    <row r="283" spans="2:65" s="1" customFormat="1" ht="22.5" customHeight="1" x14ac:dyDescent="0.3">
      <c r="B283" s="173"/>
      <c r="C283" s="227" t="s">
        <v>467</v>
      </c>
      <c r="D283" s="227" t="s">
        <v>325</v>
      </c>
      <c r="E283" s="228" t="s">
        <v>1295</v>
      </c>
      <c r="F283" s="229" t="s">
        <v>1296</v>
      </c>
      <c r="G283" s="230" t="s">
        <v>217</v>
      </c>
      <c r="H283" s="231">
        <v>22.46</v>
      </c>
      <c r="I283" s="232"/>
      <c r="J283" s="233">
        <f>ROUND(I283*H283,2)</f>
        <v>0</v>
      </c>
      <c r="K283" s="229" t="s">
        <v>3</v>
      </c>
      <c r="L283" s="234"/>
      <c r="M283" s="235" t="s">
        <v>3</v>
      </c>
      <c r="N283" s="236" t="s">
        <v>44</v>
      </c>
      <c r="O283" s="37"/>
      <c r="P283" s="183">
        <f>O283*H283</f>
        <v>0</v>
      </c>
      <c r="Q283" s="183">
        <v>0.14599999999999999</v>
      </c>
      <c r="R283" s="183">
        <f>Q283*H283</f>
        <v>3.2791600000000001</v>
      </c>
      <c r="S283" s="183">
        <v>0</v>
      </c>
      <c r="T283" s="184">
        <f>S283*H283</f>
        <v>0</v>
      </c>
      <c r="AR283" s="19" t="s">
        <v>224</v>
      </c>
      <c r="AT283" s="19" t="s">
        <v>325</v>
      </c>
      <c r="AU283" s="19" t="s">
        <v>165</v>
      </c>
      <c r="AY283" s="19" t="s">
        <v>155</v>
      </c>
      <c r="BE283" s="185">
        <f>IF(N283="základní",J283,0)</f>
        <v>0</v>
      </c>
      <c r="BF283" s="185">
        <f>IF(N283="snížená",J283,0)</f>
        <v>0</v>
      </c>
      <c r="BG283" s="185">
        <f>IF(N283="zákl. přenesená",J283,0)</f>
        <v>0</v>
      </c>
      <c r="BH283" s="185">
        <f>IF(N283="sníž. přenesená",J283,0)</f>
        <v>0</v>
      </c>
      <c r="BI283" s="185">
        <f>IF(N283="nulová",J283,0)</f>
        <v>0</v>
      </c>
      <c r="BJ283" s="19" t="s">
        <v>80</v>
      </c>
      <c r="BK283" s="185">
        <f>ROUND(I283*H283,2)</f>
        <v>0</v>
      </c>
      <c r="BL283" s="19" t="s">
        <v>164</v>
      </c>
      <c r="BM283" s="19" t="s">
        <v>1297</v>
      </c>
    </row>
    <row r="284" spans="2:65" s="12" customFormat="1" x14ac:dyDescent="0.3">
      <c r="B284" s="186"/>
      <c r="D284" s="187" t="s">
        <v>167</v>
      </c>
      <c r="E284" s="188" t="s">
        <v>3</v>
      </c>
      <c r="F284" s="189" t="s">
        <v>1293</v>
      </c>
      <c r="H284" s="190" t="s">
        <v>3</v>
      </c>
      <c r="I284" s="191"/>
      <c r="L284" s="186"/>
      <c r="M284" s="192"/>
      <c r="N284" s="193"/>
      <c r="O284" s="193"/>
      <c r="P284" s="193"/>
      <c r="Q284" s="193"/>
      <c r="R284" s="193"/>
      <c r="S284" s="193"/>
      <c r="T284" s="194"/>
      <c r="AT284" s="190" t="s">
        <v>167</v>
      </c>
      <c r="AU284" s="190" t="s">
        <v>165</v>
      </c>
      <c r="AV284" s="12" t="s">
        <v>80</v>
      </c>
      <c r="AW284" s="12" t="s">
        <v>32</v>
      </c>
      <c r="AX284" s="12" t="s">
        <v>73</v>
      </c>
      <c r="AY284" s="190" t="s">
        <v>155</v>
      </c>
    </row>
    <row r="285" spans="2:65" s="13" customFormat="1" ht="27" x14ac:dyDescent="0.3">
      <c r="B285" s="195"/>
      <c r="D285" s="187" t="s">
        <v>167</v>
      </c>
      <c r="E285" s="196" t="s">
        <v>3</v>
      </c>
      <c r="F285" s="197" t="s">
        <v>1294</v>
      </c>
      <c r="H285" s="198">
        <v>22.02</v>
      </c>
      <c r="I285" s="199"/>
      <c r="L285" s="195"/>
      <c r="M285" s="200"/>
      <c r="N285" s="201"/>
      <c r="O285" s="201"/>
      <c r="P285" s="201"/>
      <c r="Q285" s="201"/>
      <c r="R285" s="201"/>
      <c r="S285" s="201"/>
      <c r="T285" s="202"/>
      <c r="AT285" s="196" t="s">
        <v>167</v>
      </c>
      <c r="AU285" s="196" t="s">
        <v>165</v>
      </c>
      <c r="AV285" s="13" t="s">
        <v>82</v>
      </c>
      <c r="AW285" s="13" t="s">
        <v>32</v>
      </c>
      <c r="AX285" s="13" t="s">
        <v>73</v>
      </c>
      <c r="AY285" s="196" t="s">
        <v>155</v>
      </c>
    </row>
    <row r="286" spans="2:65" s="13" customFormat="1" x14ac:dyDescent="0.3">
      <c r="B286" s="195"/>
      <c r="D286" s="187" t="s">
        <v>167</v>
      </c>
      <c r="E286" s="196" t="s">
        <v>3</v>
      </c>
      <c r="F286" s="197" t="s">
        <v>1298</v>
      </c>
      <c r="H286" s="198">
        <v>0.44</v>
      </c>
      <c r="I286" s="199"/>
      <c r="L286" s="195"/>
      <c r="M286" s="200"/>
      <c r="N286" s="201"/>
      <c r="O286" s="201"/>
      <c r="P286" s="201"/>
      <c r="Q286" s="201"/>
      <c r="R286" s="201"/>
      <c r="S286" s="201"/>
      <c r="T286" s="202"/>
      <c r="AT286" s="196" t="s">
        <v>167</v>
      </c>
      <c r="AU286" s="196" t="s">
        <v>165</v>
      </c>
      <c r="AV286" s="13" t="s">
        <v>82</v>
      </c>
      <c r="AW286" s="13" t="s">
        <v>32</v>
      </c>
      <c r="AX286" s="13" t="s">
        <v>73</v>
      </c>
      <c r="AY286" s="196" t="s">
        <v>155</v>
      </c>
    </row>
    <row r="287" spans="2:65" s="15" customFormat="1" x14ac:dyDescent="0.3">
      <c r="B287" s="211"/>
      <c r="D287" s="187" t="s">
        <v>167</v>
      </c>
      <c r="E287" s="224" t="s">
        <v>3</v>
      </c>
      <c r="F287" s="225" t="s">
        <v>180</v>
      </c>
      <c r="H287" s="226">
        <v>22.46</v>
      </c>
      <c r="I287" s="216"/>
      <c r="L287" s="211"/>
      <c r="M287" s="217"/>
      <c r="N287" s="218"/>
      <c r="O287" s="218"/>
      <c r="P287" s="218"/>
      <c r="Q287" s="218"/>
      <c r="R287" s="218"/>
      <c r="S287" s="218"/>
      <c r="T287" s="219"/>
      <c r="AT287" s="220" t="s">
        <v>167</v>
      </c>
      <c r="AU287" s="220" t="s">
        <v>165</v>
      </c>
      <c r="AV287" s="15" t="s">
        <v>164</v>
      </c>
      <c r="AW287" s="15" t="s">
        <v>32</v>
      </c>
      <c r="AX287" s="15" t="s">
        <v>80</v>
      </c>
      <c r="AY287" s="220" t="s">
        <v>155</v>
      </c>
    </row>
    <row r="288" spans="2:65" s="11" customFormat="1" ht="29.85" customHeight="1" x14ac:dyDescent="0.3">
      <c r="B288" s="157"/>
      <c r="D288" s="158" t="s">
        <v>72</v>
      </c>
      <c r="E288" s="168" t="s">
        <v>224</v>
      </c>
      <c r="F288" s="168" t="s">
        <v>425</v>
      </c>
      <c r="I288" s="160"/>
      <c r="J288" s="169">
        <f>BK288</f>
        <v>0</v>
      </c>
      <c r="L288" s="157"/>
      <c r="M288" s="162"/>
      <c r="N288" s="163"/>
      <c r="O288" s="163"/>
      <c r="P288" s="164">
        <f>P289</f>
        <v>0</v>
      </c>
      <c r="Q288" s="163"/>
      <c r="R288" s="164">
        <f>R289</f>
        <v>39.983247000000013</v>
      </c>
      <c r="S288" s="163"/>
      <c r="T288" s="165">
        <f>T289</f>
        <v>0</v>
      </c>
      <c r="AR288" s="158" t="s">
        <v>80</v>
      </c>
      <c r="AT288" s="166" t="s">
        <v>72</v>
      </c>
      <c r="AU288" s="166" t="s">
        <v>80</v>
      </c>
      <c r="AY288" s="158" t="s">
        <v>155</v>
      </c>
      <c r="BK288" s="167">
        <f>BK289</f>
        <v>0</v>
      </c>
    </row>
    <row r="289" spans="2:65" s="11" customFormat="1" ht="14.85" customHeight="1" x14ac:dyDescent="0.3">
      <c r="B289" s="157"/>
      <c r="D289" s="170" t="s">
        <v>72</v>
      </c>
      <c r="E289" s="171" t="s">
        <v>1299</v>
      </c>
      <c r="F289" s="171" t="s">
        <v>1300</v>
      </c>
      <c r="I289" s="160"/>
      <c r="J289" s="172">
        <f>BK289</f>
        <v>0</v>
      </c>
      <c r="L289" s="157"/>
      <c r="M289" s="162"/>
      <c r="N289" s="163"/>
      <c r="O289" s="163"/>
      <c r="P289" s="164">
        <f>SUM(P290:P305)</f>
        <v>0</v>
      </c>
      <c r="Q289" s="163"/>
      <c r="R289" s="164">
        <f>SUM(R290:R305)</f>
        <v>39.983247000000013</v>
      </c>
      <c r="S289" s="163"/>
      <c r="T289" s="165">
        <f>SUM(T290:T305)</f>
        <v>0</v>
      </c>
      <c r="AR289" s="158" t="s">
        <v>80</v>
      </c>
      <c r="AT289" s="166" t="s">
        <v>72</v>
      </c>
      <c r="AU289" s="166" t="s">
        <v>82</v>
      </c>
      <c r="AY289" s="158" t="s">
        <v>155</v>
      </c>
      <c r="BK289" s="167">
        <f>SUM(BK290:BK305)</f>
        <v>0</v>
      </c>
    </row>
    <row r="290" spans="2:65" s="1" customFormat="1" ht="22.5" customHeight="1" x14ac:dyDescent="0.3">
      <c r="B290" s="173"/>
      <c r="C290" s="174" t="s">
        <v>473</v>
      </c>
      <c r="D290" s="174" t="s">
        <v>159</v>
      </c>
      <c r="E290" s="175" t="s">
        <v>1301</v>
      </c>
      <c r="F290" s="176" t="s">
        <v>1302</v>
      </c>
      <c r="G290" s="177" t="s">
        <v>162</v>
      </c>
      <c r="H290" s="178">
        <v>1.95</v>
      </c>
      <c r="I290" s="179"/>
      <c r="J290" s="180">
        <f>ROUND(I290*H290,2)</f>
        <v>0</v>
      </c>
      <c r="K290" s="176" t="s">
        <v>3</v>
      </c>
      <c r="L290" s="36"/>
      <c r="M290" s="181" t="s">
        <v>3</v>
      </c>
      <c r="N290" s="182" t="s">
        <v>44</v>
      </c>
      <c r="O290" s="37"/>
      <c r="P290" s="183">
        <f>O290*H290</f>
        <v>0</v>
      </c>
      <c r="Q290" s="183">
        <v>1.9205000000000001</v>
      </c>
      <c r="R290" s="183">
        <f>Q290*H290</f>
        <v>3.7449750000000002</v>
      </c>
      <c r="S290" s="183">
        <v>0</v>
      </c>
      <c r="T290" s="184">
        <f>S290*H290</f>
        <v>0</v>
      </c>
      <c r="AR290" s="19" t="s">
        <v>164</v>
      </c>
      <c r="AT290" s="19" t="s">
        <v>159</v>
      </c>
      <c r="AU290" s="19" t="s">
        <v>165</v>
      </c>
      <c r="AY290" s="19" t="s">
        <v>155</v>
      </c>
      <c r="BE290" s="185">
        <f>IF(N290="základní",J290,0)</f>
        <v>0</v>
      </c>
      <c r="BF290" s="185">
        <f>IF(N290="snížená",J290,0)</f>
        <v>0</v>
      </c>
      <c r="BG290" s="185">
        <f>IF(N290="zákl. přenesená",J290,0)</f>
        <v>0</v>
      </c>
      <c r="BH290" s="185">
        <f>IF(N290="sníž. přenesená",J290,0)</f>
        <v>0</v>
      </c>
      <c r="BI290" s="185">
        <f>IF(N290="nulová",J290,0)</f>
        <v>0</v>
      </c>
      <c r="BJ290" s="19" t="s">
        <v>80</v>
      </c>
      <c r="BK290" s="185">
        <f>ROUND(I290*H290,2)</f>
        <v>0</v>
      </c>
      <c r="BL290" s="19" t="s">
        <v>164</v>
      </c>
      <c r="BM290" s="19" t="s">
        <v>1303</v>
      </c>
    </row>
    <row r="291" spans="2:65" s="12" customFormat="1" x14ac:dyDescent="0.3">
      <c r="B291" s="186"/>
      <c r="D291" s="187" t="s">
        <v>167</v>
      </c>
      <c r="E291" s="188" t="s">
        <v>3</v>
      </c>
      <c r="F291" s="189" t="s">
        <v>1304</v>
      </c>
      <c r="H291" s="190" t="s">
        <v>3</v>
      </c>
      <c r="I291" s="191"/>
      <c r="L291" s="186"/>
      <c r="M291" s="192"/>
      <c r="N291" s="193"/>
      <c r="O291" s="193"/>
      <c r="P291" s="193"/>
      <c r="Q291" s="193"/>
      <c r="R291" s="193"/>
      <c r="S291" s="193"/>
      <c r="T291" s="194"/>
      <c r="AT291" s="190" t="s">
        <v>167</v>
      </c>
      <c r="AU291" s="190" t="s">
        <v>165</v>
      </c>
      <c r="AV291" s="12" t="s">
        <v>80</v>
      </c>
      <c r="AW291" s="12" t="s">
        <v>32</v>
      </c>
      <c r="AX291" s="12" t="s">
        <v>73</v>
      </c>
      <c r="AY291" s="190" t="s">
        <v>155</v>
      </c>
    </row>
    <row r="292" spans="2:65" s="13" customFormat="1" x14ac:dyDescent="0.3">
      <c r="B292" s="195"/>
      <c r="D292" s="212" t="s">
        <v>167</v>
      </c>
      <c r="E292" s="221" t="s">
        <v>3</v>
      </c>
      <c r="F292" s="222" t="s">
        <v>1305</v>
      </c>
      <c r="H292" s="223">
        <v>1.95</v>
      </c>
      <c r="I292" s="199"/>
      <c r="L292" s="195"/>
      <c r="M292" s="200"/>
      <c r="N292" s="201"/>
      <c r="O292" s="201"/>
      <c r="P292" s="201"/>
      <c r="Q292" s="201"/>
      <c r="R292" s="201"/>
      <c r="S292" s="201"/>
      <c r="T292" s="202"/>
      <c r="AT292" s="196" t="s">
        <v>167</v>
      </c>
      <c r="AU292" s="196" t="s">
        <v>165</v>
      </c>
      <c r="AV292" s="13" t="s">
        <v>82</v>
      </c>
      <c r="AW292" s="13" t="s">
        <v>32</v>
      </c>
      <c r="AX292" s="13" t="s">
        <v>80</v>
      </c>
      <c r="AY292" s="196" t="s">
        <v>155</v>
      </c>
    </row>
    <row r="293" spans="2:65" s="1" customFormat="1" ht="22.5" customHeight="1" x14ac:dyDescent="0.3">
      <c r="B293" s="173"/>
      <c r="C293" s="174" t="s">
        <v>478</v>
      </c>
      <c r="D293" s="174" t="s">
        <v>159</v>
      </c>
      <c r="E293" s="175" t="s">
        <v>1306</v>
      </c>
      <c r="F293" s="176" t="s">
        <v>1307</v>
      </c>
      <c r="G293" s="177" t="s">
        <v>458</v>
      </c>
      <c r="H293" s="178">
        <v>65</v>
      </c>
      <c r="I293" s="179"/>
      <c r="J293" s="180">
        <f>ROUND(I293*H293,2)</f>
        <v>0</v>
      </c>
      <c r="K293" s="176" t="s">
        <v>227</v>
      </c>
      <c r="L293" s="36"/>
      <c r="M293" s="181" t="s">
        <v>3</v>
      </c>
      <c r="N293" s="182" t="s">
        <v>44</v>
      </c>
      <c r="O293" s="37"/>
      <c r="P293" s="183">
        <f>O293*H293</f>
        <v>0</v>
      </c>
      <c r="Q293" s="183">
        <v>1.91E-3</v>
      </c>
      <c r="R293" s="183">
        <f>Q293*H293</f>
        <v>0.12415</v>
      </c>
      <c r="S293" s="183">
        <v>0</v>
      </c>
      <c r="T293" s="184">
        <f>S293*H293</f>
        <v>0</v>
      </c>
      <c r="AR293" s="19" t="s">
        <v>164</v>
      </c>
      <c r="AT293" s="19" t="s">
        <v>159</v>
      </c>
      <c r="AU293" s="19" t="s">
        <v>165</v>
      </c>
      <c r="AY293" s="19" t="s">
        <v>155</v>
      </c>
      <c r="BE293" s="185">
        <f>IF(N293="základní",J293,0)</f>
        <v>0</v>
      </c>
      <c r="BF293" s="185">
        <f>IF(N293="snížená",J293,0)</f>
        <v>0</v>
      </c>
      <c r="BG293" s="185">
        <f>IF(N293="zákl. přenesená",J293,0)</f>
        <v>0</v>
      </c>
      <c r="BH293" s="185">
        <f>IF(N293="sníž. přenesená",J293,0)</f>
        <v>0</v>
      </c>
      <c r="BI293" s="185">
        <f>IF(N293="nulová",J293,0)</f>
        <v>0</v>
      </c>
      <c r="BJ293" s="19" t="s">
        <v>80</v>
      </c>
      <c r="BK293" s="185">
        <f>ROUND(I293*H293,2)</f>
        <v>0</v>
      </c>
      <c r="BL293" s="19" t="s">
        <v>164</v>
      </c>
      <c r="BM293" s="19" t="s">
        <v>1308</v>
      </c>
    </row>
    <row r="294" spans="2:65" s="13" customFormat="1" x14ac:dyDescent="0.3">
      <c r="B294" s="195"/>
      <c r="D294" s="212" t="s">
        <v>167</v>
      </c>
      <c r="E294" s="221" t="s">
        <v>3</v>
      </c>
      <c r="F294" s="222" t="s">
        <v>1309</v>
      </c>
      <c r="H294" s="223">
        <v>65</v>
      </c>
      <c r="I294" s="199"/>
      <c r="L294" s="195"/>
      <c r="M294" s="200"/>
      <c r="N294" s="201"/>
      <c r="O294" s="201"/>
      <c r="P294" s="201"/>
      <c r="Q294" s="201"/>
      <c r="R294" s="201"/>
      <c r="S294" s="201"/>
      <c r="T294" s="202"/>
      <c r="AT294" s="196" t="s">
        <v>167</v>
      </c>
      <c r="AU294" s="196" t="s">
        <v>165</v>
      </c>
      <c r="AV294" s="13" t="s">
        <v>82</v>
      </c>
      <c r="AW294" s="13" t="s">
        <v>32</v>
      </c>
      <c r="AX294" s="13" t="s">
        <v>80</v>
      </c>
      <c r="AY294" s="196" t="s">
        <v>155</v>
      </c>
    </row>
    <row r="295" spans="2:65" s="1" customFormat="1" ht="31.5" customHeight="1" x14ac:dyDescent="0.3">
      <c r="B295" s="173"/>
      <c r="C295" s="174" t="s">
        <v>483</v>
      </c>
      <c r="D295" s="174" t="s">
        <v>159</v>
      </c>
      <c r="E295" s="175" t="s">
        <v>1310</v>
      </c>
      <c r="F295" s="176" t="s">
        <v>1311</v>
      </c>
      <c r="G295" s="177" t="s">
        <v>162</v>
      </c>
      <c r="H295" s="178">
        <v>22.1</v>
      </c>
      <c r="I295" s="179"/>
      <c r="J295" s="180">
        <f>ROUND(I295*H295,2)</f>
        <v>0</v>
      </c>
      <c r="K295" s="176" t="s">
        <v>163</v>
      </c>
      <c r="L295" s="36"/>
      <c r="M295" s="181" t="s">
        <v>3</v>
      </c>
      <c r="N295" s="182" t="s">
        <v>44</v>
      </c>
      <c r="O295" s="37"/>
      <c r="P295" s="183">
        <f>O295*H295</f>
        <v>0</v>
      </c>
      <c r="Q295" s="183">
        <v>1.63</v>
      </c>
      <c r="R295" s="183">
        <f>Q295*H295</f>
        <v>36.023000000000003</v>
      </c>
      <c r="S295" s="183">
        <v>0</v>
      </c>
      <c r="T295" s="184">
        <f>S295*H295</f>
        <v>0</v>
      </c>
      <c r="AR295" s="19" t="s">
        <v>164</v>
      </c>
      <c r="AT295" s="19" t="s">
        <v>159</v>
      </c>
      <c r="AU295" s="19" t="s">
        <v>165</v>
      </c>
      <c r="AY295" s="19" t="s">
        <v>155</v>
      </c>
      <c r="BE295" s="185">
        <f>IF(N295="základní",J295,0)</f>
        <v>0</v>
      </c>
      <c r="BF295" s="185">
        <f>IF(N295="snížená",J295,0)</f>
        <v>0</v>
      </c>
      <c r="BG295" s="185">
        <f>IF(N295="zákl. přenesená",J295,0)</f>
        <v>0</v>
      </c>
      <c r="BH295" s="185">
        <f>IF(N295="sníž. přenesená",J295,0)</f>
        <v>0</v>
      </c>
      <c r="BI295" s="185">
        <f>IF(N295="nulová",J295,0)</f>
        <v>0</v>
      </c>
      <c r="BJ295" s="19" t="s">
        <v>80</v>
      </c>
      <c r="BK295" s="185">
        <f>ROUND(I295*H295,2)</f>
        <v>0</v>
      </c>
      <c r="BL295" s="19" t="s">
        <v>164</v>
      </c>
      <c r="BM295" s="19" t="s">
        <v>1312</v>
      </c>
    </row>
    <row r="296" spans="2:65" s="12" customFormat="1" x14ac:dyDescent="0.3">
      <c r="B296" s="186"/>
      <c r="D296" s="187" t="s">
        <v>167</v>
      </c>
      <c r="E296" s="188" t="s">
        <v>3</v>
      </c>
      <c r="F296" s="189" t="s">
        <v>1313</v>
      </c>
      <c r="H296" s="190" t="s">
        <v>3</v>
      </c>
      <c r="I296" s="191"/>
      <c r="L296" s="186"/>
      <c r="M296" s="192"/>
      <c r="N296" s="193"/>
      <c r="O296" s="193"/>
      <c r="P296" s="193"/>
      <c r="Q296" s="193"/>
      <c r="R296" s="193"/>
      <c r="S296" s="193"/>
      <c r="T296" s="194"/>
      <c r="AT296" s="190" t="s">
        <v>167</v>
      </c>
      <c r="AU296" s="190" t="s">
        <v>165</v>
      </c>
      <c r="AV296" s="12" t="s">
        <v>80</v>
      </c>
      <c r="AW296" s="12" t="s">
        <v>32</v>
      </c>
      <c r="AX296" s="12" t="s">
        <v>73</v>
      </c>
      <c r="AY296" s="190" t="s">
        <v>155</v>
      </c>
    </row>
    <row r="297" spans="2:65" s="13" customFormat="1" x14ac:dyDescent="0.3">
      <c r="B297" s="195"/>
      <c r="D297" s="212" t="s">
        <v>167</v>
      </c>
      <c r="E297" s="221" t="s">
        <v>3</v>
      </c>
      <c r="F297" s="222" t="s">
        <v>1314</v>
      </c>
      <c r="H297" s="223">
        <v>22.1</v>
      </c>
      <c r="I297" s="199"/>
      <c r="L297" s="195"/>
      <c r="M297" s="200"/>
      <c r="N297" s="201"/>
      <c r="O297" s="201"/>
      <c r="P297" s="201"/>
      <c r="Q297" s="201"/>
      <c r="R297" s="201"/>
      <c r="S297" s="201"/>
      <c r="T297" s="202"/>
      <c r="AT297" s="196" t="s">
        <v>167</v>
      </c>
      <c r="AU297" s="196" t="s">
        <v>165</v>
      </c>
      <c r="AV297" s="13" t="s">
        <v>82</v>
      </c>
      <c r="AW297" s="13" t="s">
        <v>32</v>
      </c>
      <c r="AX297" s="13" t="s">
        <v>80</v>
      </c>
      <c r="AY297" s="196" t="s">
        <v>155</v>
      </c>
    </row>
    <row r="298" spans="2:65" s="1" customFormat="1" ht="31.5" customHeight="1" x14ac:dyDescent="0.3">
      <c r="B298" s="173"/>
      <c r="C298" s="174" t="s">
        <v>487</v>
      </c>
      <c r="D298" s="174" t="s">
        <v>159</v>
      </c>
      <c r="E298" s="175" t="s">
        <v>1315</v>
      </c>
      <c r="F298" s="176" t="s">
        <v>1316</v>
      </c>
      <c r="G298" s="177" t="s">
        <v>217</v>
      </c>
      <c r="H298" s="178">
        <v>146.25</v>
      </c>
      <c r="I298" s="179"/>
      <c r="J298" s="180">
        <f>ROUND(I298*H298,2)</f>
        <v>0</v>
      </c>
      <c r="K298" s="176" t="s">
        <v>163</v>
      </c>
      <c r="L298" s="36"/>
      <c r="M298" s="181" t="s">
        <v>3</v>
      </c>
      <c r="N298" s="182" t="s">
        <v>44</v>
      </c>
      <c r="O298" s="37"/>
      <c r="P298" s="183">
        <f>O298*H298</f>
        <v>0</v>
      </c>
      <c r="Q298" s="183">
        <v>3.1E-4</v>
      </c>
      <c r="R298" s="183">
        <f>Q298*H298</f>
        <v>4.5337500000000003E-2</v>
      </c>
      <c r="S298" s="183">
        <v>0</v>
      </c>
      <c r="T298" s="184">
        <f>S298*H298</f>
        <v>0</v>
      </c>
      <c r="AR298" s="19" t="s">
        <v>164</v>
      </c>
      <c r="AT298" s="19" t="s">
        <v>159</v>
      </c>
      <c r="AU298" s="19" t="s">
        <v>165</v>
      </c>
      <c r="AY298" s="19" t="s">
        <v>155</v>
      </c>
      <c r="BE298" s="185">
        <f>IF(N298="základní",J298,0)</f>
        <v>0</v>
      </c>
      <c r="BF298" s="185">
        <f>IF(N298="snížená",J298,0)</f>
        <v>0</v>
      </c>
      <c r="BG298" s="185">
        <f>IF(N298="zákl. přenesená",J298,0)</f>
        <v>0</v>
      </c>
      <c r="BH298" s="185">
        <f>IF(N298="sníž. přenesená",J298,0)</f>
        <v>0</v>
      </c>
      <c r="BI298" s="185">
        <f>IF(N298="nulová",J298,0)</f>
        <v>0</v>
      </c>
      <c r="BJ298" s="19" t="s">
        <v>80</v>
      </c>
      <c r="BK298" s="185">
        <f>ROUND(I298*H298,2)</f>
        <v>0</v>
      </c>
      <c r="BL298" s="19" t="s">
        <v>164</v>
      </c>
      <c r="BM298" s="19" t="s">
        <v>1317</v>
      </c>
    </row>
    <row r="299" spans="2:65" s="12" customFormat="1" x14ac:dyDescent="0.3">
      <c r="B299" s="186"/>
      <c r="D299" s="187" t="s">
        <v>167</v>
      </c>
      <c r="E299" s="188" t="s">
        <v>3</v>
      </c>
      <c r="F299" s="189" t="s">
        <v>1318</v>
      </c>
      <c r="H299" s="190" t="s">
        <v>3</v>
      </c>
      <c r="I299" s="191"/>
      <c r="L299" s="186"/>
      <c r="M299" s="192"/>
      <c r="N299" s="193"/>
      <c r="O299" s="193"/>
      <c r="P299" s="193"/>
      <c r="Q299" s="193"/>
      <c r="R299" s="193"/>
      <c r="S299" s="193"/>
      <c r="T299" s="194"/>
      <c r="AT299" s="190" t="s">
        <v>167</v>
      </c>
      <c r="AU299" s="190" t="s">
        <v>165</v>
      </c>
      <c r="AV299" s="12" t="s">
        <v>80</v>
      </c>
      <c r="AW299" s="12" t="s">
        <v>32</v>
      </c>
      <c r="AX299" s="12" t="s">
        <v>73</v>
      </c>
      <c r="AY299" s="190" t="s">
        <v>155</v>
      </c>
    </row>
    <row r="300" spans="2:65" s="13" customFormat="1" x14ac:dyDescent="0.3">
      <c r="B300" s="195"/>
      <c r="D300" s="212" t="s">
        <v>167</v>
      </c>
      <c r="E300" s="221" t="s">
        <v>3</v>
      </c>
      <c r="F300" s="222" t="s">
        <v>1319</v>
      </c>
      <c r="H300" s="223">
        <v>146.25</v>
      </c>
      <c r="I300" s="199"/>
      <c r="L300" s="195"/>
      <c r="M300" s="200"/>
      <c r="N300" s="201"/>
      <c r="O300" s="201"/>
      <c r="P300" s="201"/>
      <c r="Q300" s="201"/>
      <c r="R300" s="201"/>
      <c r="S300" s="201"/>
      <c r="T300" s="202"/>
      <c r="AT300" s="196" t="s">
        <v>167</v>
      </c>
      <c r="AU300" s="196" t="s">
        <v>165</v>
      </c>
      <c r="AV300" s="13" t="s">
        <v>82</v>
      </c>
      <c r="AW300" s="13" t="s">
        <v>32</v>
      </c>
      <c r="AX300" s="13" t="s">
        <v>80</v>
      </c>
      <c r="AY300" s="196" t="s">
        <v>155</v>
      </c>
    </row>
    <row r="301" spans="2:65" s="1" customFormat="1" ht="22.5" customHeight="1" x14ac:dyDescent="0.3">
      <c r="B301" s="173"/>
      <c r="C301" s="227" t="s">
        <v>491</v>
      </c>
      <c r="D301" s="227" t="s">
        <v>325</v>
      </c>
      <c r="E301" s="228" t="s">
        <v>1320</v>
      </c>
      <c r="F301" s="229" t="s">
        <v>1321</v>
      </c>
      <c r="G301" s="230" t="s">
        <v>217</v>
      </c>
      <c r="H301" s="231">
        <v>183.13800000000001</v>
      </c>
      <c r="I301" s="232"/>
      <c r="J301" s="233">
        <f>ROUND(I301*H301,2)</f>
        <v>0</v>
      </c>
      <c r="K301" s="229" t="s">
        <v>3</v>
      </c>
      <c r="L301" s="234"/>
      <c r="M301" s="235" t="s">
        <v>3</v>
      </c>
      <c r="N301" s="236" t="s">
        <v>44</v>
      </c>
      <c r="O301" s="37"/>
      <c r="P301" s="183">
        <f>O301*H301</f>
        <v>0</v>
      </c>
      <c r="Q301" s="183">
        <v>2.5000000000000001E-4</v>
      </c>
      <c r="R301" s="183">
        <f>Q301*H301</f>
        <v>4.5784499999999999E-2</v>
      </c>
      <c r="S301" s="183">
        <v>0</v>
      </c>
      <c r="T301" s="184">
        <f>S301*H301</f>
        <v>0</v>
      </c>
      <c r="AR301" s="19" t="s">
        <v>224</v>
      </c>
      <c r="AT301" s="19" t="s">
        <v>325</v>
      </c>
      <c r="AU301" s="19" t="s">
        <v>165</v>
      </c>
      <c r="AY301" s="19" t="s">
        <v>155</v>
      </c>
      <c r="BE301" s="185">
        <f>IF(N301="základní",J301,0)</f>
        <v>0</v>
      </c>
      <c r="BF301" s="185">
        <f>IF(N301="snížená",J301,0)</f>
        <v>0</v>
      </c>
      <c r="BG301" s="185">
        <f>IF(N301="zákl. přenesená",J301,0)</f>
        <v>0</v>
      </c>
      <c r="BH301" s="185">
        <f>IF(N301="sníž. přenesená",J301,0)</f>
        <v>0</v>
      </c>
      <c r="BI301" s="185">
        <f>IF(N301="nulová",J301,0)</f>
        <v>0</v>
      </c>
      <c r="BJ301" s="19" t="s">
        <v>80</v>
      </c>
      <c r="BK301" s="185">
        <f>ROUND(I301*H301,2)</f>
        <v>0</v>
      </c>
      <c r="BL301" s="19" t="s">
        <v>164</v>
      </c>
      <c r="BM301" s="19" t="s">
        <v>1322</v>
      </c>
    </row>
    <row r="302" spans="2:65" s="12" customFormat="1" x14ac:dyDescent="0.3">
      <c r="B302" s="186"/>
      <c r="D302" s="187" t="s">
        <v>167</v>
      </c>
      <c r="E302" s="188" t="s">
        <v>3</v>
      </c>
      <c r="F302" s="189" t="s">
        <v>1323</v>
      </c>
      <c r="H302" s="190" t="s">
        <v>3</v>
      </c>
      <c r="I302" s="191"/>
      <c r="L302" s="186"/>
      <c r="M302" s="192"/>
      <c r="N302" s="193"/>
      <c r="O302" s="193"/>
      <c r="P302" s="193"/>
      <c r="Q302" s="193"/>
      <c r="R302" s="193"/>
      <c r="S302" s="193"/>
      <c r="T302" s="194"/>
      <c r="AT302" s="190" t="s">
        <v>167</v>
      </c>
      <c r="AU302" s="190" t="s">
        <v>165</v>
      </c>
      <c r="AV302" s="12" t="s">
        <v>80</v>
      </c>
      <c r="AW302" s="12" t="s">
        <v>32</v>
      </c>
      <c r="AX302" s="12" t="s">
        <v>73</v>
      </c>
      <c r="AY302" s="190" t="s">
        <v>155</v>
      </c>
    </row>
    <row r="303" spans="2:65" s="13" customFormat="1" x14ac:dyDescent="0.3">
      <c r="B303" s="195"/>
      <c r="D303" s="187" t="s">
        <v>167</v>
      </c>
      <c r="E303" s="196" t="s">
        <v>3</v>
      </c>
      <c r="F303" s="197" t="s">
        <v>1324</v>
      </c>
      <c r="H303" s="198">
        <v>159.25</v>
      </c>
      <c r="I303" s="199"/>
      <c r="L303" s="195"/>
      <c r="M303" s="200"/>
      <c r="N303" s="201"/>
      <c r="O303" s="201"/>
      <c r="P303" s="201"/>
      <c r="Q303" s="201"/>
      <c r="R303" s="201"/>
      <c r="S303" s="201"/>
      <c r="T303" s="202"/>
      <c r="AT303" s="196" t="s">
        <v>167</v>
      </c>
      <c r="AU303" s="196" t="s">
        <v>165</v>
      </c>
      <c r="AV303" s="13" t="s">
        <v>82</v>
      </c>
      <c r="AW303" s="13" t="s">
        <v>32</v>
      </c>
      <c r="AX303" s="13" t="s">
        <v>73</v>
      </c>
      <c r="AY303" s="196" t="s">
        <v>155</v>
      </c>
    </row>
    <row r="304" spans="2:65" s="13" customFormat="1" x14ac:dyDescent="0.3">
      <c r="B304" s="195"/>
      <c r="D304" s="187" t="s">
        <v>167</v>
      </c>
      <c r="E304" s="196" t="s">
        <v>3</v>
      </c>
      <c r="F304" s="197" t="s">
        <v>1325</v>
      </c>
      <c r="H304" s="198">
        <v>23.888000000000002</v>
      </c>
      <c r="I304" s="199"/>
      <c r="L304" s="195"/>
      <c r="M304" s="200"/>
      <c r="N304" s="201"/>
      <c r="O304" s="201"/>
      <c r="P304" s="201"/>
      <c r="Q304" s="201"/>
      <c r="R304" s="201"/>
      <c r="S304" s="201"/>
      <c r="T304" s="202"/>
      <c r="AT304" s="196" t="s">
        <v>167</v>
      </c>
      <c r="AU304" s="196" t="s">
        <v>165</v>
      </c>
      <c r="AV304" s="13" t="s">
        <v>82</v>
      </c>
      <c r="AW304" s="13" t="s">
        <v>32</v>
      </c>
      <c r="AX304" s="13" t="s">
        <v>73</v>
      </c>
      <c r="AY304" s="196" t="s">
        <v>155</v>
      </c>
    </row>
    <row r="305" spans="2:65" s="15" customFormat="1" x14ac:dyDescent="0.3">
      <c r="B305" s="211"/>
      <c r="D305" s="187" t="s">
        <v>167</v>
      </c>
      <c r="E305" s="224" t="s">
        <v>3</v>
      </c>
      <c r="F305" s="225" t="s">
        <v>180</v>
      </c>
      <c r="H305" s="226">
        <v>183.13800000000001</v>
      </c>
      <c r="I305" s="216"/>
      <c r="L305" s="211"/>
      <c r="M305" s="217"/>
      <c r="N305" s="218"/>
      <c r="O305" s="218"/>
      <c r="P305" s="218"/>
      <c r="Q305" s="218"/>
      <c r="R305" s="218"/>
      <c r="S305" s="218"/>
      <c r="T305" s="219"/>
      <c r="AT305" s="220" t="s">
        <v>167</v>
      </c>
      <c r="AU305" s="220" t="s">
        <v>165</v>
      </c>
      <c r="AV305" s="15" t="s">
        <v>164</v>
      </c>
      <c r="AW305" s="15" t="s">
        <v>32</v>
      </c>
      <c r="AX305" s="15" t="s">
        <v>80</v>
      </c>
      <c r="AY305" s="220" t="s">
        <v>155</v>
      </c>
    </row>
    <row r="306" spans="2:65" s="11" customFormat="1" ht="29.85" customHeight="1" x14ac:dyDescent="0.3">
      <c r="B306" s="157"/>
      <c r="D306" s="158" t="s">
        <v>72</v>
      </c>
      <c r="E306" s="168" t="s">
        <v>235</v>
      </c>
      <c r="F306" s="168" t="s">
        <v>669</v>
      </c>
      <c r="I306" s="160"/>
      <c r="J306" s="169">
        <f>BK306</f>
        <v>0</v>
      </c>
      <c r="L306" s="157"/>
      <c r="M306" s="162"/>
      <c r="N306" s="163"/>
      <c r="O306" s="163"/>
      <c r="P306" s="164">
        <f>P307+P317+P338+P361+P370</f>
        <v>0</v>
      </c>
      <c r="Q306" s="163"/>
      <c r="R306" s="164">
        <f>R307+R317+R338+R361+R370</f>
        <v>62.457715999999998</v>
      </c>
      <c r="S306" s="163"/>
      <c r="T306" s="165">
        <f>T307+T317+T338+T361+T370</f>
        <v>95.986740000000012</v>
      </c>
      <c r="AR306" s="158" t="s">
        <v>80</v>
      </c>
      <c r="AT306" s="166" t="s">
        <v>72</v>
      </c>
      <c r="AU306" s="166" t="s">
        <v>80</v>
      </c>
      <c r="AY306" s="158" t="s">
        <v>155</v>
      </c>
      <c r="BK306" s="167">
        <f>BK307+BK317+BK338+BK361+BK370</f>
        <v>0</v>
      </c>
    </row>
    <row r="307" spans="2:65" s="11" customFormat="1" ht="14.85" customHeight="1" x14ac:dyDescent="0.3">
      <c r="B307" s="157"/>
      <c r="D307" s="170" t="s">
        <v>72</v>
      </c>
      <c r="E307" s="171" t="s">
        <v>670</v>
      </c>
      <c r="F307" s="171" t="s">
        <v>671</v>
      </c>
      <c r="I307" s="160"/>
      <c r="J307" s="172">
        <f>BK307</f>
        <v>0</v>
      </c>
      <c r="L307" s="157"/>
      <c r="M307" s="162"/>
      <c r="N307" s="163"/>
      <c r="O307" s="163"/>
      <c r="P307" s="164">
        <f>SUM(P308:P316)</f>
        <v>0</v>
      </c>
      <c r="Q307" s="163"/>
      <c r="R307" s="164">
        <f>SUM(R308:R316)</f>
        <v>7.4260000000000012E-3</v>
      </c>
      <c r="S307" s="163"/>
      <c r="T307" s="165">
        <f>SUM(T308:T316)</f>
        <v>0</v>
      </c>
      <c r="AR307" s="158" t="s">
        <v>80</v>
      </c>
      <c r="AT307" s="166" t="s">
        <v>72</v>
      </c>
      <c r="AU307" s="166" t="s">
        <v>82</v>
      </c>
      <c r="AY307" s="158" t="s">
        <v>155</v>
      </c>
      <c r="BK307" s="167">
        <f>SUM(BK308:BK316)</f>
        <v>0</v>
      </c>
    </row>
    <row r="308" spans="2:65" s="1" customFormat="1" ht="22.5" customHeight="1" x14ac:dyDescent="0.3">
      <c r="B308" s="173"/>
      <c r="C308" s="174" t="s">
        <v>495</v>
      </c>
      <c r="D308" s="174" t="s">
        <v>159</v>
      </c>
      <c r="E308" s="175" t="s">
        <v>673</v>
      </c>
      <c r="F308" s="176" t="s">
        <v>674</v>
      </c>
      <c r="G308" s="177" t="s">
        <v>458</v>
      </c>
      <c r="H308" s="178">
        <v>1.5</v>
      </c>
      <c r="I308" s="179"/>
      <c r="J308" s="180">
        <f>ROUND(I308*H308,2)</f>
        <v>0</v>
      </c>
      <c r="K308" s="176" t="s">
        <v>163</v>
      </c>
      <c r="L308" s="36"/>
      <c r="M308" s="181" t="s">
        <v>3</v>
      </c>
      <c r="N308" s="182" t="s">
        <v>44</v>
      </c>
      <c r="O308" s="37"/>
      <c r="P308" s="183">
        <f>O308*H308</f>
        <v>0</v>
      </c>
      <c r="Q308" s="183">
        <v>0</v>
      </c>
      <c r="R308" s="183">
        <f>Q308*H308</f>
        <v>0</v>
      </c>
      <c r="S308" s="183">
        <v>0</v>
      </c>
      <c r="T308" s="184">
        <f>S308*H308</f>
        <v>0</v>
      </c>
      <c r="AR308" s="19" t="s">
        <v>164</v>
      </c>
      <c r="AT308" s="19" t="s">
        <v>159</v>
      </c>
      <c r="AU308" s="19" t="s">
        <v>165</v>
      </c>
      <c r="AY308" s="19" t="s">
        <v>155</v>
      </c>
      <c r="BE308" s="185">
        <f>IF(N308="základní",J308,0)</f>
        <v>0</v>
      </c>
      <c r="BF308" s="185">
        <f>IF(N308="snížená",J308,0)</f>
        <v>0</v>
      </c>
      <c r="BG308" s="185">
        <f>IF(N308="zákl. přenesená",J308,0)</f>
        <v>0</v>
      </c>
      <c r="BH308" s="185">
        <f>IF(N308="sníž. přenesená",J308,0)</f>
        <v>0</v>
      </c>
      <c r="BI308" s="185">
        <f>IF(N308="nulová",J308,0)</f>
        <v>0</v>
      </c>
      <c r="BJ308" s="19" t="s">
        <v>80</v>
      </c>
      <c r="BK308" s="185">
        <f>ROUND(I308*H308,2)</f>
        <v>0</v>
      </c>
      <c r="BL308" s="19" t="s">
        <v>164</v>
      </c>
      <c r="BM308" s="19" t="s">
        <v>675</v>
      </c>
    </row>
    <row r="309" spans="2:65" s="12" customFormat="1" x14ac:dyDescent="0.3">
      <c r="B309" s="186"/>
      <c r="D309" s="187" t="s">
        <v>167</v>
      </c>
      <c r="E309" s="188" t="s">
        <v>3</v>
      </c>
      <c r="F309" s="189" t="s">
        <v>676</v>
      </c>
      <c r="H309" s="190" t="s">
        <v>3</v>
      </c>
      <c r="I309" s="191"/>
      <c r="L309" s="186"/>
      <c r="M309" s="192"/>
      <c r="N309" s="193"/>
      <c r="O309" s="193"/>
      <c r="P309" s="193"/>
      <c r="Q309" s="193"/>
      <c r="R309" s="193"/>
      <c r="S309" s="193"/>
      <c r="T309" s="194"/>
      <c r="AT309" s="190" t="s">
        <v>167</v>
      </c>
      <c r="AU309" s="190" t="s">
        <v>165</v>
      </c>
      <c r="AV309" s="12" t="s">
        <v>80</v>
      </c>
      <c r="AW309" s="12" t="s">
        <v>32</v>
      </c>
      <c r="AX309" s="12" t="s">
        <v>73</v>
      </c>
      <c r="AY309" s="190" t="s">
        <v>155</v>
      </c>
    </row>
    <row r="310" spans="2:65" s="13" customFormat="1" x14ac:dyDescent="0.3">
      <c r="B310" s="195"/>
      <c r="D310" s="212" t="s">
        <v>167</v>
      </c>
      <c r="E310" s="221" t="s">
        <v>3</v>
      </c>
      <c r="F310" s="222" t="s">
        <v>1326</v>
      </c>
      <c r="H310" s="223">
        <v>1.5</v>
      </c>
      <c r="I310" s="199"/>
      <c r="L310" s="195"/>
      <c r="M310" s="200"/>
      <c r="N310" s="201"/>
      <c r="O310" s="201"/>
      <c r="P310" s="201"/>
      <c r="Q310" s="201"/>
      <c r="R310" s="201"/>
      <c r="S310" s="201"/>
      <c r="T310" s="202"/>
      <c r="AT310" s="196" t="s">
        <v>167</v>
      </c>
      <c r="AU310" s="196" t="s">
        <v>165</v>
      </c>
      <c r="AV310" s="13" t="s">
        <v>82</v>
      </c>
      <c r="AW310" s="13" t="s">
        <v>32</v>
      </c>
      <c r="AX310" s="13" t="s">
        <v>80</v>
      </c>
      <c r="AY310" s="196" t="s">
        <v>155</v>
      </c>
    </row>
    <row r="311" spans="2:65" s="1" customFormat="1" ht="22.5" customHeight="1" x14ac:dyDescent="0.3">
      <c r="B311" s="173"/>
      <c r="C311" s="174" t="s">
        <v>499</v>
      </c>
      <c r="D311" s="174" t="s">
        <v>159</v>
      </c>
      <c r="E311" s="175" t="s">
        <v>694</v>
      </c>
      <c r="F311" s="176" t="s">
        <v>695</v>
      </c>
      <c r="G311" s="177" t="s">
        <v>217</v>
      </c>
      <c r="H311" s="178">
        <v>742.6</v>
      </c>
      <c r="I311" s="179"/>
      <c r="J311" s="180">
        <f>ROUND(I311*H311,2)</f>
        <v>0</v>
      </c>
      <c r="K311" s="176" t="s">
        <v>3</v>
      </c>
      <c r="L311" s="36"/>
      <c r="M311" s="181" t="s">
        <v>3</v>
      </c>
      <c r="N311" s="182" t="s">
        <v>44</v>
      </c>
      <c r="O311" s="37"/>
      <c r="P311" s="183">
        <f>O311*H311</f>
        <v>0</v>
      </c>
      <c r="Q311" s="183">
        <v>1.0000000000000001E-5</v>
      </c>
      <c r="R311" s="183">
        <f>Q311*H311</f>
        <v>7.4260000000000012E-3</v>
      </c>
      <c r="S311" s="183">
        <v>0</v>
      </c>
      <c r="T311" s="184">
        <f>S311*H311</f>
        <v>0</v>
      </c>
      <c r="AR311" s="19" t="s">
        <v>164</v>
      </c>
      <c r="AT311" s="19" t="s">
        <v>159</v>
      </c>
      <c r="AU311" s="19" t="s">
        <v>165</v>
      </c>
      <c r="AY311" s="19" t="s">
        <v>155</v>
      </c>
      <c r="BE311" s="185">
        <f>IF(N311="základní",J311,0)</f>
        <v>0</v>
      </c>
      <c r="BF311" s="185">
        <f>IF(N311="snížená",J311,0)</f>
        <v>0</v>
      </c>
      <c r="BG311" s="185">
        <f>IF(N311="zákl. přenesená",J311,0)</f>
        <v>0</v>
      </c>
      <c r="BH311" s="185">
        <f>IF(N311="sníž. přenesená",J311,0)</f>
        <v>0</v>
      </c>
      <c r="BI311" s="185">
        <f>IF(N311="nulová",J311,0)</f>
        <v>0</v>
      </c>
      <c r="BJ311" s="19" t="s">
        <v>80</v>
      </c>
      <c r="BK311" s="185">
        <f>ROUND(I311*H311,2)</f>
        <v>0</v>
      </c>
      <c r="BL311" s="19" t="s">
        <v>164</v>
      </c>
      <c r="BM311" s="19" t="s">
        <v>696</v>
      </c>
    </row>
    <row r="312" spans="2:65" s="12" customFormat="1" x14ac:dyDescent="0.3">
      <c r="B312" s="186"/>
      <c r="D312" s="187" t="s">
        <v>167</v>
      </c>
      <c r="E312" s="188" t="s">
        <v>3</v>
      </c>
      <c r="F312" s="189" t="s">
        <v>697</v>
      </c>
      <c r="H312" s="190" t="s">
        <v>3</v>
      </c>
      <c r="I312" s="191"/>
      <c r="L312" s="186"/>
      <c r="M312" s="192"/>
      <c r="N312" s="193"/>
      <c r="O312" s="193"/>
      <c r="P312" s="193"/>
      <c r="Q312" s="193"/>
      <c r="R312" s="193"/>
      <c r="S312" s="193"/>
      <c r="T312" s="194"/>
      <c r="AT312" s="190" t="s">
        <v>167</v>
      </c>
      <c r="AU312" s="190" t="s">
        <v>165</v>
      </c>
      <c r="AV312" s="12" t="s">
        <v>80</v>
      </c>
      <c r="AW312" s="12" t="s">
        <v>32</v>
      </c>
      <c r="AX312" s="12" t="s">
        <v>73</v>
      </c>
      <c r="AY312" s="190" t="s">
        <v>155</v>
      </c>
    </row>
    <row r="313" spans="2:65" s="13" customFormat="1" x14ac:dyDescent="0.3">
      <c r="B313" s="195"/>
      <c r="D313" s="187" t="s">
        <v>167</v>
      </c>
      <c r="E313" s="196" t="s">
        <v>3</v>
      </c>
      <c r="F313" s="197" t="s">
        <v>1327</v>
      </c>
      <c r="H313" s="198">
        <v>68.58</v>
      </c>
      <c r="I313" s="199"/>
      <c r="L313" s="195"/>
      <c r="M313" s="200"/>
      <c r="N313" s="201"/>
      <c r="O313" s="201"/>
      <c r="P313" s="201"/>
      <c r="Q313" s="201"/>
      <c r="R313" s="201"/>
      <c r="S313" s="201"/>
      <c r="T313" s="202"/>
      <c r="AT313" s="196" t="s">
        <v>167</v>
      </c>
      <c r="AU313" s="196" t="s">
        <v>165</v>
      </c>
      <c r="AV313" s="13" t="s">
        <v>82</v>
      </c>
      <c r="AW313" s="13" t="s">
        <v>32</v>
      </c>
      <c r="AX313" s="13" t="s">
        <v>73</v>
      </c>
      <c r="AY313" s="196" t="s">
        <v>155</v>
      </c>
    </row>
    <row r="314" spans="2:65" s="13" customFormat="1" x14ac:dyDescent="0.3">
      <c r="B314" s="195"/>
      <c r="D314" s="187" t="s">
        <v>167</v>
      </c>
      <c r="E314" s="196" t="s">
        <v>3</v>
      </c>
      <c r="F314" s="197" t="s">
        <v>1328</v>
      </c>
      <c r="H314" s="198">
        <v>524.02</v>
      </c>
      <c r="I314" s="199"/>
      <c r="L314" s="195"/>
      <c r="M314" s="200"/>
      <c r="N314" s="201"/>
      <c r="O314" s="201"/>
      <c r="P314" s="201"/>
      <c r="Q314" s="201"/>
      <c r="R314" s="201"/>
      <c r="S314" s="201"/>
      <c r="T314" s="202"/>
      <c r="AT314" s="196" t="s">
        <v>167</v>
      </c>
      <c r="AU314" s="196" t="s">
        <v>165</v>
      </c>
      <c r="AV314" s="13" t="s">
        <v>82</v>
      </c>
      <c r="AW314" s="13" t="s">
        <v>32</v>
      </c>
      <c r="AX314" s="13" t="s">
        <v>73</v>
      </c>
      <c r="AY314" s="196" t="s">
        <v>155</v>
      </c>
    </row>
    <row r="315" spans="2:65" s="13" customFormat="1" x14ac:dyDescent="0.3">
      <c r="B315" s="195"/>
      <c r="D315" s="187" t="s">
        <v>167</v>
      </c>
      <c r="E315" s="196" t="s">
        <v>3</v>
      </c>
      <c r="F315" s="197" t="s">
        <v>1329</v>
      </c>
      <c r="H315" s="198">
        <v>150</v>
      </c>
      <c r="I315" s="199"/>
      <c r="L315" s="195"/>
      <c r="M315" s="200"/>
      <c r="N315" s="201"/>
      <c r="O315" s="201"/>
      <c r="P315" s="201"/>
      <c r="Q315" s="201"/>
      <c r="R315" s="201"/>
      <c r="S315" s="201"/>
      <c r="T315" s="202"/>
      <c r="AT315" s="196" t="s">
        <v>167</v>
      </c>
      <c r="AU315" s="196" t="s">
        <v>165</v>
      </c>
      <c r="AV315" s="13" t="s">
        <v>82</v>
      </c>
      <c r="AW315" s="13" t="s">
        <v>32</v>
      </c>
      <c r="AX315" s="13" t="s">
        <v>73</v>
      </c>
      <c r="AY315" s="196" t="s">
        <v>155</v>
      </c>
    </row>
    <row r="316" spans="2:65" s="15" customFormat="1" x14ac:dyDescent="0.3">
      <c r="B316" s="211"/>
      <c r="D316" s="187" t="s">
        <v>167</v>
      </c>
      <c r="E316" s="224" t="s">
        <v>3</v>
      </c>
      <c r="F316" s="225" t="s">
        <v>180</v>
      </c>
      <c r="H316" s="226">
        <v>742.6</v>
      </c>
      <c r="I316" s="216"/>
      <c r="L316" s="211"/>
      <c r="M316" s="217"/>
      <c r="N316" s="218"/>
      <c r="O316" s="218"/>
      <c r="P316" s="218"/>
      <c r="Q316" s="218"/>
      <c r="R316" s="218"/>
      <c r="S316" s="218"/>
      <c r="T316" s="219"/>
      <c r="AT316" s="220" t="s">
        <v>167</v>
      </c>
      <c r="AU316" s="220" t="s">
        <v>165</v>
      </c>
      <c r="AV316" s="15" t="s">
        <v>164</v>
      </c>
      <c r="AW316" s="15" t="s">
        <v>32</v>
      </c>
      <c r="AX316" s="15" t="s">
        <v>80</v>
      </c>
      <c r="AY316" s="220" t="s">
        <v>155</v>
      </c>
    </row>
    <row r="317" spans="2:65" s="11" customFormat="1" ht="22.35" customHeight="1" x14ac:dyDescent="0.3">
      <c r="B317" s="157"/>
      <c r="D317" s="170" t="s">
        <v>72</v>
      </c>
      <c r="E317" s="171" t="s">
        <v>719</v>
      </c>
      <c r="F317" s="171" t="s">
        <v>720</v>
      </c>
      <c r="I317" s="160"/>
      <c r="J317" s="172">
        <f>BK317</f>
        <v>0</v>
      </c>
      <c r="L317" s="157"/>
      <c r="M317" s="162"/>
      <c r="N317" s="163"/>
      <c r="O317" s="163"/>
      <c r="P317" s="164">
        <f>SUM(P318:P337)</f>
        <v>0</v>
      </c>
      <c r="Q317" s="163"/>
      <c r="R317" s="164">
        <f>SUM(R318:R337)</f>
        <v>62.450289999999995</v>
      </c>
      <c r="S317" s="163"/>
      <c r="T317" s="165">
        <f>SUM(T318:T337)</f>
        <v>0</v>
      </c>
      <c r="AR317" s="158" t="s">
        <v>80</v>
      </c>
      <c r="AT317" s="166" t="s">
        <v>72</v>
      </c>
      <c r="AU317" s="166" t="s">
        <v>82</v>
      </c>
      <c r="AY317" s="158" t="s">
        <v>155</v>
      </c>
      <c r="BK317" s="167">
        <f>SUM(BK318:BK337)</f>
        <v>0</v>
      </c>
    </row>
    <row r="318" spans="2:65" s="1" customFormat="1" ht="31.5" customHeight="1" x14ac:dyDescent="0.3">
      <c r="B318" s="173"/>
      <c r="C318" s="174" t="s">
        <v>503</v>
      </c>
      <c r="D318" s="174" t="s">
        <v>159</v>
      </c>
      <c r="E318" s="175" t="s">
        <v>1330</v>
      </c>
      <c r="F318" s="176" t="s">
        <v>1331</v>
      </c>
      <c r="G318" s="177" t="s">
        <v>458</v>
      </c>
      <c r="H318" s="178">
        <v>13</v>
      </c>
      <c r="I318" s="179"/>
      <c r="J318" s="180">
        <f>ROUND(I318*H318,2)</f>
        <v>0</v>
      </c>
      <c r="K318" s="176" t="s">
        <v>163</v>
      </c>
      <c r="L318" s="36"/>
      <c r="M318" s="181" t="s">
        <v>3</v>
      </c>
      <c r="N318" s="182" t="s">
        <v>44</v>
      </c>
      <c r="O318" s="37"/>
      <c r="P318" s="183">
        <f>O318*H318</f>
        <v>0</v>
      </c>
      <c r="Q318" s="183">
        <v>0.1295</v>
      </c>
      <c r="R318" s="183">
        <f>Q318*H318</f>
        <v>1.6835</v>
      </c>
      <c r="S318" s="183">
        <v>0</v>
      </c>
      <c r="T318" s="184">
        <f>S318*H318</f>
        <v>0</v>
      </c>
      <c r="AR318" s="19" t="s">
        <v>164</v>
      </c>
      <c r="AT318" s="19" t="s">
        <v>159</v>
      </c>
      <c r="AU318" s="19" t="s">
        <v>165</v>
      </c>
      <c r="AY318" s="19" t="s">
        <v>155</v>
      </c>
      <c r="BE318" s="185">
        <f>IF(N318="základní",J318,0)</f>
        <v>0</v>
      </c>
      <c r="BF318" s="185">
        <f>IF(N318="snížená",J318,0)</f>
        <v>0</v>
      </c>
      <c r="BG318" s="185">
        <f>IF(N318="zákl. přenesená",J318,0)</f>
        <v>0</v>
      </c>
      <c r="BH318" s="185">
        <f>IF(N318="sníž. přenesená",J318,0)</f>
        <v>0</v>
      </c>
      <c r="BI318" s="185">
        <f>IF(N318="nulová",J318,0)</f>
        <v>0</v>
      </c>
      <c r="BJ318" s="19" t="s">
        <v>80</v>
      </c>
      <c r="BK318" s="185">
        <f>ROUND(I318*H318,2)</f>
        <v>0</v>
      </c>
      <c r="BL318" s="19" t="s">
        <v>164</v>
      </c>
      <c r="BM318" s="19" t="s">
        <v>1332</v>
      </c>
    </row>
    <row r="319" spans="2:65" s="13" customFormat="1" x14ac:dyDescent="0.3">
      <c r="B319" s="195"/>
      <c r="D319" s="212" t="s">
        <v>167</v>
      </c>
      <c r="E319" s="221" t="s">
        <v>3</v>
      </c>
      <c r="F319" s="222" t="s">
        <v>1333</v>
      </c>
      <c r="H319" s="223">
        <v>13</v>
      </c>
      <c r="I319" s="199"/>
      <c r="L319" s="195"/>
      <c r="M319" s="200"/>
      <c r="N319" s="201"/>
      <c r="O319" s="201"/>
      <c r="P319" s="201"/>
      <c r="Q319" s="201"/>
      <c r="R319" s="201"/>
      <c r="S319" s="201"/>
      <c r="T319" s="202"/>
      <c r="AT319" s="196" t="s">
        <v>167</v>
      </c>
      <c r="AU319" s="196" t="s">
        <v>165</v>
      </c>
      <c r="AV319" s="13" t="s">
        <v>82</v>
      </c>
      <c r="AW319" s="13" t="s">
        <v>32</v>
      </c>
      <c r="AX319" s="13" t="s">
        <v>80</v>
      </c>
      <c r="AY319" s="196" t="s">
        <v>155</v>
      </c>
    </row>
    <row r="320" spans="2:65" s="1" customFormat="1" ht="22.5" customHeight="1" x14ac:dyDescent="0.3">
      <c r="B320" s="173"/>
      <c r="C320" s="227" t="s">
        <v>507</v>
      </c>
      <c r="D320" s="227" t="s">
        <v>325</v>
      </c>
      <c r="E320" s="228" t="s">
        <v>1334</v>
      </c>
      <c r="F320" s="229" t="s">
        <v>1335</v>
      </c>
      <c r="G320" s="230" t="s">
        <v>431</v>
      </c>
      <c r="H320" s="231">
        <v>13.26</v>
      </c>
      <c r="I320" s="232"/>
      <c r="J320" s="233">
        <f>ROUND(I320*H320,2)</f>
        <v>0</v>
      </c>
      <c r="K320" s="229" t="s">
        <v>3</v>
      </c>
      <c r="L320" s="234"/>
      <c r="M320" s="235" t="s">
        <v>3</v>
      </c>
      <c r="N320" s="236" t="s">
        <v>44</v>
      </c>
      <c r="O320" s="37"/>
      <c r="P320" s="183">
        <f>O320*H320</f>
        <v>0</v>
      </c>
      <c r="Q320" s="183">
        <v>4.4999999999999998E-2</v>
      </c>
      <c r="R320" s="183">
        <f>Q320*H320</f>
        <v>0.59670000000000001</v>
      </c>
      <c r="S320" s="183">
        <v>0</v>
      </c>
      <c r="T320" s="184">
        <f>S320*H320</f>
        <v>0</v>
      </c>
      <c r="AR320" s="19" t="s">
        <v>224</v>
      </c>
      <c r="AT320" s="19" t="s">
        <v>325</v>
      </c>
      <c r="AU320" s="19" t="s">
        <v>165</v>
      </c>
      <c r="AY320" s="19" t="s">
        <v>155</v>
      </c>
      <c r="BE320" s="185">
        <f>IF(N320="základní",J320,0)</f>
        <v>0</v>
      </c>
      <c r="BF320" s="185">
        <f>IF(N320="snížená",J320,0)</f>
        <v>0</v>
      </c>
      <c r="BG320" s="185">
        <f>IF(N320="zákl. přenesená",J320,0)</f>
        <v>0</v>
      </c>
      <c r="BH320" s="185">
        <f>IF(N320="sníž. přenesená",J320,0)</f>
        <v>0</v>
      </c>
      <c r="BI320" s="185">
        <f>IF(N320="nulová",J320,0)</f>
        <v>0</v>
      </c>
      <c r="BJ320" s="19" t="s">
        <v>80</v>
      </c>
      <c r="BK320" s="185">
        <f>ROUND(I320*H320,2)</f>
        <v>0</v>
      </c>
      <c r="BL320" s="19" t="s">
        <v>164</v>
      </c>
      <c r="BM320" s="19" t="s">
        <v>1336</v>
      </c>
    </row>
    <row r="321" spans="2:65" s="13" customFormat="1" x14ac:dyDescent="0.3">
      <c r="B321" s="195"/>
      <c r="D321" s="187" t="s">
        <v>167</v>
      </c>
      <c r="E321" s="196" t="s">
        <v>3</v>
      </c>
      <c r="F321" s="197" t="s">
        <v>1333</v>
      </c>
      <c r="H321" s="198">
        <v>13</v>
      </c>
      <c r="I321" s="199"/>
      <c r="L321" s="195"/>
      <c r="M321" s="200"/>
      <c r="N321" s="201"/>
      <c r="O321" s="201"/>
      <c r="P321" s="201"/>
      <c r="Q321" s="201"/>
      <c r="R321" s="201"/>
      <c r="S321" s="201"/>
      <c r="T321" s="202"/>
      <c r="AT321" s="196" t="s">
        <v>167</v>
      </c>
      <c r="AU321" s="196" t="s">
        <v>165</v>
      </c>
      <c r="AV321" s="13" t="s">
        <v>82</v>
      </c>
      <c r="AW321" s="13" t="s">
        <v>32</v>
      </c>
      <c r="AX321" s="13" t="s">
        <v>73</v>
      </c>
      <c r="AY321" s="196" t="s">
        <v>155</v>
      </c>
    </row>
    <row r="322" spans="2:65" s="13" customFormat="1" x14ac:dyDescent="0.3">
      <c r="B322" s="195"/>
      <c r="D322" s="187" t="s">
        <v>167</v>
      </c>
      <c r="E322" s="196" t="s">
        <v>3</v>
      </c>
      <c r="F322" s="197" t="s">
        <v>1337</v>
      </c>
      <c r="H322" s="198">
        <v>0.26</v>
      </c>
      <c r="I322" s="199"/>
      <c r="L322" s="195"/>
      <c r="M322" s="200"/>
      <c r="N322" s="201"/>
      <c r="O322" s="201"/>
      <c r="P322" s="201"/>
      <c r="Q322" s="201"/>
      <c r="R322" s="201"/>
      <c r="S322" s="201"/>
      <c r="T322" s="202"/>
      <c r="AT322" s="196" t="s">
        <v>167</v>
      </c>
      <c r="AU322" s="196" t="s">
        <v>165</v>
      </c>
      <c r="AV322" s="13" t="s">
        <v>82</v>
      </c>
      <c r="AW322" s="13" t="s">
        <v>32</v>
      </c>
      <c r="AX322" s="13" t="s">
        <v>73</v>
      </c>
      <c r="AY322" s="196" t="s">
        <v>155</v>
      </c>
    </row>
    <row r="323" spans="2:65" s="15" customFormat="1" x14ac:dyDescent="0.3">
      <c r="B323" s="211"/>
      <c r="D323" s="212" t="s">
        <v>167</v>
      </c>
      <c r="E323" s="213" t="s">
        <v>3</v>
      </c>
      <c r="F323" s="214" t="s">
        <v>180</v>
      </c>
      <c r="H323" s="215">
        <v>13.26</v>
      </c>
      <c r="I323" s="216"/>
      <c r="L323" s="211"/>
      <c r="M323" s="217"/>
      <c r="N323" s="218"/>
      <c r="O323" s="218"/>
      <c r="P323" s="218"/>
      <c r="Q323" s="218"/>
      <c r="R323" s="218"/>
      <c r="S323" s="218"/>
      <c r="T323" s="219"/>
      <c r="AT323" s="220" t="s">
        <v>167</v>
      </c>
      <c r="AU323" s="220" t="s">
        <v>165</v>
      </c>
      <c r="AV323" s="15" t="s">
        <v>164</v>
      </c>
      <c r="AW323" s="15" t="s">
        <v>32</v>
      </c>
      <c r="AX323" s="15" t="s">
        <v>80</v>
      </c>
      <c r="AY323" s="220" t="s">
        <v>155</v>
      </c>
    </row>
    <row r="324" spans="2:65" s="1" customFormat="1" ht="22.5" customHeight="1" x14ac:dyDescent="0.3">
      <c r="B324" s="173"/>
      <c r="C324" s="174" t="s">
        <v>512</v>
      </c>
      <c r="D324" s="174" t="s">
        <v>159</v>
      </c>
      <c r="E324" s="175" t="s">
        <v>1338</v>
      </c>
      <c r="F324" s="176" t="s">
        <v>1339</v>
      </c>
      <c r="G324" s="177" t="s">
        <v>458</v>
      </c>
      <c r="H324" s="178">
        <v>258</v>
      </c>
      <c r="I324" s="179"/>
      <c r="J324" s="180">
        <f>ROUND(I324*H324,2)</f>
        <v>0</v>
      </c>
      <c r="K324" s="176" t="s">
        <v>163</v>
      </c>
      <c r="L324" s="36"/>
      <c r="M324" s="181" t="s">
        <v>3</v>
      </c>
      <c r="N324" s="182" t="s">
        <v>44</v>
      </c>
      <c r="O324" s="37"/>
      <c r="P324" s="183">
        <f>O324*H324</f>
        <v>0</v>
      </c>
      <c r="Q324" s="183">
        <v>0.10095</v>
      </c>
      <c r="R324" s="183">
        <f>Q324*H324</f>
        <v>26.045099999999998</v>
      </c>
      <c r="S324" s="183">
        <v>0</v>
      </c>
      <c r="T324" s="184">
        <f>S324*H324</f>
        <v>0</v>
      </c>
      <c r="AR324" s="19" t="s">
        <v>164</v>
      </c>
      <c r="AT324" s="19" t="s">
        <v>159</v>
      </c>
      <c r="AU324" s="19" t="s">
        <v>165</v>
      </c>
      <c r="AY324" s="19" t="s">
        <v>155</v>
      </c>
      <c r="BE324" s="185">
        <f>IF(N324="základní",J324,0)</f>
        <v>0</v>
      </c>
      <c r="BF324" s="185">
        <f>IF(N324="snížená",J324,0)</f>
        <v>0</v>
      </c>
      <c r="BG324" s="185">
        <f>IF(N324="zákl. přenesená",J324,0)</f>
        <v>0</v>
      </c>
      <c r="BH324" s="185">
        <f>IF(N324="sníž. přenesená",J324,0)</f>
        <v>0</v>
      </c>
      <c r="BI324" s="185">
        <f>IF(N324="nulová",J324,0)</f>
        <v>0</v>
      </c>
      <c r="BJ324" s="19" t="s">
        <v>80</v>
      </c>
      <c r="BK324" s="185">
        <f>ROUND(I324*H324,2)</f>
        <v>0</v>
      </c>
      <c r="BL324" s="19" t="s">
        <v>164</v>
      </c>
      <c r="BM324" s="19" t="s">
        <v>1340</v>
      </c>
    </row>
    <row r="325" spans="2:65" s="13" customFormat="1" x14ac:dyDescent="0.3">
      <c r="B325" s="195"/>
      <c r="D325" s="212" t="s">
        <v>167</v>
      </c>
      <c r="E325" s="221" t="s">
        <v>3</v>
      </c>
      <c r="F325" s="222" t="s">
        <v>1341</v>
      </c>
      <c r="H325" s="223">
        <v>258</v>
      </c>
      <c r="I325" s="199"/>
      <c r="L325" s="195"/>
      <c r="M325" s="200"/>
      <c r="N325" s="201"/>
      <c r="O325" s="201"/>
      <c r="P325" s="201"/>
      <c r="Q325" s="201"/>
      <c r="R325" s="201"/>
      <c r="S325" s="201"/>
      <c r="T325" s="202"/>
      <c r="AT325" s="196" t="s">
        <v>167</v>
      </c>
      <c r="AU325" s="196" t="s">
        <v>165</v>
      </c>
      <c r="AV325" s="13" t="s">
        <v>82</v>
      </c>
      <c r="AW325" s="13" t="s">
        <v>32</v>
      </c>
      <c r="AX325" s="13" t="s">
        <v>80</v>
      </c>
      <c r="AY325" s="196" t="s">
        <v>155</v>
      </c>
    </row>
    <row r="326" spans="2:65" s="1" customFormat="1" ht="22.5" customHeight="1" x14ac:dyDescent="0.3">
      <c r="B326" s="173"/>
      <c r="C326" s="227" t="s">
        <v>517</v>
      </c>
      <c r="D326" s="227" t="s">
        <v>325</v>
      </c>
      <c r="E326" s="228" t="s">
        <v>1342</v>
      </c>
      <c r="F326" s="229" t="s">
        <v>1343</v>
      </c>
      <c r="G326" s="230" t="s">
        <v>431</v>
      </c>
      <c r="H326" s="231">
        <v>526.32000000000005</v>
      </c>
      <c r="I326" s="232"/>
      <c r="J326" s="233">
        <f>ROUND(I326*H326,2)</f>
        <v>0</v>
      </c>
      <c r="K326" s="229" t="s">
        <v>3</v>
      </c>
      <c r="L326" s="234"/>
      <c r="M326" s="235" t="s">
        <v>3</v>
      </c>
      <c r="N326" s="236" t="s">
        <v>44</v>
      </c>
      <c r="O326" s="37"/>
      <c r="P326" s="183">
        <f>O326*H326</f>
        <v>0</v>
      </c>
      <c r="Q326" s="183">
        <v>1.4E-2</v>
      </c>
      <c r="R326" s="183">
        <f>Q326*H326</f>
        <v>7.3684800000000008</v>
      </c>
      <c r="S326" s="183">
        <v>0</v>
      </c>
      <c r="T326" s="184">
        <f>S326*H326</f>
        <v>0</v>
      </c>
      <c r="AR326" s="19" t="s">
        <v>224</v>
      </c>
      <c r="AT326" s="19" t="s">
        <v>325</v>
      </c>
      <c r="AU326" s="19" t="s">
        <v>165</v>
      </c>
      <c r="AY326" s="19" t="s">
        <v>155</v>
      </c>
      <c r="BE326" s="185">
        <f>IF(N326="základní",J326,0)</f>
        <v>0</v>
      </c>
      <c r="BF326" s="185">
        <f>IF(N326="snížená",J326,0)</f>
        <v>0</v>
      </c>
      <c r="BG326" s="185">
        <f>IF(N326="zákl. přenesená",J326,0)</f>
        <v>0</v>
      </c>
      <c r="BH326" s="185">
        <f>IF(N326="sníž. přenesená",J326,0)</f>
        <v>0</v>
      </c>
      <c r="BI326" s="185">
        <f>IF(N326="nulová",J326,0)</f>
        <v>0</v>
      </c>
      <c r="BJ326" s="19" t="s">
        <v>80</v>
      </c>
      <c r="BK326" s="185">
        <f>ROUND(I326*H326,2)</f>
        <v>0</v>
      </c>
      <c r="BL326" s="19" t="s">
        <v>164</v>
      </c>
      <c r="BM326" s="19" t="s">
        <v>1344</v>
      </c>
    </row>
    <row r="327" spans="2:65" s="13" customFormat="1" x14ac:dyDescent="0.3">
      <c r="B327" s="195"/>
      <c r="D327" s="187" t="s">
        <v>167</v>
      </c>
      <c r="E327" s="196" t="s">
        <v>3</v>
      </c>
      <c r="F327" s="197" t="s">
        <v>1345</v>
      </c>
      <c r="H327" s="198">
        <v>516</v>
      </c>
      <c r="I327" s="199"/>
      <c r="L327" s="195"/>
      <c r="M327" s="200"/>
      <c r="N327" s="201"/>
      <c r="O327" s="201"/>
      <c r="P327" s="201"/>
      <c r="Q327" s="201"/>
      <c r="R327" s="201"/>
      <c r="S327" s="201"/>
      <c r="T327" s="202"/>
      <c r="AT327" s="196" t="s">
        <v>167</v>
      </c>
      <c r="AU327" s="196" t="s">
        <v>165</v>
      </c>
      <c r="AV327" s="13" t="s">
        <v>82</v>
      </c>
      <c r="AW327" s="13" t="s">
        <v>32</v>
      </c>
      <c r="AX327" s="13" t="s">
        <v>73</v>
      </c>
      <c r="AY327" s="196" t="s">
        <v>155</v>
      </c>
    </row>
    <row r="328" spans="2:65" s="13" customFormat="1" x14ac:dyDescent="0.3">
      <c r="B328" s="195"/>
      <c r="D328" s="187" t="s">
        <v>167</v>
      </c>
      <c r="E328" s="196" t="s">
        <v>3</v>
      </c>
      <c r="F328" s="197" t="s">
        <v>1346</v>
      </c>
      <c r="H328" s="198">
        <v>10.32</v>
      </c>
      <c r="I328" s="199"/>
      <c r="L328" s="195"/>
      <c r="M328" s="200"/>
      <c r="N328" s="201"/>
      <c r="O328" s="201"/>
      <c r="P328" s="201"/>
      <c r="Q328" s="201"/>
      <c r="R328" s="201"/>
      <c r="S328" s="201"/>
      <c r="T328" s="202"/>
      <c r="AT328" s="196" t="s">
        <v>167</v>
      </c>
      <c r="AU328" s="196" t="s">
        <v>165</v>
      </c>
      <c r="AV328" s="13" t="s">
        <v>82</v>
      </c>
      <c r="AW328" s="13" t="s">
        <v>32</v>
      </c>
      <c r="AX328" s="13" t="s">
        <v>73</v>
      </c>
      <c r="AY328" s="196" t="s">
        <v>155</v>
      </c>
    </row>
    <row r="329" spans="2:65" s="15" customFormat="1" x14ac:dyDescent="0.3">
      <c r="B329" s="211"/>
      <c r="D329" s="212" t="s">
        <v>167</v>
      </c>
      <c r="E329" s="213" t="s">
        <v>3</v>
      </c>
      <c r="F329" s="214" t="s">
        <v>180</v>
      </c>
      <c r="H329" s="215">
        <v>526.32000000000005</v>
      </c>
      <c r="I329" s="216"/>
      <c r="L329" s="211"/>
      <c r="M329" s="217"/>
      <c r="N329" s="218"/>
      <c r="O329" s="218"/>
      <c r="P329" s="218"/>
      <c r="Q329" s="218"/>
      <c r="R329" s="218"/>
      <c r="S329" s="218"/>
      <c r="T329" s="219"/>
      <c r="AT329" s="220" t="s">
        <v>167</v>
      </c>
      <c r="AU329" s="220" t="s">
        <v>165</v>
      </c>
      <c r="AV329" s="15" t="s">
        <v>164</v>
      </c>
      <c r="AW329" s="15" t="s">
        <v>32</v>
      </c>
      <c r="AX329" s="15" t="s">
        <v>80</v>
      </c>
      <c r="AY329" s="220" t="s">
        <v>155</v>
      </c>
    </row>
    <row r="330" spans="2:65" s="1" customFormat="1" ht="31.5" customHeight="1" x14ac:dyDescent="0.3">
      <c r="B330" s="173"/>
      <c r="C330" s="174" t="s">
        <v>525</v>
      </c>
      <c r="D330" s="174" t="s">
        <v>159</v>
      </c>
      <c r="E330" s="175" t="s">
        <v>1347</v>
      </c>
      <c r="F330" s="176" t="s">
        <v>1348</v>
      </c>
      <c r="G330" s="177" t="s">
        <v>458</v>
      </c>
      <c r="H330" s="178">
        <v>29</v>
      </c>
      <c r="I330" s="179"/>
      <c r="J330" s="180">
        <f>ROUND(I330*H330,2)</f>
        <v>0</v>
      </c>
      <c r="K330" s="176" t="s">
        <v>163</v>
      </c>
      <c r="L330" s="36"/>
      <c r="M330" s="181" t="s">
        <v>3</v>
      </c>
      <c r="N330" s="182" t="s">
        <v>44</v>
      </c>
      <c r="O330" s="37"/>
      <c r="P330" s="183">
        <f>O330*H330</f>
        <v>0</v>
      </c>
      <c r="Q330" s="183">
        <v>0.24127000000000001</v>
      </c>
      <c r="R330" s="183">
        <f>Q330*H330</f>
        <v>6.9968300000000001</v>
      </c>
      <c r="S330" s="183">
        <v>0</v>
      </c>
      <c r="T330" s="184">
        <f>S330*H330</f>
        <v>0</v>
      </c>
      <c r="AR330" s="19" t="s">
        <v>164</v>
      </c>
      <c r="AT330" s="19" t="s">
        <v>159</v>
      </c>
      <c r="AU330" s="19" t="s">
        <v>165</v>
      </c>
      <c r="AY330" s="19" t="s">
        <v>155</v>
      </c>
      <c r="BE330" s="185">
        <f>IF(N330="základní",J330,0)</f>
        <v>0</v>
      </c>
      <c r="BF330" s="185">
        <f>IF(N330="snížená",J330,0)</f>
        <v>0</v>
      </c>
      <c r="BG330" s="185">
        <f>IF(N330="zákl. přenesená",J330,0)</f>
        <v>0</v>
      </c>
      <c r="BH330" s="185">
        <f>IF(N330="sníž. přenesená",J330,0)</f>
        <v>0</v>
      </c>
      <c r="BI330" s="185">
        <f>IF(N330="nulová",J330,0)</f>
        <v>0</v>
      </c>
      <c r="BJ330" s="19" t="s">
        <v>80</v>
      </c>
      <c r="BK330" s="185">
        <f>ROUND(I330*H330,2)</f>
        <v>0</v>
      </c>
      <c r="BL330" s="19" t="s">
        <v>164</v>
      </c>
      <c r="BM330" s="19" t="s">
        <v>1349</v>
      </c>
    </row>
    <row r="331" spans="2:65" s="13" customFormat="1" x14ac:dyDescent="0.3">
      <c r="B331" s="195"/>
      <c r="D331" s="212" t="s">
        <v>167</v>
      </c>
      <c r="E331" s="221" t="s">
        <v>3</v>
      </c>
      <c r="F331" s="222" t="s">
        <v>1350</v>
      </c>
      <c r="H331" s="223">
        <v>29</v>
      </c>
      <c r="I331" s="199"/>
      <c r="L331" s="195"/>
      <c r="M331" s="200"/>
      <c r="N331" s="201"/>
      <c r="O331" s="201"/>
      <c r="P331" s="201"/>
      <c r="Q331" s="201"/>
      <c r="R331" s="201"/>
      <c r="S331" s="201"/>
      <c r="T331" s="202"/>
      <c r="AT331" s="196" t="s">
        <v>167</v>
      </c>
      <c r="AU331" s="196" t="s">
        <v>165</v>
      </c>
      <c r="AV331" s="13" t="s">
        <v>82</v>
      </c>
      <c r="AW331" s="13" t="s">
        <v>32</v>
      </c>
      <c r="AX331" s="13" t="s">
        <v>80</v>
      </c>
      <c r="AY331" s="196" t="s">
        <v>155</v>
      </c>
    </row>
    <row r="332" spans="2:65" s="1" customFormat="1" ht="22.5" customHeight="1" x14ac:dyDescent="0.3">
      <c r="B332" s="173"/>
      <c r="C332" s="227" t="s">
        <v>529</v>
      </c>
      <c r="D332" s="227" t="s">
        <v>325</v>
      </c>
      <c r="E332" s="228" t="s">
        <v>1351</v>
      </c>
      <c r="F332" s="229" t="s">
        <v>1352</v>
      </c>
      <c r="G332" s="230" t="s">
        <v>431</v>
      </c>
      <c r="H332" s="231">
        <v>264</v>
      </c>
      <c r="I332" s="232"/>
      <c r="J332" s="233">
        <f>ROUND(I332*H332,2)</f>
        <v>0</v>
      </c>
      <c r="K332" s="229" t="s">
        <v>3</v>
      </c>
      <c r="L332" s="234"/>
      <c r="M332" s="235" t="s">
        <v>3</v>
      </c>
      <c r="N332" s="236" t="s">
        <v>44</v>
      </c>
      <c r="O332" s="37"/>
      <c r="P332" s="183">
        <f>O332*H332</f>
        <v>0</v>
      </c>
      <c r="Q332" s="183">
        <v>1.2E-2</v>
      </c>
      <c r="R332" s="183">
        <f>Q332*H332</f>
        <v>3.1680000000000001</v>
      </c>
      <c r="S332" s="183">
        <v>0</v>
      </c>
      <c r="T332" s="184">
        <f>S332*H332</f>
        <v>0</v>
      </c>
      <c r="AR332" s="19" t="s">
        <v>224</v>
      </c>
      <c r="AT332" s="19" t="s">
        <v>325</v>
      </c>
      <c r="AU332" s="19" t="s">
        <v>165</v>
      </c>
      <c r="AY332" s="19" t="s">
        <v>155</v>
      </c>
      <c r="BE332" s="185">
        <f>IF(N332="základní",J332,0)</f>
        <v>0</v>
      </c>
      <c r="BF332" s="185">
        <f>IF(N332="snížená",J332,0)</f>
        <v>0</v>
      </c>
      <c r="BG332" s="185">
        <f>IF(N332="zákl. přenesená",J332,0)</f>
        <v>0</v>
      </c>
      <c r="BH332" s="185">
        <f>IF(N332="sníž. přenesená",J332,0)</f>
        <v>0</v>
      </c>
      <c r="BI332" s="185">
        <f>IF(N332="nulová",J332,0)</f>
        <v>0</v>
      </c>
      <c r="BJ332" s="19" t="s">
        <v>80</v>
      </c>
      <c r="BK332" s="185">
        <f>ROUND(I332*H332,2)</f>
        <v>0</v>
      </c>
      <c r="BL332" s="19" t="s">
        <v>164</v>
      </c>
      <c r="BM332" s="19" t="s">
        <v>1353</v>
      </c>
    </row>
    <row r="333" spans="2:65" s="13" customFormat="1" x14ac:dyDescent="0.3">
      <c r="B333" s="195"/>
      <c r="D333" s="212" t="s">
        <v>167</v>
      </c>
      <c r="E333" s="221" t="s">
        <v>3</v>
      </c>
      <c r="F333" s="222" t="s">
        <v>1354</v>
      </c>
      <c r="H333" s="223">
        <v>264</v>
      </c>
      <c r="I333" s="199"/>
      <c r="L333" s="195"/>
      <c r="M333" s="200"/>
      <c r="N333" s="201"/>
      <c r="O333" s="201"/>
      <c r="P333" s="201"/>
      <c r="Q333" s="201"/>
      <c r="R333" s="201"/>
      <c r="S333" s="201"/>
      <c r="T333" s="202"/>
      <c r="AT333" s="196" t="s">
        <v>167</v>
      </c>
      <c r="AU333" s="196" t="s">
        <v>165</v>
      </c>
      <c r="AV333" s="13" t="s">
        <v>82</v>
      </c>
      <c r="AW333" s="13" t="s">
        <v>32</v>
      </c>
      <c r="AX333" s="13" t="s">
        <v>80</v>
      </c>
      <c r="AY333" s="196" t="s">
        <v>155</v>
      </c>
    </row>
    <row r="334" spans="2:65" s="1" customFormat="1" ht="31.5" customHeight="1" x14ac:dyDescent="0.3">
      <c r="B334" s="173"/>
      <c r="C334" s="174" t="s">
        <v>533</v>
      </c>
      <c r="D334" s="174" t="s">
        <v>159</v>
      </c>
      <c r="E334" s="175" t="s">
        <v>1355</v>
      </c>
      <c r="F334" s="176" t="s">
        <v>1356</v>
      </c>
      <c r="G334" s="177" t="s">
        <v>458</v>
      </c>
      <c r="H334" s="178">
        <v>24</v>
      </c>
      <c r="I334" s="179"/>
      <c r="J334" s="180">
        <f>ROUND(I334*H334,2)</f>
        <v>0</v>
      </c>
      <c r="K334" s="176" t="s">
        <v>227</v>
      </c>
      <c r="L334" s="36"/>
      <c r="M334" s="181" t="s">
        <v>3</v>
      </c>
      <c r="N334" s="182" t="s">
        <v>44</v>
      </c>
      <c r="O334" s="37"/>
      <c r="P334" s="183">
        <f>O334*H334</f>
        <v>0</v>
      </c>
      <c r="Q334" s="183">
        <v>0.29757</v>
      </c>
      <c r="R334" s="183">
        <f>Q334*H334</f>
        <v>7.14168</v>
      </c>
      <c r="S334" s="183">
        <v>0</v>
      </c>
      <c r="T334" s="184">
        <f>S334*H334</f>
        <v>0</v>
      </c>
      <c r="AR334" s="19" t="s">
        <v>164</v>
      </c>
      <c r="AT334" s="19" t="s">
        <v>159</v>
      </c>
      <c r="AU334" s="19" t="s">
        <v>165</v>
      </c>
      <c r="AY334" s="19" t="s">
        <v>155</v>
      </c>
      <c r="BE334" s="185">
        <f>IF(N334="základní",J334,0)</f>
        <v>0</v>
      </c>
      <c r="BF334" s="185">
        <f>IF(N334="snížená",J334,0)</f>
        <v>0</v>
      </c>
      <c r="BG334" s="185">
        <f>IF(N334="zákl. přenesená",J334,0)</f>
        <v>0</v>
      </c>
      <c r="BH334" s="185">
        <f>IF(N334="sníž. přenesená",J334,0)</f>
        <v>0</v>
      </c>
      <c r="BI334" s="185">
        <f>IF(N334="nulová",J334,0)</f>
        <v>0</v>
      </c>
      <c r="BJ334" s="19" t="s">
        <v>80</v>
      </c>
      <c r="BK334" s="185">
        <f>ROUND(I334*H334,2)</f>
        <v>0</v>
      </c>
      <c r="BL334" s="19" t="s">
        <v>164</v>
      </c>
      <c r="BM334" s="19" t="s">
        <v>1357</v>
      </c>
    </row>
    <row r="335" spans="2:65" s="13" customFormat="1" x14ac:dyDescent="0.3">
      <c r="B335" s="195"/>
      <c r="D335" s="212" t="s">
        <v>167</v>
      </c>
      <c r="E335" s="221" t="s">
        <v>3</v>
      </c>
      <c r="F335" s="222" t="s">
        <v>1358</v>
      </c>
      <c r="H335" s="223">
        <v>24</v>
      </c>
      <c r="I335" s="199"/>
      <c r="L335" s="195"/>
      <c r="M335" s="200"/>
      <c r="N335" s="201"/>
      <c r="O335" s="201"/>
      <c r="P335" s="201"/>
      <c r="Q335" s="201"/>
      <c r="R335" s="201"/>
      <c r="S335" s="201"/>
      <c r="T335" s="202"/>
      <c r="AT335" s="196" t="s">
        <v>167</v>
      </c>
      <c r="AU335" s="196" t="s">
        <v>165</v>
      </c>
      <c r="AV335" s="13" t="s">
        <v>82</v>
      </c>
      <c r="AW335" s="13" t="s">
        <v>32</v>
      </c>
      <c r="AX335" s="13" t="s">
        <v>80</v>
      </c>
      <c r="AY335" s="196" t="s">
        <v>155</v>
      </c>
    </row>
    <row r="336" spans="2:65" s="1" customFormat="1" ht="22.5" customHeight="1" x14ac:dyDescent="0.3">
      <c r="B336" s="173"/>
      <c r="C336" s="227" t="s">
        <v>537</v>
      </c>
      <c r="D336" s="227" t="s">
        <v>325</v>
      </c>
      <c r="E336" s="228" t="s">
        <v>1359</v>
      </c>
      <c r="F336" s="229" t="s">
        <v>1360</v>
      </c>
      <c r="G336" s="230" t="s">
        <v>431</v>
      </c>
      <c r="H336" s="231">
        <v>150</v>
      </c>
      <c r="I336" s="232"/>
      <c r="J336" s="233">
        <f>ROUND(I336*H336,2)</f>
        <v>0</v>
      </c>
      <c r="K336" s="229" t="s">
        <v>3</v>
      </c>
      <c r="L336" s="234"/>
      <c r="M336" s="235" t="s">
        <v>3</v>
      </c>
      <c r="N336" s="236" t="s">
        <v>44</v>
      </c>
      <c r="O336" s="37"/>
      <c r="P336" s="183">
        <f>O336*H336</f>
        <v>0</v>
      </c>
      <c r="Q336" s="183">
        <v>6.3E-2</v>
      </c>
      <c r="R336" s="183">
        <f>Q336*H336</f>
        <v>9.4499999999999993</v>
      </c>
      <c r="S336" s="183">
        <v>0</v>
      </c>
      <c r="T336" s="184">
        <f>S336*H336</f>
        <v>0</v>
      </c>
      <c r="AR336" s="19" t="s">
        <v>224</v>
      </c>
      <c r="AT336" s="19" t="s">
        <v>325</v>
      </c>
      <c r="AU336" s="19" t="s">
        <v>165</v>
      </c>
      <c r="AY336" s="19" t="s">
        <v>155</v>
      </c>
      <c r="BE336" s="185">
        <f>IF(N336="základní",J336,0)</f>
        <v>0</v>
      </c>
      <c r="BF336" s="185">
        <f>IF(N336="snížená",J336,0)</f>
        <v>0</v>
      </c>
      <c r="BG336" s="185">
        <f>IF(N336="zákl. přenesená",J336,0)</f>
        <v>0</v>
      </c>
      <c r="BH336" s="185">
        <f>IF(N336="sníž. přenesená",J336,0)</f>
        <v>0</v>
      </c>
      <c r="BI336" s="185">
        <f>IF(N336="nulová",J336,0)</f>
        <v>0</v>
      </c>
      <c r="BJ336" s="19" t="s">
        <v>80</v>
      </c>
      <c r="BK336" s="185">
        <f>ROUND(I336*H336,2)</f>
        <v>0</v>
      </c>
      <c r="BL336" s="19" t="s">
        <v>164</v>
      </c>
      <c r="BM336" s="19" t="s">
        <v>1361</v>
      </c>
    </row>
    <row r="337" spans="2:65" s="13" customFormat="1" x14ac:dyDescent="0.3">
      <c r="B337" s="195"/>
      <c r="D337" s="187" t="s">
        <v>167</v>
      </c>
      <c r="E337" s="196" t="s">
        <v>3</v>
      </c>
      <c r="F337" s="197" t="s">
        <v>1362</v>
      </c>
      <c r="H337" s="198">
        <v>150</v>
      </c>
      <c r="I337" s="199"/>
      <c r="L337" s="195"/>
      <c r="M337" s="200"/>
      <c r="N337" s="201"/>
      <c r="O337" s="201"/>
      <c r="P337" s="201"/>
      <c r="Q337" s="201"/>
      <c r="R337" s="201"/>
      <c r="S337" s="201"/>
      <c r="T337" s="202"/>
      <c r="AT337" s="196" t="s">
        <v>167</v>
      </c>
      <c r="AU337" s="196" t="s">
        <v>165</v>
      </c>
      <c r="AV337" s="13" t="s">
        <v>82</v>
      </c>
      <c r="AW337" s="13" t="s">
        <v>32</v>
      </c>
      <c r="AX337" s="13" t="s">
        <v>80</v>
      </c>
      <c r="AY337" s="196" t="s">
        <v>155</v>
      </c>
    </row>
    <row r="338" spans="2:65" s="11" customFormat="1" ht="22.35" customHeight="1" x14ac:dyDescent="0.3">
      <c r="B338" s="157"/>
      <c r="D338" s="170" t="s">
        <v>72</v>
      </c>
      <c r="E338" s="171" t="s">
        <v>784</v>
      </c>
      <c r="F338" s="171" t="s">
        <v>785</v>
      </c>
      <c r="I338" s="160"/>
      <c r="J338" s="172">
        <f>BK338</f>
        <v>0</v>
      </c>
      <c r="L338" s="157"/>
      <c r="M338" s="162"/>
      <c r="N338" s="163"/>
      <c r="O338" s="163"/>
      <c r="P338" s="164">
        <f>SUM(P339:P360)</f>
        <v>0</v>
      </c>
      <c r="Q338" s="163"/>
      <c r="R338" s="164">
        <f>SUM(R339:R360)</f>
        <v>0</v>
      </c>
      <c r="S338" s="163"/>
      <c r="T338" s="165">
        <f>SUM(T339:T360)</f>
        <v>94.06450000000001</v>
      </c>
      <c r="AR338" s="158" t="s">
        <v>80</v>
      </c>
      <c r="AT338" s="166" t="s">
        <v>72</v>
      </c>
      <c r="AU338" s="166" t="s">
        <v>82</v>
      </c>
      <c r="AY338" s="158" t="s">
        <v>155</v>
      </c>
      <c r="BK338" s="167">
        <f>SUM(BK339:BK360)</f>
        <v>0</v>
      </c>
    </row>
    <row r="339" spans="2:65" s="1" customFormat="1" ht="22.5" customHeight="1" x14ac:dyDescent="0.3">
      <c r="B339" s="173"/>
      <c r="C339" s="174" t="s">
        <v>541</v>
      </c>
      <c r="D339" s="174" t="s">
        <v>159</v>
      </c>
      <c r="E339" s="175" t="s">
        <v>1363</v>
      </c>
      <c r="F339" s="176" t="s">
        <v>1364</v>
      </c>
      <c r="G339" s="177" t="s">
        <v>217</v>
      </c>
      <c r="H339" s="178">
        <v>4</v>
      </c>
      <c r="I339" s="179"/>
      <c r="J339" s="180">
        <f>ROUND(I339*H339,2)</f>
        <v>0</v>
      </c>
      <c r="K339" s="176" t="s">
        <v>163</v>
      </c>
      <c r="L339" s="36"/>
      <c r="M339" s="181" t="s">
        <v>3</v>
      </c>
      <c r="N339" s="182" t="s">
        <v>44</v>
      </c>
      <c r="O339" s="37"/>
      <c r="P339" s="183">
        <f>O339*H339</f>
        <v>0</v>
      </c>
      <c r="Q339" s="183">
        <v>0</v>
      </c>
      <c r="R339" s="183">
        <f>Q339*H339</f>
        <v>0</v>
      </c>
      <c r="S339" s="183">
        <v>9.8000000000000004E-2</v>
      </c>
      <c r="T339" s="184">
        <f>S339*H339</f>
        <v>0.39200000000000002</v>
      </c>
      <c r="AR339" s="19" t="s">
        <v>164</v>
      </c>
      <c r="AT339" s="19" t="s">
        <v>159</v>
      </c>
      <c r="AU339" s="19" t="s">
        <v>165</v>
      </c>
      <c r="AY339" s="19" t="s">
        <v>155</v>
      </c>
      <c r="BE339" s="185">
        <f>IF(N339="základní",J339,0)</f>
        <v>0</v>
      </c>
      <c r="BF339" s="185">
        <f>IF(N339="snížená",J339,0)</f>
        <v>0</v>
      </c>
      <c r="BG339" s="185">
        <f>IF(N339="zákl. přenesená",J339,0)</f>
        <v>0</v>
      </c>
      <c r="BH339" s="185">
        <f>IF(N339="sníž. přenesená",J339,0)</f>
        <v>0</v>
      </c>
      <c r="BI339" s="185">
        <f>IF(N339="nulová",J339,0)</f>
        <v>0</v>
      </c>
      <c r="BJ339" s="19" t="s">
        <v>80</v>
      </c>
      <c r="BK339" s="185">
        <f>ROUND(I339*H339,2)</f>
        <v>0</v>
      </c>
      <c r="BL339" s="19" t="s">
        <v>164</v>
      </c>
      <c r="BM339" s="19" t="s">
        <v>1365</v>
      </c>
    </row>
    <row r="340" spans="2:65" s="12" customFormat="1" x14ac:dyDescent="0.3">
      <c r="B340" s="186"/>
      <c r="D340" s="187" t="s">
        <v>167</v>
      </c>
      <c r="E340" s="188" t="s">
        <v>3</v>
      </c>
      <c r="F340" s="189" t="s">
        <v>1265</v>
      </c>
      <c r="H340" s="190" t="s">
        <v>3</v>
      </c>
      <c r="I340" s="191"/>
      <c r="L340" s="186"/>
      <c r="M340" s="192"/>
      <c r="N340" s="193"/>
      <c r="O340" s="193"/>
      <c r="P340" s="193"/>
      <c r="Q340" s="193"/>
      <c r="R340" s="193"/>
      <c r="S340" s="193"/>
      <c r="T340" s="194"/>
      <c r="AT340" s="190" t="s">
        <v>167</v>
      </c>
      <c r="AU340" s="190" t="s">
        <v>165</v>
      </c>
      <c r="AV340" s="12" t="s">
        <v>80</v>
      </c>
      <c r="AW340" s="12" t="s">
        <v>32</v>
      </c>
      <c r="AX340" s="12" t="s">
        <v>73</v>
      </c>
      <c r="AY340" s="190" t="s">
        <v>155</v>
      </c>
    </row>
    <row r="341" spans="2:65" s="13" customFormat="1" x14ac:dyDescent="0.3">
      <c r="B341" s="195"/>
      <c r="D341" s="212" t="s">
        <v>167</v>
      </c>
      <c r="E341" s="221" t="s">
        <v>3</v>
      </c>
      <c r="F341" s="222" t="s">
        <v>1366</v>
      </c>
      <c r="H341" s="223">
        <v>4</v>
      </c>
      <c r="I341" s="199"/>
      <c r="L341" s="195"/>
      <c r="M341" s="200"/>
      <c r="N341" s="201"/>
      <c r="O341" s="201"/>
      <c r="P341" s="201"/>
      <c r="Q341" s="201"/>
      <c r="R341" s="201"/>
      <c r="S341" s="201"/>
      <c r="T341" s="202"/>
      <c r="AT341" s="196" t="s">
        <v>167</v>
      </c>
      <c r="AU341" s="196" t="s">
        <v>165</v>
      </c>
      <c r="AV341" s="13" t="s">
        <v>82</v>
      </c>
      <c r="AW341" s="13" t="s">
        <v>32</v>
      </c>
      <c r="AX341" s="13" t="s">
        <v>80</v>
      </c>
      <c r="AY341" s="196" t="s">
        <v>155</v>
      </c>
    </row>
    <row r="342" spans="2:65" s="1" customFormat="1" ht="22.5" customHeight="1" x14ac:dyDescent="0.3">
      <c r="B342" s="173"/>
      <c r="C342" s="174" t="s">
        <v>545</v>
      </c>
      <c r="D342" s="174" t="s">
        <v>159</v>
      </c>
      <c r="E342" s="175" t="s">
        <v>1367</v>
      </c>
      <c r="F342" s="176" t="s">
        <v>1368</v>
      </c>
      <c r="G342" s="177" t="s">
        <v>217</v>
      </c>
      <c r="H342" s="178">
        <v>15.5</v>
      </c>
      <c r="I342" s="179"/>
      <c r="J342" s="180">
        <f>ROUND(I342*H342,2)</f>
        <v>0</v>
      </c>
      <c r="K342" s="176" t="s">
        <v>163</v>
      </c>
      <c r="L342" s="36"/>
      <c r="M342" s="181" t="s">
        <v>3</v>
      </c>
      <c r="N342" s="182" t="s">
        <v>44</v>
      </c>
      <c r="O342" s="37"/>
      <c r="P342" s="183">
        <f>O342*H342</f>
        <v>0</v>
      </c>
      <c r="Q342" s="183">
        <v>0</v>
      </c>
      <c r="R342" s="183">
        <f>Q342*H342</f>
        <v>0</v>
      </c>
      <c r="S342" s="183">
        <v>0.29499999999999998</v>
      </c>
      <c r="T342" s="184">
        <f>S342*H342</f>
        <v>4.5724999999999998</v>
      </c>
      <c r="AR342" s="19" t="s">
        <v>164</v>
      </c>
      <c r="AT342" s="19" t="s">
        <v>159</v>
      </c>
      <c r="AU342" s="19" t="s">
        <v>165</v>
      </c>
      <c r="AY342" s="19" t="s">
        <v>155</v>
      </c>
      <c r="BE342" s="185">
        <f>IF(N342="základní",J342,0)</f>
        <v>0</v>
      </c>
      <c r="BF342" s="185">
        <f>IF(N342="snížená",J342,0)</f>
        <v>0</v>
      </c>
      <c r="BG342" s="185">
        <f>IF(N342="zákl. přenesená",J342,0)</f>
        <v>0</v>
      </c>
      <c r="BH342" s="185">
        <f>IF(N342="sníž. přenesená",J342,0)</f>
        <v>0</v>
      </c>
      <c r="BI342" s="185">
        <f>IF(N342="nulová",J342,0)</f>
        <v>0</v>
      </c>
      <c r="BJ342" s="19" t="s">
        <v>80</v>
      </c>
      <c r="BK342" s="185">
        <f>ROUND(I342*H342,2)</f>
        <v>0</v>
      </c>
      <c r="BL342" s="19" t="s">
        <v>164</v>
      </c>
      <c r="BM342" s="19" t="s">
        <v>1369</v>
      </c>
    </row>
    <row r="343" spans="2:65" s="13" customFormat="1" x14ac:dyDescent="0.3">
      <c r="B343" s="195"/>
      <c r="D343" s="212" t="s">
        <v>167</v>
      </c>
      <c r="E343" s="221" t="s">
        <v>3</v>
      </c>
      <c r="F343" s="222" t="s">
        <v>1370</v>
      </c>
      <c r="H343" s="223">
        <v>15.5</v>
      </c>
      <c r="I343" s="199"/>
      <c r="L343" s="195"/>
      <c r="M343" s="200"/>
      <c r="N343" s="201"/>
      <c r="O343" s="201"/>
      <c r="P343" s="201"/>
      <c r="Q343" s="201"/>
      <c r="R343" s="201"/>
      <c r="S343" s="201"/>
      <c r="T343" s="202"/>
      <c r="AT343" s="196" t="s">
        <v>167</v>
      </c>
      <c r="AU343" s="196" t="s">
        <v>165</v>
      </c>
      <c r="AV343" s="13" t="s">
        <v>82</v>
      </c>
      <c r="AW343" s="13" t="s">
        <v>32</v>
      </c>
      <c r="AX343" s="13" t="s">
        <v>80</v>
      </c>
      <c r="AY343" s="196" t="s">
        <v>155</v>
      </c>
    </row>
    <row r="344" spans="2:65" s="1" customFormat="1" ht="22.5" customHeight="1" x14ac:dyDescent="0.3">
      <c r="B344" s="173"/>
      <c r="C344" s="174" t="s">
        <v>549</v>
      </c>
      <c r="D344" s="174" t="s">
        <v>159</v>
      </c>
      <c r="E344" s="175" t="s">
        <v>1371</v>
      </c>
      <c r="F344" s="176" t="s">
        <v>1372</v>
      </c>
      <c r="G344" s="177" t="s">
        <v>217</v>
      </c>
      <c r="H344" s="178">
        <v>130.5</v>
      </c>
      <c r="I344" s="179"/>
      <c r="J344" s="180">
        <f>ROUND(I344*H344,2)</f>
        <v>0</v>
      </c>
      <c r="K344" s="176" t="s">
        <v>163</v>
      </c>
      <c r="L344" s="36"/>
      <c r="M344" s="181" t="s">
        <v>3</v>
      </c>
      <c r="N344" s="182" t="s">
        <v>44</v>
      </c>
      <c r="O344" s="37"/>
      <c r="P344" s="183">
        <f>O344*H344</f>
        <v>0</v>
      </c>
      <c r="Q344" s="183">
        <v>0</v>
      </c>
      <c r="R344" s="183">
        <f>Q344*H344</f>
        <v>0</v>
      </c>
      <c r="S344" s="183">
        <v>0.255</v>
      </c>
      <c r="T344" s="184">
        <f>S344*H344</f>
        <v>33.277500000000003</v>
      </c>
      <c r="AR344" s="19" t="s">
        <v>164</v>
      </c>
      <c r="AT344" s="19" t="s">
        <v>159</v>
      </c>
      <c r="AU344" s="19" t="s">
        <v>165</v>
      </c>
      <c r="AY344" s="19" t="s">
        <v>155</v>
      </c>
      <c r="BE344" s="185">
        <f>IF(N344="základní",J344,0)</f>
        <v>0</v>
      </c>
      <c r="BF344" s="185">
        <f>IF(N344="snížená",J344,0)</f>
        <v>0</v>
      </c>
      <c r="BG344" s="185">
        <f>IF(N344="zákl. přenesená",J344,0)</f>
        <v>0</v>
      </c>
      <c r="BH344" s="185">
        <f>IF(N344="sníž. přenesená",J344,0)</f>
        <v>0</v>
      </c>
      <c r="BI344" s="185">
        <f>IF(N344="nulová",J344,0)</f>
        <v>0</v>
      </c>
      <c r="BJ344" s="19" t="s">
        <v>80</v>
      </c>
      <c r="BK344" s="185">
        <f>ROUND(I344*H344,2)</f>
        <v>0</v>
      </c>
      <c r="BL344" s="19" t="s">
        <v>164</v>
      </c>
      <c r="BM344" s="19" t="s">
        <v>1373</v>
      </c>
    </row>
    <row r="345" spans="2:65" s="13" customFormat="1" x14ac:dyDescent="0.3">
      <c r="B345" s="195"/>
      <c r="D345" s="212" t="s">
        <v>167</v>
      </c>
      <c r="E345" s="221" t="s">
        <v>3</v>
      </c>
      <c r="F345" s="222" t="s">
        <v>1374</v>
      </c>
      <c r="H345" s="223">
        <v>130.5</v>
      </c>
      <c r="I345" s="199"/>
      <c r="L345" s="195"/>
      <c r="M345" s="200"/>
      <c r="N345" s="201"/>
      <c r="O345" s="201"/>
      <c r="P345" s="201"/>
      <c r="Q345" s="201"/>
      <c r="R345" s="201"/>
      <c r="S345" s="201"/>
      <c r="T345" s="202"/>
      <c r="AT345" s="196" t="s">
        <v>167</v>
      </c>
      <c r="AU345" s="196" t="s">
        <v>165</v>
      </c>
      <c r="AV345" s="13" t="s">
        <v>82</v>
      </c>
      <c r="AW345" s="13" t="s">
        <v>32</v>
      </c>
      <c r="AX345" s="13" t="s">
        <v>80</v>
      </c>
      <c r="AY345" s="196" t="s">
        <v>155</v>
      </c>
    </row>
    <row r="346" spans="2:65" s="1" customFormat="1" ht="22.5" customHeight="1" x14ac:dyDescent="0.3">
      <c r="B346" s="173"/>
      <c r="C346" s="174" t="s">
        <v>553</v>
      </c>
      <c r="D346" s="174" t="s">
        <v>159</v>
      </c>
      <c r="E346" s="175" t="s">
        <v>1375</v>
      </c>
      <c r="F346" s="176" t="s">
        <v>1376</v>
      </c>
      <c r="G346" s="177" t="s">
        <v>217</v>
      </c>
      <c r="H346" s="178">
        <v>4.5</v>
      </c>
      <c r="I346" s="179"/>
      <c r="J346" s="180">
        <f>ROUND(I346*H346,2)</f>
        <v>0</v>
      </c>
      <c r="K346" s="176" t="s">
        <v>163</v>
      </c>
      <c r="L346" s="36"/>
      <c r="M346" s="181" t="s">
        <v>3</v>
      </c>
      <c r="N346" s="182" t="s">
        <v>44</v>
      </c>
      <c r="O346" s="37"/>
      <c r="P346" s="183">
        <f>O346*H346</f>
        <v>0</v>
      </c>
      <c r="Q346" s="183">
        <v>0</v>
      </c>
      <c r="R346" s="183">
        <f>Q346*H346</f>
        <v>0</v>
      </c>
      <c r="S346" s="183">
        <v>0.22500000000000001</v>
      </c>
      <c r="T346" s="184">
        <f>S346*H346</f>
        <v>1.0125</v>
      </c>
      <c r="AR346" s="19" t="s">
        <v>164</v>
      </c>
      <c r="AT346" s="19" t="s">
        <v>159</v>
      </c>
      <c r="AU346" s="19" t="s">
        <v>165</v>
      </c>
      <c r="AY346" s="19" t="s">
        <v>155</v>
      </c>
      <c r="BE346" s="185">
        <f>IF(N346="základní",J346,0)</f>
        <v>0</v>
      </c>
      <c r="BF346" s="185">
        <f>IF(N346="snížená",J346,0)</f>
        <v>0</v>
      </c>
      <c r="BG346" s="185">
        <f>IF(N346="zákl. přenesená",J346,0)</f>
        <v>0</v>
      </c>
      <c r="BH346" s="185">
        <f>IF(N346="sníž. přenesená",J346,0)</f>
        <v>0</v>
      </c>
      <c r="BI346" s="185">
        <f>IF(N346="nulová",J346,0)</f>
        <v>0</v>
      </c>
      <c r="BJ346" s="19" t="s">
        <v>80</v>
      </c>
      <c r="BK346" s="185">
        <f>ROUND(I346*H346,2)</f>
        <v>0</v>
      </c>
      <c r="BL346" s="19" t="s">
        <v>164</v>
      </c>
      <c r="BM346" s="19" t="s">
        <v>1377</v>
      </c>
    </row>
    <row r="347" spans="2:65" s="12" customFormat="1" x14ac:dyDescent="0.3">
      <c r="B347" s="186"/>
      <c r="D347" s="187" t="s">
        <v>167</v>
      </c>
      <c r="E347" s="188" t="s">
        <v>3</v>
      </c>
      <c r="F347" s="189" t="s">
        <v>1378</v>
      </c>
      <c r="H347" s="190" t="s">
        <v>3</v>
      </c>
      <c r="I347" s="191"/>
      <c r="L347" s="186"/>
      <c r="M347" s="192"/>
      <c r="N347" s="193"/>
      <c r="O347" s="193"/>
      <c r="P347" s="193"/>
      <c r="Q347" s="193"/>
      <c r="R347" s="193"/>
      <c r="S347" s="193"/>
      <c r="T347" s="194"/>
      <c r="AT347" s="190" t="s">
        <v>167</v>
      </c>
      <c r="AU347" s="190" t="s">
        <v>165</v>
      </c>
      <c r="AV347" s="12" t="s">
        <v>80</v>
      </c>
      <c r="AW347" s="12" t="s">
        <v>32</v>
      </c>
      <c r="AX347" s="12" t="s">
        <v>73</v>
      </c>
      <c r="AY347" s="190" t="s">
        <v>155</v>
      </c>
    </row>
    <row r="348" spans="2:65" s="13" customFormat="1" x14ac:dyDescent="0.3">
      <c r="B348" s="195"/>
      <c r="D348" s="212" t="s">
        <v>167</v>
      </c>
      <c r="E348" s="221" t="s">
        <v>3</v>
      </c>
      <c r="F348" s="222" t="s">
        <v>1379</v>
      </c>
      <c r="H348" s="223">
        <v>4.5</v>
      </c>
      <c r="I348" s="199"/>
      <c r="L348" s="195"/>
      <c r="M348" s="200"/>
      <c r="N348" s="201"/>
      <c r="O348" s="201"/>
      <c r="P348" s="201"/>
      <c r="Q348" s="201"/>
      <c r="R348" s="201"/>
      <c r="S348" s="201"/>
      <c r="T348" s="202"/>
      <c r="AT348" s="196" t="s">
        <v>167</v>
      </c>
      <c r="AU348" s="196" t="s">
        <v>165</v>
      </c>
      <c r="AV348" s="13" t="s">
        <v>82</v>
      </c>
      <c r="AW348" s="13" t="s">
        <v>32</v>
      </c>
      <c r="AX348" s="13" t="s">
        <v>80</v>
      </c>
      <c r="AY348" s="196" t="s">
        <v>155</v>
      </c>
    </row>
    <row r="349" spans="2:65" s="1" customFormat="1" ht="22.5" customHeight="1" x14ac:dyDescent="0.3">
      <c r="B349" s="173"/>
      <c r="C349" s="174" t="s">
        <v>557</v>
      </c>
      <c r="D349" s="174" t="s">
        <v>159</v>
      </c>
      <c r="E349" s="175" t="s">
        <v>802</v>
      </c>
      <c r="F349" s="176" t="s">
        <v>803</v>
      </c>
      <c r="G349" s="177" t="s">
        <v>217</v>
      </c>
      <c r="H349" s="178">
        <v>20</v>
      </c>
      <c r="I349" s="179"/>
      <c r="J349" s="180">
        <f>ROUND(I349*H349,2)</f>
        <v>0</v>
      </c>
      <c r="K349" s="176" t="s">
        <v>163</v>
      </c>
      <c r="L349" s="36"/>
      <c r="M349" s="181" t="s">
        <v>3</v>
      </c>
      <c r="N349" s="182" t="s">
        <v>44</v>
      </c>
      <c r="O349" s="37"/>
      <c r="P349" s="183">
        <f>O349*H349</f>
        <v>0</v>
      </c>
      <c r="Q349" s="183">
        <v>0</v>
      </c>
      <c r="R349" s="183">
        <f>Q349*H349</f>
        <v>0</v>
      </c>
      <c r="S349" s="183">
        <v>0.32</v>
      </c>
      <c r="T349" s="184">
        <f>S349*H349</f>
        <v>6.4</v>
      </c>
      <c r="AR349" s="19" t="s">
        <v>164</v>
      </c>
      <c r="AT349" s="19" t="s">
        <v>159</v>
      </c>
      <c r="AU349" s="19" t="s">
        <v>165</v>
      </c>
      <c r="AY349" s="19" t="s">
        <v>155</v>
      </c>
      <c r="BE349" s="185">
        <f>IF(N349="základní",J349,0)</f>
        <v>0</v>
      </c>
      <c r="BF349" s="185">
        <f>IF(N349="snížená",J349,0)</f>
        <v>0</v>
      </c>
      <c r="BG349" s="185">
        <f>IF(N349="zákl. přenesená",J349,0)</f>
        <v>0</v>
      </c>
      <c r="BH349" s="185">
        <f>IF(N349="sníž. přenesená",J349,0)</f>
        <v>0</v>
      </c>
      <c r="BI349" s="185">
        <f>IF(N349="nulová",J349,0)</f>
        <v>0</v>
      </c>
      <c r="BJ349" s="19" t="s">
        <v>80</v>
      </c>
      <c r="BK349" s="185">
        <f>ROUND(I349*H349,2)</f>
        <v>0</v>
      </c>
      <c r="BL349" s="19" t="s">
        <v>164</v>
      </c>
      <c r="BM349" s="19" t="s">
        <v>804</v>
      </c>
    </row>
    <row r="350" spans="2:65" s="13" customFormat="1" x14ac:dyDescent="0.3">
      <c r="B350" s="195"/>
      <c r="D350" s="212" t="s">
        <v>167</v>
      </c>
      <c r="E350" s="221" t="s">
        <v>3</v>
      </c>
      <c r="F350" s="222" t="s">
        <v>1380</v>
      </c>
      <c r="H350" s="223">
        <v>20</v>
      </c>
      <c r="I350" s="199"/>
      <c r="L350" s="195"/>
      <c r="M350" s="200"/>
      <c r="N350" s="201"/>
      <c r="O350" s="201"/>
      <c r="P350" s="201"/>
      <c r="Q350" s="201"/>
      <c r="R350" s="201"/>
      <c r="S350" s="201"/>
      <c r="T350" s="202"/>
      <c r="AT350" s="196" t="s">
        <v>167</v>
      </c>
      <c r="AU350" s="196" t="s">
        <v>165</v>
      </c>
      <c r="AV350" s="13" t="s">
        <v>82</v>
      </c>
      <c r="AW350" s="13" t="s">
        <v>32</v>
      </c>
      <c r="AX350" s="13" t="s">
        <v>80</v>
      </c>
      <c r="AY350" s="196" t="s">
        <v>155</v>
      </c>
    </row>
    <row r="351" spans="2:65" s="1" customFormat="1" ht="22.5" customHeight="1" x14ac:dyDescent="0.3">
      <c r="B351" s="173"/>
      <c r="C351" s="174" t="s">
        <v>563</v>
      </c>
      <c r="D351" s="174" t="s">
        <v>159</v>
      </c>
      <c r="E351" s="175" t="s">
        <v>807</v>
      </c>
      <c r="F351" s="176" t="s">
        <v>808</v>
      </c>
      <c r="G351" s="177" t="s">
        <v>217</v>
      </c>
      <c r="H351" s="178">
        <v>206</v>
      </c>
      <c r="I351" s="179"/>
      <c r="J351" s="180">
        <f>ROUND(I351*H351,2)</f>
        <v>0</v>
      </c>
      <c r="K351" s="176" t="s">
        <v>163</v>
      </c>
      <c r="L351" s="36"/>
      <c r="M351" s="181" t="s">
        <v>3</v>
      </c>
      <c r="N351" s="182" t="s">
        <v>44</v>
      </c>
      <c r="O351" s="37"/>
      <c r="P351" s="183">
        <f>O351*H351</f>
        <v>0</v>
      </c>
      <c r="Q351" s="183">
        <v>0</v>
      </c>
      <c r="R351" s="183">
        <f>Q351*H351</f>
        <v>0</v>
      </c>
      <c r="S351" s="183">
        <v>0.23499999999999999</v>
      </c>
      <c r="T351" s="184">
        <f>S351*H351</f>
        <v>48.41</v>
      </c>
      <c r="AR351" s="19" t="s">
        <v>164</v>
      </c>
      <c r="AT351" s="19" t="s">
        <v>159</v>
      </c>
      <c r="AU351" s="19" t="s">
        <v>165</v>
      </c>
      <c r="AY351" s="19" t="s">
        <v>155</v>
      </c>
      <c r="BE351" s="185">
        <f>IF(N351="základní",J351,0)</f>
        <v>0</v>
      </c>
      <c r="BF351" s="185">
        <f>IF(N351="snížená",J351,0)</f>
        <v>0</v>
      </c>
      <c r="BG351" s="185">
        <f>IF(N351="zákl. přenesená",J351,0)</f>
        <v>0</v>
      </c>
      <c r="BH351" s="185">
        <f>IF(N351="sníž. přenesená",J351,0)</f>
        <v>0</v>
      </c>
      <c r="BI351" s="185">
        <f>IF(N351="nulová",J351,0)</f>
        <v>0</v>
      </c>
      <c r="BJ351" s="19" t="s">
        <v>80</v>
      </c>
      <c r="BK351" s="185">
        <f>ROUND(I351*H351,2)</f>
        <v>0</v>
      </c>
      <c r="BL351" s="19" t="s">
        <v>164</v>
      </c>
      <c r="BM351" s="19" t="s">
        <v>809</v>
      </c>
    </row>
    <row r="352" spans="2:65" s="12" customFormat="1" x14ac:dyDescent="0.3">
      <c r="B352" s="186"/>
      <c r="D352" s="187" t="s">
        <v>167</v>
      </c>
      <c r="E352" s="188" t="s">
        <v>3</v>
      </c>
      <c r="F352" s="189" t="s">
        <v>810</v>
      </c>
      <c r="H352" s="190" t="s">
        <v>3</v>
      </c>
      <c r="I352" s="191"/>
      <c r="L352" s="186"/>
      <c r="M352" s="192"/>
      <c r="N352" s="193"/>
      <c r="O352" s="193"/>
      <c r="P352" s="193"/>
      <c r="Q352" s="193"/>
      <c r="R352" s="193"/>
      <c r="S352" s="193"/>
      <c r="T352" s="194"/>
      <c r="AT352" s="190" t="s">
        <v>167</v>
      </c>
      <c r="AU352" s="190" t="s">
        <v>165</v>
      </c>
      <c r="AV352" s="12" t="s">
        <v>80</v>
      </c>
      <c r="AW352" s="12" t="s">
        <v>32</v>
      </c>
      <c r="AX352" s="12" t="s">
        <v>73</v>
      </c>
      <c r="AY352" s="190" t="s">
        <v>155</v>
      </c>
    </row>
    <row r="353" spans="2:65" s="13" customFormat="1" x14ac:dyDescent="0.3">
      <c r="B353" s="195"/>
      <c r="D353" s="187" t="s">
        <v>167</v>
      </c>
      <c r="E353" s="196" t="s">
        <v>3</v>
      </c>
      <c r="F353" s="197" t="s">
        <v>1381</v>
      </c>
      <c r="H353" s="198">
        <v>4</v>
      </c>
      <c r="I353" s="199"/>
      <c r="L353" s="195"/>
      <c r="M353" s="200"/>
      <c r="N353" s="201"/>
      <c r="O353" s="201"/>
      <c r="P353" s="201"/>
      <c r="Q353" s="201"/>
      <c r="R353" s="201"/>
      <c r="S353" s="201"/>
      <c r="T353" s="202"/>
      <c r="AT353" s="196" t="s">
        <v>167</v>
      </c>
      <c r="AU353" s="196" t="s">
        <v>165</v>
      </c>
      <c r="AV353" s="13" t="s">
        <v>82</v>
      </c>
      <c r="AW353" s="13" t="s">
        <v>32</v>
      </c>
      <c r="AX353" s="13" t="s">
        <v>73</v>
      </c>
      <c r="AY353" s="196" t="s">
        <v>155</v>
      </c>
    </row>
    <row r="354" spans="2:65" s="13" customFormat="1" x14ac:dyDescent="0.3">
      <c r="B354" s="195"/>
      <c r="D354" s="187" t="s">
        <v>167</v>
      </c>
      <c r="E354" s="196" t="s">
        <v>3</v>
      </c>
      <c r="F354" s="197" t="s">
        <v>1382</v>
      </c>
      <c r="H354" s="198">
        <v>15.5</v>
      </c>
      <c r="I354" s="199"/>
      <c r="L354" s="195"/>
      <c r="M354" s="200"/>
      <c r="N354" s="201"/>
      <c r="O354" s="201"/>
      <c r="P354" s="201"/>
      <c r="Q354" s="201"/>
      <c r="R354" s="201"/>
      <c r="S354" s="201"/>
      <c r="T354" s="202"/>
      <c r="AT354" s="196" t="s">
        <v>167</v>
      </c>
      <c r="AU354" s="196" t="s">
        <v>165</v>
      </c>
      <c r="AV354" s="13" t="s">
        <v>82</v>
      </c>
      <c r="AW354" s="13" t="s">
        <v>32</v>
      </c>
      <c r="AX354" s="13" t="s">
        <v>73</v>
      </c>
      <c r="AY354" s="196" t="s">
        <v>155</v>
      </c>
    </row>
    <row r="355" spans="2:65" s="13" customFormat="1" x14ac:dyDescent="0.3">
      <c r="B355" s="195"/>
      <c r="D355" s="187" t="s">
        <v>167</v>
      </c>
      <c r="E355" s="196" t="s">
        <v>3</v>
      </c>
      <c r="F355" s="197" t="s">
        <v>1383</v>
      </c>
      <c r="H355" s="198">
        <v>130.5</v>
      </c>
      <c r="I355" s="199"/>
      <c r="L355" s="195"/>
      <c r="M355" s="200"/>
      <c r="N355" s="201"/>
      <c r="O355" s="201"/>
      <c r="P355" s="201"/>
      <c r="Q355" s="201"/>
      <c r="R355" s="201"/>
      <c r="S355" s="201"/>
      <c r="T355" s="202"/>
      <c r="AT355" s="196" t="s">
        <v>167</v>
      </c>
      <c r="AU355" s="196" t="s">
        <v>165</v>
      </c>
      <c r="AV355" s="13" t="s">
        <v>82</v>
      </c>
      <c r="AW355" s="13" t="s">
        <v>32</v>
      </c>
      <c r="AX355" s="13" t="s">
        <v>73</v>
      </c>
      <c r="AY355" s="196" t="s">
        <v>155</v>
      </c>
    </row>
    <row r="356" spans="2:65" s="13" customFormat="1" x14ac:dyDescent="0.3">
      <c r="B356" s="195"/>
      <c r="D356" s="187" t="s">
        <v>167</v>
      </c>
      <c r="E356" s="196" t="s">
        <v>3</v>
      </c>
      <c r="F356" s="197" t="s">
        <v>1384</v>
      </c>
      <c r="H356" s="198">
        <v>4.5</v>
      </c>
      <c r="I356" s="199"/>
      <c r="L356" s="195"/>
      <c r="M356" s="200"/>
      <c r="N356" s="201"/>
      <c r="O356" s="201"/>
      <c r="P356" s="201"/>
      <c r="Q356" s="201"/>
      <c r="R356" s="201"/>
      <c r="S356" s="201"/>
      <c r="T356" s="202"/>
      <c r="AT356" s="196" t="s">
        <v>167</v>
      </c>
      <c r="AU356" s="196" t="s">
        <v>165</v>
      </c>
      <c r="AV356" s="13" t="s">
        <v>82</v>
      </c>
      <c r="AW356" s="13" t="s">
        <v>32</v>
      </c>
      <c r="AX356" s="13" t="s">
        <v>73</v>
      </c>
      <c r="AY356" s="196" t="s">
        <v>155</v>
      </c>
    </row>
    <row r="357" spans="2:65" s="13" customFormat="1" x14ac:dyDescent="0.3">
      <c r="B357" s="195"/>
      <c r="D357" s="187" t="s">
        <v>167</v>
      </c>
      <c r="E357" s="196" t="s">
        <v>3</v>
      </c>
      <c r="F357" s="197" t="s">
        <v>1385</v>
      </c>
      <c r="H357" s="198">
        <v>20</v>
      </c>
      <c r="I357" s="199"/>
      <c r="L357" s="195"/>
      <c r="M357" s="200"/>
      <c r="N357" s="201"/>
      <c r="O357" s="201"/>
      <c r="P357" s="201"/>
      <c r="Q357" s="201"/>
      <c r="R357" s="201"/>
      <c r="S357" s="201"/>
      <c r="T357" s="202"/>
      <c r="AT357" s="196" t="s">
        <v>167</v>
      </c>
      <c r="AU357" s="196" t="s">
        <v>165</v>
      </c>
      <c r="AV357" s="13" t="s">
        <v>82</v>
      </c>
      <c r="AW357" s="13" t="s">
        <v>32</v>
      </c>
      <c r="AX357" s="13" t="s">
        <v>73</v>
      </c>
      <c r="AY357" s="196" t="s">
        <v>155</v>
      </c>
    </row>
    <row r="358" spans="2:65" s="12" customFormat="1" x14ac:dyDescent="0.3">
      <c r="B358" s="186"/>
      <c r="D358" s="187" t="s">
        <v>167</v>
      </c>
      <c r="E358" s="188" t="s">
        <v>3</v>
      </c>
      <c r="F358" s="189" t="s">
        <v>1378</v>
      </c>
      <c r="H358" s="190" t="s">
        <v>3</v>
      </c>
      <c r="I358" s="191"/>
      <c r="L358" s="186"/>
      <c r="M358" s="192"/>
      <c r="N358" s="193"/>
      <c r="O358" s="193"/>
      <c r="P358" s="193"/>
      <c r="Q358" s="193"/>
      <c r="R358" s="193"/>
      <c r="S358" s="193"/>
      <c r="T358" s="194"/>
      <c r="AT358" s="190" t="s">
        <v>167</v>
      </c>
      <c r="AU358" s="190" t="s">
        <v>165</v>
      </c>
      <c r="AV358" s="12" t="s">
        <v>80</v>
      </c>
      <c r="AW358" s="12" t="s">
        <v>32</v>
      </c>
      <c r="AX358" s="12" t="s">
        <v>73</v>
      </c>
      <c r="AY358" s="190" t="s">
        <v>155</v>
      </c>
    </row>
    <row r="359" spans="2:65" s="13" customFormat="1" x14ac:dyDescent="0.3">
      <c r="B359" s="195"/>
      <c r="D359" s="187" t="s">
        <v>167</v>
      </c>
      <c r="E359" s="196" t="s">
        <v>3</v>
      </c>
      <c r="F359" s="197" t="s">
        <v>1386</v>
      </c>
      <c r="H359" s="198">
        <v>31.5</v>
      </c>
      <c r="I359" s="199"/>
      <c r="L359" s="195"/>
      <c r="M359" s="200"/>
      <c r="N359" s="201"/>
      <c r="O359" s="201"/>
      <c r="P359" s="201"/>
      <c r="Q359" s="201"/>
      <c r="R359" s="201"/>
      <c r="S359" s="201"/>
      <c r="T359" s="202"/>
      <c r="AT359" s="196" t="s">
        <v>167</v>
      </c>
      <c r="AU359" s="196" t="s">
        <v>165</v>
      </c>
      <c r="AV359" s="13" t="s">
        <v>82</v>
      </c>
      <c r="AW359" s="13" t="s">
        <v>32</v>
      </c>
      <c r="AX359" s="13" t="s">
        <v>73</v>
      </c>
      <c r="AY359" s="196" t="s">
        <v>155</v>
      </c>
    </row>
    <row r="360" spans="2:65" s="15" customFormat="1" x14ac:dyDescent="0.3">
      <c r="B360" s="211"/>
      <c r="D360" s="187" t="s">
        <v>167</v>
      </c>
      <c r="E360" s="224" t="s">
        <v>3</v>
      </c>
      <c r="F360" s="225" t="s">
        <v>180</v>
      </c>
      <c r="H360" s="226">
        <v>206</v>
      </c>
      <c r="I360" s="216"/>
      <c r="L360" s="211"/>
      <c r="M360" s="217"/>
      <c r="N360" s="218"/>
      <c r="O360" s="218"/>
      <c r="P360" s="218"/>
      <c r="Q360" s="218"/>
      <c r="R360" s="218"/>
      <c r="S360" s="218"/>
      <c r="T360" s="219"/>
      <c r="AT360" s="220" t="s">
        <v>167</v>
      </c>
      <c r="AU360" s="220" t="s">
        <v>165</v>
      </c>
      <c r="AV360" s="15" t="s">
        <v>164</v>
      </c>
      <c r="AW360" s="15" t="s">
        <v>32</v>
      </c>
      <c r="AX360" s="15" t="s">
        <v>80</v>
      </c>
      <c r="AY360" s="220" t="s">
        <v>155</v>
      </c>
    </row>
    <row r="361" spans="2:65" s="11" customFormat="1" ht="22.35" customHeight="1" x14ac:dyDescent="0.3">
      <c r="B361" s="157"/>
      <c r="D361" s="170" t="s">
        <v>72</v>
      </c>
      <c r="E361" s="171" t="s">
        <v>817</v>
      </c>
      <c r="F361" s="171" t="s">
        <v>818</v>
      </c>
      <c r="I361" s="160"/>
      <c r="J361" s="172">
        <f>BK361</f>
        <v>0</v>
      </c>
      <c r="L361" s="157"/>
      <c r="M361" s="162"/>
      <c r="N361" s="163"/>
      <c r="O361" s="163"/>
      <c r="P361" s="164">
        <f>SUM(P362:P369)</f>
        <v>0</v>
      </c>
      <c r="Q361" s="163"/>
      <c r="R361" s="164">
        <f>SUM(R362:R369)</f>
        <v>0</v>
      </c>
      <c r="S361" s="163"/>
      <c r="T361" s="165">
        <f>SUM(T362:T369)</f>
        <v>1.9222399999999999</v>
      </c>
      <c r="AR361" s="158" t="s">
        <v>80</v>
      </c>
      <c r="AT361" s="166" t="s">
        <v>72</v>
      </c>
      <c r="AU361" s="166" t="s">
        <v>82</v>
      </c>
      <c r="AY361" s="158" t="s">
        <v>155</v>
      </c>
      <c r="BK361" s="167">
        <f>SUM(BK362:BK369)</f>
        <v>0</v>
      </c>
    </row>
    <row r="362" spans="2:65" s="1" customFormat="1" ht="22.5" customHeight="1" x14ac:dyDescent="0.3">
      <c r="B362" s="173"/>
      <c r="C362" s="174" t="s">
        <v>567</v>
      </c>
      <c r="D362" s="174" t="s">
        <v>159</v>
      </c>
      <c r="E362" s="175" t="s">
        <v>1387</v>
      </c>
      <c r="F362" s="176" t="s">
        <v>1388</v>
      </c>
      <c r="G362" s="177" t="s">
        <v>458</v>
      </c>
      <c r="H362" s="178">
        <v>58</v>
      </c>
      <c r="I362" s="179"/>
      <c r="J362" s="180">
        <f>ROUND(I362*H362,2)</f>
        <v>0</v>
      </c>
      <c r="K362" s="176" t="s">
        <v>163</v>
      </c>
      <c r="L362" s="36"/>
      <c r="M362" s="181" t="s">
        <v>3</v>
      </c>
      <c r="N362" s="182" t="s">
        <v>44</v>
      </c>
      <c r="O362" s="37"/>
      <c r="P362" s="183">
        <f>O362*H362</f>
        <v>0</v>
      </c>
      <c r="Q362" s="183">
        <v>0</v>
      </c>
      <c r="R362" s="183">
        <f>Q362*H362</f>
        <v>0</v>
      </c>
      <c r="S362" s="183">
        <v>2.48E-3</v>
      </c>
      <c r="T362" s="184">
        <f>S362*H362</f>
        <v>0.14384</v>
      </c>
      <c r="AR362" s="19" t="s">
        <v>164</v>
      </c>
      <c r="AT362" s="19" t="s">
        <v>159</v>
      </c>
      <c r="AU362" s="19" t="s">
        <v>165</v>
      </c>
      <c r="AY362" s="19" t="s">
        <v>155</v>
      </c>
      <c r="BE362" s="185">
        <f>IF(N362="základní",J362,0)</f>
        <v>0</v>
      </c>
      <c r="BF362" s="185">
        <f>IF(N362="snížená",J362,0)</f>
        <v>0</v>
      </c>
      <c r="BG362" s="185">
        <f>IF(N362="zákl. přenesená",J362,0)</f>
        <v>0</v>
      </c>
      <c r="BH362" s="185">
        <f>IF(N362="sníž. přenesená",J362,0)</f>
        <v>0</v>
      </c>
      <c r="BI362" s="185">
        <f>IF(N362="nulová",J362,0)</f>
        <v>0</v>
      </c>
      <c r="BJ362" s="19" t="s">
        <v>80</v>
      </c>
      <c r="BK362" s="185">
        <f>ROUND(I362*H362,2)</f>
        <v>0</v>
      </c>
      <c r="BL362" s="19" t="s">
        <v>164</v>
      </c>
      <c r="BM362" s="19" t="s">
        <v>1389</v>
      </c>
    </row>
    <row r="363" spans="2:65" s="13" customFormat="1" x14ac:dyDescent="0.3">
      <c r="B363" s="195"/>
      <c r="D363" s="187" t="s">
        <v>167</v>
      </c>
      <c r="E363" s="196" t="s">
        <v>3</v>
      </c>
      <c r="F363" s="197" t="s">
        <v>1390</v>
      </c>
      <c r="H363" s="198">
        <v>44</v>
      </c>
      <c r="I363" s="199"/>
      <c r="L363" s="195"/>
      <c r="M363" s="200"/>
      <c r="N363" s="201"/>
      <c r="O363" s="201"/>
      <c r="P363" s="201"/>
      <c r="Q363" s="201"/>
      <c r="R363" s="201"/>
      <c r="S363" s="201"/>
      <c r="T363" s="202"/>
      <c r="AT363" s="196" t="s">
        <v>167</v>
      </c>
      <c r="AU363" s="196" t="s">
        <v>165</v>
      </c>
      <c r="AV363" s="13" t="s">
        <v>82</v>
      </c>
      <c r="AW363" s="13" t="s">
        <v>32</v>
      </c>
      <c r="AX363" s="13" t="s">
        <v>73</v>
      </c>
      <c r="AY363" s="196" t="s">
        <v>155</v>
      </c>
    </row>
    <row r="364" spans="2:65" s="13" customFormat="1" x14ac:dyDescent="0.3">
      <c r="B364" s="195"/>
      <c r="D364" s="187" t="s">
        <v>167</v>
      </c>
      <c r="E364" s="196" t="s">
        <v>3</v>
      </c>
      <c r="F364" s="197" t="s">
        <v>1391</v>
      </c>
      <c r="H364" s="198">
        <v>14</v>
      </c>
      <c r="I364" s="199"/>
      <c r="L364" s="195"/>
      <c r="M364" s="200"/>
      <c r="N364" s="201"/>
      <c r="O364" s="201"/>
      <c r="P364" s="201"/>
      <c r="Q364" s="201"/>
      <c r="R364" s="201"/>
      <c r="S364" s="201"/>
      <c r="T364" s="202"/>
      <c r="AT364" s="196" t="s">
        <v>167</v>
      </c>
      <c r="AU364" s="196" t="s">
        <v>165</v>
      </c>
      <c r="AV364" s="13" t="s">
        <v>82</v>
      </c>
      <c r="AW364" s="13" t="s">
        <v>32</v>
      </c>
      <c r="AX364" s="13" t="s">
        <v>73</v>
      </c>
      <c r="AY364" s="196" t="s">
        <v>155</v>
      </c>
    </row>
    <row r="365" spans="2:65" s="15" customFormat="1" x14ac:dyDescent="0.3">
      <c r="B365" s="211"/>
      <c r="D365" s="212" t="s">
        <v>167</v>
      </c>
      <c r="E365" s="213" t="s">
        <v>3</v>
      </c>
      <c r="F365" s="214" t="s">
        <v>180</v>
      </c>
      <c r="H365" s="215">
        <v>58</v>
      </c>
      <c r="I365" s="216"/>
      <c r="L365" s="211"/>
      <c r="M365" s="217"/>
      <c r="N365" s="218"/>
      <c r="O365" s="218"/>
      <c r="P365" s="218"/>
      <c r="Q365" s="218"/>
      <c r="R365" s="218"/>
      <c r="S365" s="218"/>
      <c r="T365" s="219"/>
      <c r="AT365" s="220" t="s">
        <v>167</v>
      </c>
      <c r="AU365" s="220" t="s">
        <v>165</v>
      </c>
      <c r="AV365" s="15" t="s">
        <v>164</v>
      </c>
      <c r="AW365" s="15" t="s">
        <v>32</v>
      </c>
      <c r="AX365" s="15" t="s">
        <v>80</v>
      </c>
      <c r="AY365" s="220" t="s">
        <v>155</v>
      </c>
    </row>
    <row r="366" spans="2:65" s="1" customFormat="1" ht="22.5" customHeight="1" x14ac:dyDescent="0.3">
      <c r="B366" s="173"/>
      <c r="C366" s="174" t="s">
        <v>571</v>
      </c>
      <c r="D366" s="174" t="s">
        <v>159</v>
      </c>
      <c r="E366" s="175" t="s">
        <v>1392</v>
      </c>
      <c r="F366" s="176" t="s">
        <v>1393</v>
      </c>
      <c r="G366" s="177" t="s">
        <v>431</v>
      </c>
      <c r="H366" s="178">
        <v>26</v>
      </c>
      <c r="I366" s="179"/>
      <c r="J366" s="180">
        <f>ROUND(I366*H366,2)</f>
        <v>0</v>
      </c>
      <c r="K366" s="176" t="s">
        <v>163</v>
      </c>
      <c r="L366" s="36"/>
      <c r="M366" s="181" t="s">
        <v>3</v>
      </c>
      <c r="N366" s="182" t="s">
        <v>44</v>
      </c>
      <c r="O366" s="37"/>
      <c r="P366" s="183">
        <f>O366*H366</f>
        <v>0</v>
      </c>
      <c r="Q366" s="183">
        <v>0</v>
      </c>
      <c r="R366" s="183">
        <f>Q366*H366</f>
        <v>0</v>
      </c>
      <c r="S366" s="183">
        <v>6.8400000000000002E-2</v>
      </c>
      <c r="T366" s="184">
        <f>S366*H366</f>
        <v>1.7784</v>
      </c>
      <c r="AR366" s="19" t="s">
        <v>164</v>
      </c>
      <c r="AT366" s="19" t="s">
        <v>159</v>
      </c>
      <c r="AU366" s="19" t="s">
        <v>165</v>
      </c>
      <c r="AY366" s="19" t="s">
        <v>155</v>
      </c>
      <c r="BE366" s="185">
        <f>IF(N366="základní",J366,0)</f>
        <v>0</v>
      </c>
      <c r="BF366" s="185">
        <f>IF(N366="snížená",J366,0)</f>
        <v>0</v>
      </c>
      <c r="BG366" s="185">
        <f>IF(N366="zákl. přenesená",J366,0)</f>
        <v>0</v>
      </c>
      <c r="BH366" s="185">
        <f>IF(N366="sníž. přenesená",J366,0)</f>
        <v>0</v>
      </c>
      <c r="BI366" s="185">
        <f>IF(N366="nulová",J366,0)</f>
        <v>0</v>
      </c>
      <c r="BJ366" s="19" t="s">
        <v>80</v>
      </c>
      <c r="BK366" s="185">
        <f>ROUND(I366*H366,2)</f>
        <v>0</v>
      </c>
      <c r="BL366" s="19" t="s">
        <v>164</v>
      </c>
      <c r="BM366" s="19" t="s">
        <v>1394</v>
      </c>
    </row>
    <row r="367" spans="2:65" s="13" customFormat="1" x14ac:dyDescent="0.3">
      <c r="B367" s="195"/>
      <c r="D367" s="187" t="s">
        <v>167</v>
      </c>
      <c r="E367" s="196" t="s">
        <v>3</v>
      </c>
      <c r="F367" s="197" t="s">
        <v>1395</v>
      </c>
      <c r="H367" s="198">
        <v>20</v>
      </c>
      <c r="I367" s="199"/>
      <c r="L367" s="195"/>
      <c r="M367" s="200"/>
      <c r="N367" s="201"/>
      <c r="O367" s="201"/>
      <c r="P367" s="201"/>
      <c r="Q367" s="201"/>
      <c r="R367" s="201"/>
      <c r="S367" s="201"/>
      <c r="T367" s="202"/>
      <c r="AT367" s="196" t="s">
        <v>167</v>
      </c>
      <c r="AU367" s="196" t="s">
        <v>165</v>
      </c>
      <c r="AV367" s="13" t="s">
        <v>82</v>
      </c>
      <c r="AW367" s="13" t="s">
        <v>32</v>
      </c>
      <c r="AX367" s="13" t="s">
        <v>73</v>
      </c>
      <c r="AY367" s="196" t="s">
        <v>155</v>
      </c>
    </row>
    <row r="368" spans="2:65" s="13" customFormat="1" x14ac:dyDescent="0.3">
      <c r="B368" s="195"/>
      <c r="D368" s="187" t="s">
        <v>167</v>
      </c>
      <c r="E368" s="196" t="s">
        <v>3</v>
      </c>
      <c r="F368" s="197" t="s">
        <v>1396</v>
      </c>
      <c r="H368" s="198">
        <v>6</v>
      </c>
      <c r="I368" s="199"/>
      <c r="L368" s="195"/>
      <c r="M368" s="200"/>
      <c r="N368" s="201"/>
      <c r="O368" s="201"/>
      <c r="P368" s="201"/>
      <c r="Q368" s="201"/>
      <c r="R368" s="201"/>
      <c r="S368" s="201"/>
      <c r="T368" s="202"/>
      <c r="AT368" s="196" t="s">
        <v>167</v>
      </c>
      <c r="AU368" s="196" t="s">
        <v>165</v>
      </c>
      <c r="AV368" s="13" t="s">
        <v>82</v>
      </c>
      <c r="AW368" s="13" t="s">
        <v>32</v>
      </c>
      <c r="AX368" s="13" t="s">
        <v>73</v>
      </c>
      <c r="AY368" s="196" t="s">
        <v>155</v>
      </c>
    </row>
    <row r="369" spans="2:65" s="15" customFormat="1" x14ac:dyDescent="0.3">
      <c r="B369" s="211"/>
      <c r="D369" s="187" t="s">
        <v>167</v>
      </c>
      <c r="E369" s="224" t="s">
        <v>3</v>
      </c>
      <c r="F369" s="225" t="s">
        <v>180</v>
      </c>
      <c r="H369" s="226">
        <v>26</v>
      </c>
      <c r="I369" s="216"/>
      <c r="L369" s="211"/>
      <c r="M369" s="217"/>
      <c r="N369" s="218"/>
      <c r="O369" s="218"/>
      <c r="P369" s="218"/>
      <c r="Q369" s="218"/>
      <c r="R369" s="218"/>
      <c r="S369" s="218"/>
      <c r="T369" s="219"/>
      <c r="AT369" s="220" t="s">
        <v>167</v>
      </c>
      <c r="AU369" s="220" t="s">
        <v>165</v>
      </c>
      <c r="AV369" s="15" t="s">
        <v>164</v>
      </c>
      <c r="AW369" s="15" t="s">
        <v>32</v>
      </c>
      <c r="AX369" s="15" t="s">
        <v>80</v>
      </c>
      <c r="AY369" s="220" t="s">
        <v>155</v>
      </c>
    </row>
    <row r="370" spans="2:65" s="11" customFormat="1" ht="22.35" customHeight="1" x14ac:dyDescent="0.3">
      <c r="B370" s="157"/>
      <c r="D370" s="170" t="s">
        <v>72</v>
      </c>
      <c r="E370" s="171" t="s">
        <v>709</v>
      </c>
      <c r="F370" s="171" t="s">
        <v>910</v>
      </c>
      <c r="I370" s="160"/>
      <c r="J370" s="172">
        <f>BK370</f>
        <v>0</v>
      </c>
      <c r="L370" s="157"/>
      <c r="M370" s="162"/>
      <c r="N370" s="163"/>
      <c r="O370" s="163"/>
      <c r="P370" s="164">
        <f>SUM(P371:P373)</f>
        <v>0</v>
      </c>
      <c r="Q370" s="163"/>
      <c r="R370" s="164">
        <f>SUM(R371:R373)</f>
        <v>0</v>
      </c>
      <c r="S370" s="163"/>
      <c r="T370" s="165">
        <f>SUM(T371:T373)</f>
        <v>0</v>
      </c>
      <c r="AR370" s="158" t="s">
        <v>80</v>
      </c>
      <c r="AT370" s="166" t="s">
        <v>72</v>
      </c>
      <c r="AU370" s="166" t="s">
        <v>82</v>
      </c>
      <c r="AY370" s="158" t="s">
        <v>155</v>
      </c>
      <c r="BK370" s="167">
        <f>SUM(BK371:BK373)</f>
        <v>0</v>
      </c>
    </row>
    <row r="371" spans="2:65" s="1" customFormat="1" ht="22.5" customHeight="1" x14ac:dyDescent="0.3">
      <c r="B371" s="173"/>
      <c r="C371" s="174" t="s">
        <v>575</v>
      </c>
      <c r="D371" s="174" t="s">
        <v>159</v>
      </c>
      <c r="E371" s="175" t="s">
        <v>912</v>
      </c>
      <c r="F371" s="176" t="s">
        <v>913</v>
      </c>
      <c r="G371" s="177" t="s">
        <v>211</v>
      </c>
      <c r="H371" s="178">
        <v>95.986999999999995</v>
      </c>
      <c r="I371" s="179"/>
      <c r="J371" s="180">
        <f>ROUND(I371*H371,2)</f>
        <v>0</v>
      </c>
      <c r="K371" s="176" t="s">
        <v>3</v>
      </c>
      <c r="L371" s="36"/>
      <c r="M371" s="181" t="s">
        <v>3</v>
      </c>
      <c r="N371" s="182" t="s">
        <v>44</v>
      </c>
      <c r="O371" s="37"/>
      <c r="P371" s="183">
        <f>O371*H371</f>
        <v>0</v>
      </c>
      <c r="Q371" s="183">
        <v>0</v>
      </c>
      <c r="R371" s="183">
        <f>Q371*H371</f>
        <v>0</v>
      </c>
      <c r="S371" s="183">
        <v>0</v>
      </c>
      <c r="T371" s="184">
        <f>S371*H371</f>
        <v>0</v>
      </c>
      <c r="AR371" s="19" t="s">
        <v>164</v>
      </c>
      <c r="AT371" s="19" t="s">
        <v>159</v>
      </c>
      <c r="AU371" s="19" t="s">
        <v>165</v>
      </c>
      <c r="AY371" s="19" t="s">
        <v>155</v>
      </c>
      <c r="BE371" s="185">
        <f>IF(N371="základní",J371,0)</f>
        <v>0</v>
      </c>
      <c r="BF371" s="185">
        <f>IF(N371="snížená",J371,0)</f>
        <v>0</v>
      </c>
      <c r="BG371" s="185">
        <f>IF(N371="zákl. přenesená",J371,0)</f>
        <v>0</v>
      </c>
      <c r="BH371" s="185">
        <f>IF(N371="sníž. přenesená",J371,0)</f>
        <v>0</v>
      </c>
      <c r="BI371" s="185">
        <f>IF(N371="nulová",J371,0)</f>
        <v>0</v>
      </c>
      <c r="BJ371" s="19" t="s">
        <v>80</v>
      </c>
      <c r="BK371" s="185">
        <f>ROUND(I371*H371,2)</f>
        <v>0</v>
      </c>
      <c r="BL371" s="19" t="s">
        <v>164</v>
      </c>
      <c r="BM371" s="19" t="s">
        <v>914</v>
      </c>
    </row>
    <row r="372" spans="2:65" s="1" customFormat="1" ht="22.5" customHeight="1" x14ac:dyDescent="0.3">
      <c r="B372" s="173"/>
      <c r="C372" s="174" t="s">
        <v>577</v>
      </c>
      <c r="D372" s="174" t="s">
        <v>159</v>
      </c>
      <c r="E372" s="175" t="s">
        <v>916</v>
      </c>
      <c r="F372" s="176" t="s">
        <v>917</v>
      </c>
      <c r="G372" s="177" t="s">
        <v>211</v>
      </c>
      <c r="H372" s="178">
        <v>95.986999999999995</v>
      </c>
      <c r="I372" s="179"/>
      <c r="J372" s="180">
        <f>ROUND(I372*H372,2)</f>
        <v>0</v>
      </c>
      <c r="K372" s="176" t="s">
        <v>3</v>
      </c>
      <c r="L372" s="36"/>
      <c r="M372" s="181" t="s">
        <v>3</v>
      </c>
      <c r="N372" s="182" t="s">
        <v>44</v>
      </c>
      <c r="O372" s="37"/>
      <c r="P372" s="183">
        <f>O372*H372</f>
        <v>0</v>
      </c>
      <c r="Q372" s="183">
        <v>0</v>
      </c>
      <c r="R372" s="183">
        <f>Q372*H372</f>
        <v>0</v>
      </c>
      <c r="S372" s="183">
        <v>0</v>
      </c>
      <c r="T372" s="184">
        <f>S372*H372</f>
        <v>0</v>
      </c>
      <c r="AR372" s="19" t="s">
        <v>164</v>
      </c>
      <c r="AT372" s="19" t="s">
        <v>159</v>
      </c>
      <c r="AU372" s="19" t="s">
        <v>165</v>
      </c>
      <c r="AY372" s="19" t="s">
        <v>155</v>
      </c>
      <c r="BE372" s="185">
        <f>IF(N372="základní",J372,0)</f>
        <v>0</v>
      </c>
      <c r="BF372" s="185">
        <f>IF(N372="snížená",J372,0)</f>
        <v>0</v>
      </c>
      <c r="BG372" s="185">
        <f>IF(N372="zákl. přenesená",J372,0)</f>
        <v>0</v>
      </c>
      <c r="BH372" s="185">
        <f>IF(N372="sníž. přenesená",J372,0)</f>
        <v>0</v>
      </c>
      <c r="BI372" s="185">
        <f>IF(N372="nulová",J372,0)</f>
        <v>0</v>
      </c>
      <c r="BJ372" s="19" t="s">
        <v>80</v>
      </c>
      <c r="BK372" s="185">
        <f>ROUND(I372*H372,2)</f>
        <v>0</v>
      </c>
      <c r="BL372" s="19" t="s">
        <v>164</v>
      </c>
      <c r="BM372" s="19" t="s">
        <v>918</v>
      </c>
    </row>
    <row r="373" spans="2:65" s="1" customFormat="1" ht="31.5" customHeight="1" x14ac:dyDescent="0.3">
      <c r="B373" s="173"/>
      <c r="C373" s="174" t="s">
        <v>583</v>
      </c>
      <c r="D373" s="174" t="s">
        <v>159</v>
      </c>
      <c r="E373" s="175" t="s">
        <v>920</v>
      </c>
      <c r="F373" s="176" t="s">
        <v>921</v>
      </c>
      <c r="G373" s="177" t="s">
        <v>211</v>
      </c>
      <c r="H373" s="178">
        <v>397.10599999999999</v>
      </c>
      <c r="I373" s="179"/>
      <c r="J373" s="180">
        <f>ROUND(I373*H373,2)</f>
        <v>0</v>
      </c>
      <c r="K373" s="176" t="s">
        <v>163</v>
      </c>
      <c r="L373" s="36"/>
      <c r="M373" s="181" t="s">
        <v>3</v>
      </c>
      <c r="N373" s="237" t="s">
        <v>44</v>
      </c>
      <c r="O373" s="238"/>
      <c r="P373" s="239">
        <f>O373*H373</f>
        <v>0</v>
      </c>
      <c r="Q373" s="239">
        <v>0</v>
      </c>
      <c r="R373" s="239">
        <f>Q373*H373</f>
        <v>0</v>
      </c>
      <c r="S373" s="239">
        <v>0</v>
      </c>
      <c r="T373" s="240">
        <f>S373*H373</f>
        <v>0</v>
      </c>
      <c r="AR373" s="19" t="s">
        <v>164</v>
      </c>
      <c r="AT373" s="19" t="s">
        <v>159</v>
      </c>
      <c r="AU373" s="19" t="s">
        <v>165</v>
      </c>
      <c r="AY373" s="19" t="s">
        <v>155</v>
      </c>
      <c r="BE373" s="185">
        <f>IF(N373="základní",J373,0)</f>
        <v>0</v>
      </c>
      <c r="BF373" s="185">
        <f>IF(N373="snížená",J373,0)</f>
        <v>0</v>
      </c>
      <c r="BG373" s="185">
        <f>IF(N373="zákl. přenesená",J373,0)</f>
        <v>0</v>
      </c>
      <c r="BH373" s="185">
        <f>IF(N373="sníž. přenesená",J373,0)</f>
        <v>0</v>
      </c>
      <c r="BI373" s="185">
        <f>IF(N373="nulová",J373,0)</f>
        <v>0</v>
      </c>
      <c r="BJ373" s="19" t="s">
        <v>80</v>
      </c>
      <c r="BK373" s="185">
        <f>ROUND(I373*H373,2)</f>
        <v>0</v>
      </c>
      <c r="BL373" s="19" t="s">
        <v>164</v>
      </c>
      <c r="BM373" s="19" t="s">
        <v>922</v>
      </c>
    </row>
    <row r="374" spans="2:65" s="1" customFormat="1" ht="6.95" customHeight="1" x14ac:dyDescent="0.3">
      <c r="B374" s="51"/>
      <c r="C374" s="52"/>
      <c r="D374" s="52"/>
      <c r="E374" s="52"/>
      <c r="F374" s="52"/>
      <c r="G374" s="52"/>
      <c r="H374" s="52"/>
      <c r="I374" s="124"/>
      <c r="J374" s="52"/>
      <c r="K374" s="52"/>
      <c r="L374" s="36"/>
    </row>
  </sheetData>
  <autoFilter ref="C105:K105"/>
  <mergeCells count="12">
    <mergeCell ref="E96:H96"/>
    <mergeCell ref="E98:H98"/>
    <mergeCell ref="E7:H7"/>
    <mergeCell ref="E9:H9"/>
    <mergeCell ref="E11:H11"/>
    <mergeCell ref="E26:H26"/>
    <mergeCell ref="E47:H47"/>
    <mergeCell ref="G1:H1"/>
    <mergeCell ref="L2:V2"/>
    <mergeCell ref="E49:H49"/>
    <mergeCell ref="E51:H51"/>
    <mergeCell ref="E94:H94"/>
  </mergeCells>
  <hyperlinks>
    <hyperlink ref="F1:G1" location="C2" tooltip="Krycí list soupisu" display="1) Krycí list soupisu"/>
    <hyperlink ref="G1:H1" location="C58" tooltip="Rekapitulace" display="2) Rekapitulace"/>
    <hyperlink ref="J1" location="C105" tooltip="Soupis prací" display="3) Soupis prací"/>
    <hyperlink ref="L1:V1" location="'Rekapitulace stavby'!C2" tooltip="Rekapitulace stavby" display="Rekapitulace stavby"/>
  </hyperlinks>
  <pageMargins left="0.59055118110236227" right="0.59055118110236227" top="0.59055118110236227" bottom="0.59055118110236227" header="0" footer="0"/>
  <pageSetup paperSize="9" scale="70" fitToHeight="0" orientation="portrait"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04"/>
  <sheetViews>
    <sheetView showGridLines="0" workbookViewId="0">
      <pane ySplit="1" topLeftCell="A2" activePane="bottomLeft" state="frozen"/>
      <selection pane="bottomLeft"/>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0"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7"/>
      <c r="B1" s="246"/>
      <c r="C1" s="246"/>
      <c r="D1" s="245" t="s">
        <v>1</v>
      </c>
      <c r="E1" s="246"/>
      <c r="F1" s="247" t="s">
        <v>1401</v>
      </c>
      <c r="G1" s="373" t="s">
        <v>1402</v>
      </c>
      <c r="H1" s="373"/>
      <c r="I1" s="252"/>
      <c r="J1" s="247" t="s">
        <v>1403</v>
      </c>
      <c r="K1" s="245" t="s">
        <v>100</v>
      </c>
      <c r="L1" s="247" t="s">
        <v>1404</v>
      </c>
      <c r="M1" s="247"/>
      <c r="N1" s="247"/>
      <c r="O1" s="247"/>
      <c r="P1" s="247"/>
      <c r="Q1" s="247"/>
      <c r="R1" s="247"/>
      <c r="S1" s="247"/>
      <c r="T1" s="247"/>
      <c r="U1" s="243"/>
      <c r="V1" s="243"/>
      <c r="W1" s="17"/>
      <c r="X1" s="17"/>
      <c r="Y1" s="17"/>
      <c r="Z1" s="17"/>
      <c r="AA1" s="17"/>
      <c r="AB1" s="17"/>
      <c r="AC1" s="17"/>
      <c r="AD1" s="17"/>
      <c r="AE1" s="17"/>
      <c r="AF1" s="17"/>
      <c r="AG1" s="17"/>
      <c r="AH1" s="17"/>
      <c r="AI1" s="17"/>
      <c r="AJ1" s="17"/>
      <c r="AK1" s="17"/>
      <c r="AL1" s="17"/>
      <c r="AM1" s="17"/>
      <c r="AN1" s="17"/>
      <c r="AO1" s="17"/>
      <c r="AP1" s="17"/>
      <c r="AQ1" s="17"/>
      <c r="AR1" s="17"/>
      <c r="AS1" s="17"/>
      <c r="AT1" s="17"/>
      <c r="AU1" s="17"/>
      <c r="AV1" s="17"/>
      <c r="AW1" s="17"/>
      <c r="AX1" s="17"/>
      <c r="AY1" s="17"/>
      <c r="AZ1" s="17"/>
      <c r="BA1" s="17"/>
      <c r="BB1" s="17"/>
      <c r="BC1" s="17"/>
      <c r="BD1" s="17"/>
      <c r="BE1" s="17"/>
      <c r="BF1" s="17"/>
      <c r="BG1" s="17"/>
      <c r="BH1" s="17"/>
      <c r="BI1" s="17"/>
      <c r="BJ1" s="17"/>
      <c r="BK1" s="17"/>
      <c r="BL1" s="17"/>
      <c r="BM1" s="17"/>
      <c r="BN1" s="17"/>
      <c r="BO1" s="17"/>
      <c r="BP1" s="17"/>
      <c r="BQ1" s="17"/>
      <c r="BR1" s="17"/>
    </row>
    <row r="2" spans="1:70" ht="36.950000000000003" customHeight="1" x14ac:dyDescent="0.3">
      <c r="L2" s="332" t="s">
        <v>6</v>
      </c>
      <c r="M2" s="333"/>
      <c r="N2" s="333"/>
      <c r="O2" s="333"/>
      <c r="P2" s="333"/>
      <c r="Q2" s="333"/>
      <c r="R2" s="333"/>
      <c r="S2" s="333"/>
      <c r="T2" s="333"/>
      <c r="U2" s="333"/>
      <c r="V2" s="333"/>
      <c r="AT2" s="19" t="s">
        <v>99</v>
      </c>
    </row>
    <row r="3" spans="1:70" ht="6.95" customHeight="1" x14ac:dyDescent="0.3">
      <c r="B3" s="20"/>
      <c r="C3" s="21"/>
      <c r="D3" s="21"/>
      <c r="E3" s="21"/>
      <c r="F3" s="21"/>
      <c r="G3" s="21"/>
      <c r="H3" s="21"/>
      <c r="I3" s="101"/>
      <c r="J3" s="21"/>
      <c r="K3" s="22"/>
      <c r="AT3" s="19" t="s">
        <v>82</v>
      </c>
    </row>
    <row r="4" spans="1:70" ht="36.950000000000003" customHeight="1" x14ac:dyDescent="0.3">
      <c r="B4" s="23"/>
      <c r="C4" s="24"/>
      <c r="D4" s="25" t="s">
        <v>101</v>
      </c>
      <c r="E4" s="24"/>
      <c r="F4" s="24"/>
      <c r="G4" s="24"/>
      <c r="H4" s="24"/>
      <c r="I4" s="102"/>
      <c r="J4" s="24"/>
      <c r="K4" s="26"/>
      <c r="M4" s="27" t="s">
        <v>11</v>
      </c>
      <c r="AT4" s="19" t="s">
        <v>4</v>
      </c>
    </row>
    <row r="5" spans="1:70" ht="6.95" customHeight="1" x14ac:dyDescent="0.3">
      <c r="B5" s="23"/>
      <c r="C5" s="24"/>
      <c r="D5" s="24"/>
      <c r="E5" s="24"/>
      <c r="F5" s="24"/>
      <c r="G5" s="24"/>
      <c r="H5" s="24"/>
      <c r="I5" s="102"/>
      <c r="J5" s="24"/>
      <c r="K5" s="26"/>
    </row>
    <row r="6" spans="1:70" ht="15" x14ac:dyDescent="0.3">
      <c r="B6" s="23"/>
      <c r="C6" s="24"/>
      <c r="D6" s="32" t="s">
        <v>17</v>
      </c>
      <c r="E6" s="24"/>
      <c r="F6" s="24"/>
      <c r="G6" s="24"/>
      <c r="H6" s="24"/>
      <c r="I6" s="102"/>
      <c r="J6" s="24"/>
      <c r="K6" s="26"/>
    </row>
    <row r="7" spans="1:70" ht="22.5" customHeight="1" x14ac:dyDescent="0.3">
      <c r="B7" s="23"/>
      <c r="C7" s="24"/>
      <c r="D7" s="24"/>
      <c r="E7" s="374" t="str">
        <f>'Rekapitulace stavby'!K6</f>
        <v>II/610 Chudoplesy, aktualizace PD, dopravně - bezpečnostní opatření</v>
      </c>
      <c r="F7" s="366"/>
      <c r="G7" s="366"/>
      <c r="H7" s="366"/>
      <c r="I7" s="102"/>
      <c r="J7" s="24"/>
      <c r="K7" s="26"/>
    </row>
    <row r="8" spans="1:70" ht="15" x14ac:dyDescent="0.3">
      <c r="B8" s="23"/>
      <c r="C8" s="24"/>
      <c r="D8" s="32" t="s">
        <v>102</v>
      </c>
      <c r="E8" s="24"/>
      <c r="F8" s="24"/>
      <c r="G8" s="24"/>
      <c r="H8" s="24"/>
      <c r="I8" s="102"/>
      <c r="J8" s="24"/>
      <c r="K8" s="26"/>
    </row>
    <row r="9" spans="1:70" s="1" customFormat="1" ht="22.5" customHeight="1" x14ac:dyDescent="0.3">
      <c r="B9" s="36"/>
      <c r="C9" s="37"/>
      <c r="D9" s="37"/>
      <c r="E9" s="374" t="s">
        <v>1113</v>
      </c>
      <c r="F9" s="351"/>
      <c r="G9" s="351"/>
      <c r="H9" s="351"/>
      <c r="I9" s="103"/>
      <c r="J9" s="37"/>
      <c r="K9" s="40"/>
    </row>
    <row r="10" spans="1:70" s="1" customFormat="1" ht="15" x14ac:dyDescent="0.3">
      <c r="B10" s="36"/>
      <c r="C10" s="37"/>
      <c r="D10" s="32" t="s">
        <v>104</v>
      </c>
      <c r="E10" s="37"/>
      <c r="F10" s="37"/>
      <c r="G10" s="37"/>
      <c r="H10" s="37"/>
      <c r="I10" s="103"/>
      <c r="J10" s="37"/>
      <c r="K10" s="40"/>
    </row>
    <row r="11" spans="1:70" s="1" customFormat="1" ht="36.950000000000003" customHeight="1" x14ac:dyDescent="0.3">
      <c r="B11" s="36"/>
      <c r="C11" s="37"/>
      <c r="D11" s="37"/>
      <c r="E11" s="375" t="s">
        <v>1397</v>
      </c>
      <c r="F11" s="351"/>
      <c r="G11" s="351"/>
      <c r="H11" s="351"/>
      <c r="I11" s="103"/>
      <c r="J11" s="37"/>
      <c r="K11" s="40"/>
    </row>
    <row r="12" spans="1:70" s="1" customFormat="1" x14ac:dyDescent="0.3">
      <c r="B12" s="36"/>
      <c r="C12" s="37"/>
      <c r="D12" s="37"/>
      <c r="E12" s="37"/>
      <c r="F12" s="37"/>
      <c r="G12" s="37"/>
      <c r="H12" s="37"/>
      <c r="I12" s="103"/>
      <c r="J12" s="37"/>
      <c r="K12" s="40"/>
    </row>
    <row r="13" spans="1:70" s="1" customFormat="1" ht="14.45" customHeight="1" x14ac:dyDescent="0.3">
      <c r="B13" s="36"/>
      <c r="C13" s="37"/>
      <c r="D13" s="32" t="s">
        <v>19</v>
      </c>
      <c r="E13" s="37"/>
      <c r="F13" s="30" t="s">
        <v>3</v>
      </c>
      <c r="G13" s="37"/>
      <c r="H13" s="37"/>
      <c r="I13" s="104" t="s">
        <v>20</v>
      </c>
      <c r="J13" s="30" t="s">
        <v>3</v>
      </c>
      <c r="K13" s="40"/>
    </row>
    <row r="14" spans="1:70" s="1" customFormat="1" ht="14.45" customHeight="1" x14ac:dyDescent="0.3">
      <c r="B14" s="36"/>
      <c r="C14" s="37"/>
      <c r="D14" s="32" t="s">
        <v>21</v>
      </c>
      <c r="E14" s="37"/>
      <c r="F14" s="30" t="s">
        <v>22</v>
      </c>
      <c r="G14" s="37"/>
      <c r="H14" s="37"/>
      <c r="I14" s="104" t="s">
        <v>23</v>
      </c>
      <c r="J14" s="105" t="str">
        <f>'Rekapitulace stavby'!AN8</f>
        <v>19.9.2016</v>
      </c>
      <c r="K14" s="40"/>
    </row>
    <row r="15" spans="1:70" s="1" customFormat="1" ht="10.9" customHeight="1" x14ac:dyDescent="0.3">
      <c r="B15" s="36"/>
      <c r="C15" s="37"/>
      <c r="D15" s="37"/>
      <c r="E15" s="37"/>
      <c r="F15" s="37"/>
      <c r="G15" s="37"/>
      <c r="H15" s="37"/>
      <c r="I15" s="103"/>
      <c r="J15" s="37"/>
      <c r="K15" s="40"/>
    </row>
    <row r="16" spans="1:70" s="1" customFormat="1" ht="14.45" customHeight="1" x14ac:dyDescent="0.3">
      <c r="B16" s="36"/>
      <c r="C16" s="37"/>
      <c r="D16" s="32" t="s">
        <v>25</v>
      </c>
      <c r="E16" s="37"/>
      <c r="F16" s="37"/>
      <c r="G16" s="37"/>
      <c r="H16" s="37"/>
      <c r="I16" s="104" t="s">
        <v>26</v>
      </c>
      <c r="J16" s="30" t="s">
        <v>27</v>
      </c>
      <c r="K16" s="40"/>
    </row>
    <row r="17" spans="2:11" s="1" customFormat="1" ht="18" customHeight="1" x14ac:dyDescent="0.3">
      <c r="B17" s="36"/>
      <c r="C17" s="37"/>
      <c r="D17" s="37"/>
      <c r="E17" s="30" t="s">
        <v>28</v>
      </c>
      <c r="F17" s="37"/>
      <c r="G17" s="37"/>
      <c r="H17" s="37"/>
      <c r="I17" s="104" t="s">
        <v>29</v>
      </c>
      <c r="J17" s="30" t="s">
        <v>3</v>
      </c>
      <c r="K17" s="40"/>
    </row>
    <row r="18" spans="2:11" s="1" customFormat="1" ht="6.95" customHeight="1" x14ac:dyDescent="0.3">
      <c r="B18" s="36"/>
      <c r="C18" s="37"/>
      <c r="D18" s="37"/>
      <c r="E18" s="37"/>
      <c r="F18" s="37"/>
      <c r="G18" s="37"/>
      <c r="H18" s="37"/>
      <c r="I18" s="103"/>
      <c r="J18" s="37"/>
      <c r="K18" s="40"/>
    </row>
    <row r="19" spans="2:11" s="1" customFormat="1" ht="14.45" customHeight="1" x14ac:dyDescent="0.3">
      <c r="B19" s="36"/>
      <c r="C19" s="37"/>
      <c r="D19" s="32" t="s">
        <v>30</v>
      </c>
      <c r="E19" s="37"/>
      <c r="F19" s="37"/>
      <c r="G19" s="37"/>
      <c r="H19" s="37"/>
      <c r="I19" s="104" t="s">
        <v>26</v>
      </c>
      <c r="J19" s="30" t="str">
        <f>IF('Rekapitulace stavby'!AN13="Vyplň údaj","",IF('Rekapitulace stavby'!AN13="","",'Rekapitulace stavby'!AN13))</f>
        <v/>
      </c>
      <c r="K19" s="40"/>
    </row>
    <row r="20" spans="2:11" s="1" customFormat="1" ht="18" customHeight="1" x14ac:dyDescent="0.3">
      <c r="B20" s="36"/>
      <c r="C20" s="37"/>
      <c r="D20" s="37"/>
      <c r="E20" s="30" t="str">
        <f>IF('Rekapitulace stavby'!E14="Vyplň údaj","",IF('Rekapitulace stavby'!E14="","",'Rekapitulace stavby'!E14))</f>
        <v/>
      </c>
      <c r="F20" s="37"/>
      <c r="G20" s="37"/>
      <c r="H20" s="37"/>
      <c r="I20" s="104" t="s">
        <v>29</v>
      </c>
      <c r="J20" s="30" t="str">
        <f>IF('Rekapitulace stavby'!AN14="Vyplň údaj","",IF('Rekapitulace stavby'!AN14="","",'Rekapitulace stavby'!AN14))</f>
        <v/>
      </c>
      <c r="K20" s="40"/>
    </row>
    <row r="21" spans="2:11" s="1" customFormat="1" ht="6.95" customHeight="1" x14ac:dyDescent="0.3">
      <c r="B21" s="36"/>
      <c r="C21" s="37"/>
      <c r="D21" s="37"/>
      <c r="E21" s="37"/>
      <c r="F21" s="37"/>
      <c r="G21" s="37"/>
      <c r="H21" s="37"/>
      <c r="I21" s="103"/>
      <c r="J21" s="37"/>
      <c r="K21" s="40"/>
    </row>
    <row r="22" spans="2:11" s="1" customFormat="1" ht="14.45" customHeight="1" x14ac:dyDescent="0.3">
      <c r="B22" s="36"/>
      <c r="C22" s="37"/>
      <c r="D22" s="32" t="s">
        <v>33</v>
      </c>
      <c r="E22" s="37"/>
      <c r="F22" s="37"/>
      <c r="G22" s="37"/>
      <c r="H22" s="37"/>
      <c r="I22" s="104" t="s">
        <v>26</v>
      </c>
      <c r="J22" s="30" t="s">
        <v>34</v>
      </c>
      <c r="K22" s="40"/>
    </row>
    <row r="23" spans="2:11" s="1" customFormat="1" ht="18" customHeight="1" x14ac:dyDescent="0.3">
      <c r="B23" s="36"/>
      <c r="C23" s="37"/>
      <c r="D23" s="37"/>
      <c r="E23" s="30" t="s">
        <v>35</v>
      </c>
      <c r="F23" s="37"/>
      <c r="G23" s="37"/>
      <c r="H23" s="37"/>
      <c r="I23" s="104" t="s">
        <v>29</v>
      </c>
      <c r="J23" s="30" t="s">
        <v>36</v>
      </c>
      <c r="K23" s="40"/>
    </row>
    <row r="24" spans="2:11" s="1" customFormat="1" ht="6.95" customHeight="1" x14ac:dyDescent="0.3">
      <c r="B24" s="36"/>
      <c r="C24" s="37"/>
      <c r="D24" s="37"/>
      <c r="E24" s="37"/>
      <c r="F24" s="37"/>
      <c r="G24" s="37"/>
      <c r="H24" s="37"/>
      <c r="I24" s="103"/>
      <c r="J24" s="37"/>
      <c r="K24" s="40"/>
    </row>
    <row r="25" spans="2:11" s="1" customFormat="1" ht="14.45" customHeight="1" x14ac:dyDescent="0.3">
      <c r="B25" s="36"/>
      <c r="C25" s="37"/>
      <c r="D25" s="32" t="s">
        <v>37</v>
      </c>
      <c r="E25" s="37"/>
      <c r="F25" s="37"/>
      <c r="G25" s="37"/>
      <c r="H25" s="37"/>
      <c r="I25" s="103"/>
      <c r="J25" s="37"/>
      <c r="K25" s="40"/>
    </row>
    <row r="26" spans="2:11" s="7" customFormat="1" ht="276.75" customHeight="1" x14ac:dyDescent="0.3">
      <c r="B26" s="106"/>
      <c r="C26" s="107"/>
      <c r="D26" s="107"/>
      <c r="E26" s="369" t="s">
        <v>38</v>
      </c>
      <c r="F26" s="377"/>
      <c r="G26" s="377"/>
      <c r="H26" s="377"/>
      <c r="I26" s="108"/>
      <c r="J26" s="107"/>
      <c r="K26" s="109"/>
    </row>
    <row r="27" spans="2:11" s="1" customFormat="1" ht="6.95" customHeight="1" x14ac:dyDescent="0.3">
      <c r="B27" s="36"/>
      <c r="C27" s="37"/>
      <c r="D27" s="37"/>
      <c r="E27" s="37"/>
      <c r="F27" s="37"/>
      <c r="G27" s="37"/>
      <c r="H27" s="37"/>
      <c r="I27" s="103"/>
      <c r="J27" s="37"/>
      <c r="K27" s="40"/>
    </row>
    <row r="28" spans="2:11" s="1" customFormat="1" ht="6.95" customHeight="1" x14ac:dyDescent="0.3">
      <c r="B28" s="36"/>
      <c r="C28" s="37"/>
      <c r="D28" s="63"/>
      <c r="E28" s="63"/>
      <c r="F28" s="63"/>
      <c r="G28" s="63"/>
      <c r="H28" s="63"/>
      <c r="I28" s="110"/>
      <c r="J28" s="63"/>
      <c r="K28" s="111"/>
    </row>
    <row r="29" spans="2:11" s="1" customFormat="1" ht="25.35" customHeight="1" x14ac:dyDescent="0.3">
      <c r="B29" s="36"/>
      <c r="C29" s="37"/>
      <c r="D29" s="112" t="s">
        <v>39</v>
      </c>
      <c r="E29" s="37"/>
      <c r="F29" s="37"/>
      <c r="G29" s="37"/>
      <c r="H29" s="37"/>
      <c r="I29" s="103"/>
      <c r="J29" s="113">
        <f>ROUND(J84,2)</f>
        <v>0</v>
      </c>
      <c r="K29" s="40"/>
    </row>
    <row r="30" spans="2:11" s="1" customFormat="1" ht="6.95" customHeight="1" x14ac:dyDescent="0.3">
      <c r="B30" s="36"/>
      <c r="C30" s="37"/>
      <c r="D30" s="63"/>
      <c r="E30" s="63"/>
      <c r="F30" s="63"/>
      <c r="G30" s="63"/>
      <c r="H30" s="63"/>
      <c r="I30" s="110"/>
      <c r="J30" s="63"/>
      <c r="K30" s="111"/>
    </row>
    <row r="31" spans="2:11" s="1" customFormat="1" ht="14.45" customHeight="1" x14ac:dyDescent="0.3">
      <c r="B31" s="36"/>
      <c r="C31" s="37"/>
      <c r="D31" s="37"/>
      <c r="E31" s="37"/>
      <c r="F31" s="41" t="s">
        <v>41</v>
      </c>
      <c r="G31" s="37"/>
      <c r="H31" s="37"/>
      <c r="I31" s="114" t="s">
        <v>40</v>
      </c>
      <c r="J31" s="41" t="s">
        <v>42</v>
      </c>
      <c r="K31" s="40"/>
    </row>
    <row r="32" spans="2:11" s="1" customFormat="1" ht="14.45" customHeight="1" x14ac:dyDescent="0.3">
      <c r="B32" s="36"/>
      <c r="C32" s="37"/>
      <c r="D32" s="44" t="s">
        <v>43</v>
      </c>
      <c r="E32" s="44" t="s">
        <v>44</v>
      </c>
      <c r="F32" s="115">
        <f>ROUND(SUM(BE84:BE103), 2)</f>
        <v>0</v>
      </c>
      <c r="G32" s="37"/>
      <c r="H32" s="37"/>
      <c r="I32" s="116">
        <v>0.21</v>
      </c>
      <c r="J32" s="115">
        <f>ROUND(ROUND((SUM(BE84:BE103)), 2)*I32, 2)</f>
        <v>0</v>
      </c>
      <c r="K32" s="40"/>
    </row>
    <row r="33" spans="2:11" s="1" customFormat="1" ht="14.45" customHeight="1" x14ac:dyDescent="0.3">
      <c r="B33" s="36"/>
      <c r="C33" s="37"/>
      <c r="D33" s="37"/>
      <c r="E33" s="44" t="s">
        <v>45</v>
      </c>
      <c r="F33" s="115">
        <f>ROUND(SUM(BF84:BF103), 2)</f>
        <v>0</v>
      </c>
      <c r="G33" s="37"/>
      <c r="H33" s="37"/>
      <c r="I33" s="116">
        <v>0.15</v>
      </c>
      <c r="J33" s="115">
        <f>ROUND(ROUND((SUM(BF84:BF103)), 2)*I33, 2)</f>
        <v>0</v>
      </c>
      <c r="K33" s="40"/>
    </row>
    <row r="34" spans="2:11" s="1" customFormat="1" ht="14.45" hidden="1" customHeight="1" x14ac:dyDescent="0.3">
      <c r="B34" s="36"/>
      <c r="C34" s="37"/>
      <c r="D34" s="37"/>
      <c r="E34" s="44" t="s">
        <v>46</v>
      </c>
      <c r="F34" s="115">
        <f>ROUND(SUM(BG84:BG103), 2)</f>
        <v>0</v>
      </c>
      <c r="G34" s="37"/>
      <c r="H34" s="37"/>
      <c r="I34" s="116">
        <v>0.21</v>
      </c>
      <c r="J34" s="115">
        <v>0</v>
      </c>
      <c r="K34" s="40"/>
    </row>
    <row r="35" spans="2:11" s="1" customFormat="1" ht="14.45" hidden="1" customHeight="1" x14ac:dyDescent="0.3">
      <c r="B35" s="36"/>
      <c r="C35" s="37"/>
      <c r="D35" s="37"/>
      <c r="E35" s="44" t="s">
        <v>47</v>
      </c>
      <c r="F35" s="115">
        <f>ROUND(SUM(BH84:BH103), 2)</f>
        <v>0</v>
      </c>
      <c r="G35" s="37"/>
      <c r="H35" s="37"/>
      <c r="I35" s="116">
        <v>0.15</v>
      </c>
      <c r="J35" s="115">
        <v>0</v>
      </c>
      <c r="K35" s="40"/>
    </row>
    <row r="36" spans="2:11" s="1" customFormat="1" ht="14.45" hidden="1" customHeight="1" x14ac:dyDescent="0.3">
      <c r="B36" s="36"/>
      <c r="C36" s="37"/>
      <c r="D36" s="37"/>
      <c r="E36" s="44" t="s">
        <v>48</v>
      </c>
      <c r="F36" s="115">
        <f>ROUND(SUM(BI84:BI103), 2)</f>
        <v>0</v>
      </c>
      <c r="G36" s="37"/>
      <c r="H36" s="37"/>
      <c r="I36" s="116">
        <v>0</v>
      </c>
      <c r="J36" s="115">
        <v>0</v>
      </c>
      <c r="K36" s="40"/>
    </row>
    <row r="37" spans="2:11" s="1" customFormat="1" ht="6.95" customHeight="1" x14ac:dyDescent="0.3">
      <c r="B37" s="36"/>
      <c r="C37" s="37"/>
      <c r="D37" s="37"/>
      <c r="E37" s="37"/>
      <c r="F37" s="37"/>
      <c r="G37" s="37"/>
      <c r="H37" s="37"/>
      <c r="I37" s="103"/>
      <c r="J37" s="37"/>
      <c r="K37" s="40"/>
    </row>
    <row r="38" spans="2:11" s="1" customFormat="1" ht="25.35" customHeight="1" x14ac:dyDescent="0.3">
      <c r="B38" s="36"/>
      <c r="C38" s="117"/>
      <c r="D38" s="118" t="s">
        <v>49</v>
      </c>
      <c r="E38" s="66"/>
      <c r="F38" s="66"/>
      <c r="G38" s="119" t="s">
        <v>50</v>
      </c>
      <c r="H38" s="120" t="s">
        <v>51</v>
      </c>
      <c r="I38" s="121"/>
      <c r="J38" s="122">
        <f>SUM(J29:J36)</f>
        <v>0</v>
      </c>
      <c r="K38" s="123"/>
    </row>
    <row r="39" spans="2:11" s="1" customFormat="1" ht="14.45" customHeight="1" x14ac:dyDescent="0.3">
      <c r="B39" s="51"/>
      <c r="C39" s="52"/>
      <c r="D39" s="52"/>
      <c r="E39" s="52"/>
      <c r="F39" s="52"/>
      <c r="G39" s="52"/>
      <c r="H39" s="52"/>
      <c r="I39" s="124"/>
      <c r="J39" s="52"/>
      <c r="K39" s="53"/>
    </row>
    <row r="43" spans="2:11" s="1" customFormat="1" ht="6.95" customHeight="1" x14ac:dyDescent="0.3">
      <c r="B43" s="54"/>
      <c r="C43" s="55"/>
      <c r="D43" s="55"/>
      <c r="E43" s="55"/>
      <c r="F43" s="55"/>
      <c r="G43" s="55"/>
      <c r="H43" s="55"/>
      <c r="I43" s="125"/>
      <c r="J43" s="55"/>
      <c r="K43" s="126"/>
    </row>
    <row r="44" spans="2:11" s="1" customFormat="1" ht="36.950000000000003" customHeight="1" x14ac:dyDescent="0.3">
      <c r="B44" s="36"/>
      <c r="C44" s="25" t="s">
        <v>106</v>
      </c>
      <c r="D44" s="37"/>
      <c r="E44" s="37"/>
      <c r="F44" s="37"/>
      <c r="G44" s="37"/>
      <c r="H44" s="37"/>
      <c r="I44" s="103"/>
      <c r="J44" s="37"/>
      <c r="K44" s="40"/>
    </row>
    <row r="45" spans="2:11" s="1" customFormat="1" ht="6.95" customHeight="1" x14ac:dyDescent="0.3">
      <c r="B45" s="36"/>
      <c r="C45" s="37"/>
      <c r="D45" s="37"/>
      <c r="E45" s="37"/>
      <c r="F45" s="37"/>
      <c r="G45" s="37"/>
      <c r="H45" s="37"/>
      <c r="I45" s="103"/>
      <c r="J45" s="37"/>
      <c r="K45" s="40"/>
    </row>
    <row r="46" spans="2:11" s="1" customFormat="1" ht="14.45" customHeight="1" x14ac:dyDescent="0.3">
      <c r="B46" s="36"/>
      <c r="C46" s="32" t="s">
        <v>17</v>
      </c>
      <c r="D46" s="37"/>
      <c r="E46" s="37"/>
      <c r="F46" s="37"/>
      <c r="G46" s="37"/>
      <c r="H46" s="37"/>
      <c r="I46" s="103"/>
      <c r="J46" s="37"/>
      <c r="K46" s="40"/>
    </row>
    <row r="47" spans="2:11" s="1" customFormat="1" ht="22.5" customHeight="1" x14ac:dyDescent="0.3">
      <c r="B47" s="36"/>
      <c r="C47" s="37"/>
      <c r="D47" s="37"/>
      <c r="E47" s="374" t="str">
        <f>E7</f>
        <v>II/610 Chudoplesy, aktualizace PD, dopravně - bezpečnostní opatření</v>
      </c>
      <c r="F47" s="351"/>
      <c r="G47" s="351"/>
      <c r="H47" s="351"/>
      <c r="I47" s="103"/>
      <c r="J47" s="37"/>
      <c r="K47" s="40"/>
    </row>
    <row r="48" spans="2:11" ht="15" x14ac:dyDescent="0.3">
      <c r="B48" s="23"/>
      <c r="C48" s="32" t="s">
        <v>102</v>
      </c>
      <c r="D48" s="24"/>
      <c r="E48" s="24"/>
      <c r="F48" s="24"/>
      <c r="G48" s="24"/>
      <c r="H48" s="24"/>
      <c r="I48" s="102"/>
      <c r="J48" s="24"/>
      <c r="K48" s="26"/>
    </row>
    <row r="49" spans="2:47" s="1" customFormat="1" ht="22.5" customHeight="1" x14ac:dyDescent="0.3">
      <c r="B49" s="36"/>
      <c r="C49" s="37"/>
      <c r="D49" s="37"/>
      <c r="E49" s="374" t="s">
        <v>1113</v>
      </c>
      <c r="F49" s="351"/>
      <c r="G49" s="351"/>
      <c r="H49" s="351"/>
      <c r="I49" s="103"/>
      <c r="J49" s="37"/>
      <c r="K49" s="40"/>
    </row>
    <row r="50" spans="2:47" s="1" customFormat="1" ht="14.45" customHeight="1" x14ac:dyDescent="0.3">
      <c r="B50" s="36"/>
      <c r="C50" s="32" t="s">
        <v>104</v>
      </c>
      <c r="D50" s="37"/>
      <c r="E50" s="37"/>
      <c r="F50" s="37"/>
      <c r="G50" s="37"/>
      <c r="H50" s="37"/>
      <c r="I50" s="103"/>
      <c r="J50" s="37"/>
      <c r="K50" s="40"/>
    </row>
    <row r="51" spans="2:47" s="1" customFormat="1" ht="23.25" customHeight="1" x14ac:dyDescent="0.3">
      <c r="B51" s="36"/>
      <c r="C51" s="37"/>
      <c r="D51" s="37"/>
      <c r="E51" s="375" t="str">
        <f>E11</f>
        <v>VoN.B - Vedlejší a ostatní náklady</v>
      </c>
      <c r="F51" s="351"/>
      <c r="G51" s="351"/>
      <c r="H51" s="351"/>
      <c r="I51" s="103"/>
      <c r="J51" s="37"/>
      <c r="K51" s="40"/>
    </row>
    <row r="52" spans="2:47" s="1" customFormat="1" ht="6.95" customHeight="1" x14ac:dyDescent="0.3">
      <c r="B52" s="36"/>
      <c r="C52" s="37"/>
      <c r="D52" s="37"/>
      <c r="E52" s="37"/>
      <c r="F52" s="37"/>
      <c r="G52" s="37"/>
      <c r="H52" s="37"/>
      <c r="I52" s="103"/>
      <c r="J52" s="37"/>
      <c r="K52" s="40"/>
    </row>
    <row r="53" spans="2:47" s="1" customFormat="1" ht="18" customHeight="1" x14ac:dyDescent="0.3">
      <c r="B53" s="36"/>
      <c r="C53" s="32" t="s">
        <v>21</v>
      </c>
      <c r="D53" s="37"/>
      <c r="E53" s="37"/>
      <c r="F53" s="30" t="str">
        <f>F14</f>
        <v>Chudoplesy</v>
      </c>
      <c r="G53" s="37"/>
      <c r="H53" s="37"/>
      <c r="I53" s="104" t="s">
        <v>23</v>
      </c>
      <c r="J53" s="105" t="str">
        <f>IF(J14="","",J14)</f>
        <v>19.9.2016</v>
      </c>
      <c r="K53" s="40"/>
    </row>
    <row r="54" spans="2:47" s="1" customFormat="1" ht="6.95" customHeight="1" x14ac:dyDescent="0.3">
      <c r="B54" s="36"/>
      <c r="C54" s="37"/>
      <c r="D54" s="37"/>
      <c r="E54" s="37"/>
      <c r="F54" s="37"/>
      <c r="G54" s="37"/>
      <c r="H54" s="37"/>
      <c r="I54" s="103"/>
      <c r="J54" s="37"/>
      <c r="K54" s="40"/>
    </row>
    <row r="55" spans="2:47" s="1" customFormat="1" ht="15" x14ac:dyDescent="0.3">
      <c r="B55" s="36"/>
      <c r="C55" s="32" t="s">
        <v>25</v>
      </c>
      <c r="D55" s="37"/>
      <c r="E55" s="37"/>
      <c r="F55" s="30" t="str">
        <f>E17</f>
        <v>Středočeský kraj</v>
      </c>
      <c r="G55" s="37"/>
      <c r="H55" s="37"/>
      <c r="I55" s="104" t="s">
        <v>33</v>
      </c>
      <c r="J55" s="30" t="str">
        <f>E23</f>
        <v>CR Project s.r.o.</v>
      </c>
      <c r="K55" s="40"/>
    </row>
    <row r="56" spans="2:47" s="1" customFormat="1" ht="14.45" customHeight="1" x14ac:dyDescent="0.3">
      <c r="B56" s="36"/>
      <c r="C56" s="32" t="s">
        <v>30</v>
      </c>
      <c r="D56" s="37"/>
      <c r="E56" s="37"/>
      <c r="F56" s="30" t="str">
        <f>IF(E20="","",E20)</f>
        <v/>
      </c>
      <c r="G56" s="37"/>
      <c r="H56" s="37"/>
      <c r="I56" s="103"/>
      <c r="J56" s="37"/>
      <c r="K56" s="40"/>
    </row>
    <row r="57" spans="2:47" s="1" customFormat="1" ht="10.35" customHeight="1" x14ac:dyDescent="0.3">
      <c r="B57" s="36"/>
      <c r="C57" s="37"/>
      <c r="D57" s="37"/>
      <c r="E57" s="37"/>
      <c r="F57" s="37"/>
      <c r="G57" s="37"/>
      <c r="H57" s="37"/>
      <c r="I57" s="103"/>
      <c r="J57" s="37"/>
      <c r="K57" s="40"/>
    </row>
    <row r="58" spans="2:47" s="1" customFormat="1" ht="29.25" customHeight="1" x14ac:dyDescent="0.3">
      <c r="B58" s="36"/>
      <c r="C58" s="127" t="s">
        <v>107</v>
      </c>
      <c r="D58" s="117"/>
      <c r="E58" s="117"/>
      <c r="F58" s="117"/>
      <c r="G58" s="117"/>
      <c r="H58" s="117"/>
      <c r="I58" s="128"/>
      <c r="J58" s="129" t="s">
        <v>108</v>
      </c>
      <c r="K58" s="130"/>
    </row>
    <row r="59" spans="2:47" s="1" customFormat="1" ht="10.35" customHeight="1" x14ac:dyDescent="0.3">
      <c r="B59" s="36"/>
      <c r="C59" s="37"/>
      <c r="D59" s="37"/>
      <c r="E59" s="37"/>
      <c r="F59" s="37"/>
      <c r="G59" s="37"/>
      <c r="H59" s="37"/>
      <c r="I59" s="103"/>
      <c r="J59" s="37"/>
      <c r="K59" s="40"/>
    </row>
    <row r="60" spans="2:47" s="1" customFormat="1" ht="29.25" customHeight="1" x14ac:dyDescent="0.3">
      <c r="B60" s="36"/>
      <c r="C60" s="131" t="s">
        <v>109</v>
      </c>
      <c r="D60" s="37"/>
      <c r="E60" s="37"/>
      <c r="F60" s="37"/>
      <c r="G60" s="37"/>
      <c r="H60" s="37"/>
      <c r="I60" s="103"/>
      <c r="J60" s="113">
        <f>J84</f>
        <v>0</v>
      </c>
      <c r="K60" s="40"/>
      <c r="AU60" s="19" t="s">
        <v>110</v>
      </c>
    </row>
    <row r="61" spans="2:47" s="8" customFormat="1" ht="24.95" customHeight="1" x14ac:dyDescent="0.3">
      <c r="B61" s="132"/>
      <c r="C61" s="133"/>
      <c r="D61" s="134" t="s">
        <v>1055</v>
      </c>
      <c r="E61" s="135"/>
      <c r="F61" s="135"/>
      <c r="G61" s="135"/>
      <c r="H61" s="135"/>
      <c r="I61" s="136"/>
      <c r="J61" s="137">
        <f>J85</f>
        <v>0</v>
      </c>
      <c r="K61" s="138"/>
    </row>
    <row r="62" spans="2:47" s="9" customFormat="1" ht="19.899999999999999" customHeight="1" x14ac:dyDescent="0.3">
      <c r="B62" s="139"/>
      <c r="C62" s="140"/>
      <c r="D62" s="141" t="s">
        <v>1056</v>
      </c>
      <c r="E62" s="142"/>
      <c r="F62" s="142"/>
      <c r="G62" s="142"/>
      <c r="H62" s="142"/>
      <c r="I62" s="143"/>
      <c r="J62" s="144">
        <f>J86</f>
        <v>0</v>
      </c>
      <c r="K62" s="145"/>
    </row>
    <row r="63" spans="2:47" s="1" customFormat="1" ht="21.75" customHeight="1" x14ac:dyDescent="0.3">
      <c r="B63" s="36"/>
      <c r="C63" s="37"/>
      <c r="D63" s="37"/>
      <c r="E63" s="37"/>
      <c r="F63" s="37"/>
      <c r="G63" s="37"/>
      <c r="H63" s="37"/>
      <c r="I63" s="103"/>
      <c r="J63" s="37"/>
      <c r="K63" s="40"/>
    </row>
    <row r="64" spans="2:47" s="1" customFormat="1" ht="6.95" customHeight="1" x14ac:dyDescent="0.3">
      <c r="B64" s="51"/>
      <c r="C64" s="52"/>
      <c r="D64" s="52"/>
      <c r="E64" s="52"/>
      <c r="F64" s="52"/>
      <c r="G64" s="52"/>
      <c r="H64" s="52"/>
      <c r="I64" s="124"/>
      <c r="J64" s="52"/>
      <c r="K64" s="53"/>
    </row>
    <row r="68" spans="2:12" s="1" customFormat="1" ht="6.95" customHeight="1" x14ac:dyDescent="0.3">
      <c r="B68" s="54"/>
      <c r="C68" s="55"/>
      <c r="D68" s="55"/>
      <c r="E68" s="55"/>
      <c r="F68" s="55"/>
      <c r="G68" s="55"/>
      <c r="H68" s="55"/>
      <c r="I68" s="125"/>
      <c r="J68" s="55"/>
      <c r="K68" s="55"/>
      <c r="L68" s="36"/>
    </row>
    <row r="69" spans="2:12" s="1" customFormat="1" ht="36.950000000000003" customHeight="1" x14ac:dyDescent="0.3">
      <c r="B69" s="36"/>
      <c r="C69" s="56" t="s">
        <v>139</v>
      </c>
      <c r="L69" s="36"/>
    </row>
    <row r="70" spans="2:12" s="1" customFormat="1" ht="6.95" customHeight="1" x14ac:dyDescent="0.3">
      <c r="B70" s="36"/>
      <c r="L70" s="36"/>
    </row>
    <row r="71" spans="2:12" s="1" customFormat="1" ht="14.45" customHeight="1" x14ac:dyDescent="0.3">
      <c r="B71" s="36"/>
      <c r="C71" s="58" t="s">
        <v>17</v>
      </c>
      <c r="L71" s="36"/>
    </row>
    <row r="72" spans="2:12" s="1" customFormat="1" ht="22.5" customHeight="1" x14ac:dyDescent="0.3">
      <c r="B72" s="36"/>
      <c r="E72" s="376" t="str">
        <f>E7</f>
        <v>II/610 Chudoplesy, aktualizace PD, dopravně - bezpečnostní opatření</v>
      </c>
      <c r="F72" s="346"/>
      <c r="G72" s="346"/>
      <c r="H72" s="346"/>
      <c r="L72" s="36"/>
    </row>
    <row r="73" spans="2:12" ht="15" x14ac:dyDescent="0.3">
      <c r="B73" s="23"/>
      <c r="C73" s="58" t="s">
        <v>102</v>
      </c>
      <c r="L73" s="23"/>
    </row>
    <row r="74" spans="2:12" s="1" customFormat="1" ht="22.5" customHeight="1" x14ac:dyDescent="0.3">
      <c r="B74" s="36"/>
      <c r="E74" s="376" t="s">
        <v>1113</v>
      </c>
      <c r="F74" s="346"/>
      <c r="G74" s="346"/>
      <c r="H74" s="346"/>
      <c r="L74" s="36"/>
    </row>
    <row r="75" spans="2:12" s="1" customFormat="1" ht="14.45" customHeight="1" x14ac:dyDescent="0.3">
      <c r="B75" s="36"/>
      <c r="C75" s="58" t="s">
        <v>104</v>
      </c>
      <c r="L75" s="36"/>
    </row>
    <row r="76" spans="2:12" s="1" customFormat="1" ht="23.25" customHeight="1" x14ac:dyDescent="0.3">
      <c r="B76" s="36"/>
      <c r="E76" s="343" t="str">
        <f>E11</f>
        <v>VoN.B - Vedlejší a ostatní náklady</v>
      </c>
      <c r="F76" s="346"/>
      <c r="G76" s="346"/>
      <c r="H76" s="346"/>
      <c r="L76" s="36"/>
    </row>
    <row r="77" spans="2:12" s="1" customFormat="1" ht="6.95" customHeight="1" x14ac:dyDescent="0.3">
      <c r="B77" s="36"/>
      <c r="L77" s="36"/>
    </row>
    <row r="78" spans="2:12" s="1" customFormat="1" ht="18" customHeight="1" x14ac:dyDescent="0.3">
      <c r="B78" s="36"/>
      <c r="C78" s="58" t="s">
        <v>21</v>
      </c>
      <c r="F78" s="146" t="str">
        <f>F14</f>
        <v>Chudoplesy</v>
      </c>
      <c r="I78" s="147" t="s">
        <v>23</v>
      </c>
      <c r="J78" s="62" t="str">
        <f>IF(J14="","",J14)</f>
        <v>19.9.2016</v>
      </c>
      <c r="L78" s="36"/>
    </row>
    <row r="79" spans="2:12" s="1" customFormat="1" ht="6.95" customHeight="1" x14ac:dyDescent="0.3">
      <c r="B79" s="36"/>
      <c r="L79" s="36"/>
    </row>
    <row r="80" spans="2:12" s="1" customFormat="1" ht="15" x14ac:dyDescent="0.3">
      <c r="B80" s="36"/>
      <c r="C80" s="58" t="s">
        <v>25</v>
      </c>
      <c r="F80" s="146" t="str">
        <f>E17</f>
        <v>Středočeský kraj</v>
      </c>
      <c r="I80" s="147" t="s">
        <v>33</v>
      </c>
      <c r="J80" s="146" t="str">
        <f>E23</f>
        <v>CR Project s.r.o.</v>
      </c>
      <c r="L80" s="36"/>
    </row>
    <row r="81" spans="2:65" s="1" customFormat="1" ht="14.45" customHeight="1" x14ac:dyDescent="0.3">
      <c r="B81" s="36"/>
      <c r="C81" s="58" t="s">
        <v>30</v>
      </c>
      <c r="F81" s="146" t="str">
        <f>IF(E20="","",E20)</f>
        <v/>
      </c>
      <c r="L81" s="36"/>
    </row>
    <row r="82" spans="2:65" s="1" customFormat="1" ht="10.35" customHeight="1" x14ac:dyDescent="0.3">
      <c r="B82" s="36"/>
      <c r="L82" s="36"/>
    </row>
    <row r="83" spans="2:65" s="10" customFormat="1" ht="29.25" customHeight="1" x14ac:dyDescent="0.3">
      <c r="B83" s="148"/>
      <c r="C83" s="149" t="s">
        <v>140</v>
      </c>
      <c r="D83" s="150" t="s">
        <v>58</v>
      </c>
      <c r="E83" s="150" t="s">
        <v>54</v>
      </c>
      <c r="F83" s="150" t="s">
        <v>141</v>
      </c>
      <c r="G83" s="150" t="s">
        <v>142</v>
      </c>
      <c r="H83" s="150" t="s">
        <v>143</v>
      </c>
      <c r="I83" s="151" t="s">
        <v>144</v>
      </c>
      <c r="J83" s="150" t="s">
        <v>108</v>
      </c>
      <c r="K83" s="152" t="s">
        <v>145</v>
      </c>
      <c r="L83" s="148"/>
      <c r="M83" s="68" t="s">
        <v>146</v>
      </c>
      <c r="N83" s="69" t="s">
        <v>43</v>
      </c>
      <c r="O83" s="69" t="s">
        <v>147</v>
      </c>
      <c r="P83" s="69" t="s">
        <v>148</v>
      </c>
      <c r="Q83" s="69" t="s">
        <v>149</v>
      </c>
      <c r="R83" s="69" t="s">
        <v>150</v>
      </c>
      <c r="S83" s="69" t="s">
        <v>151</v>
      </c>
      <c r="T83" s="70" t="s">
        <v>152</v>
      </c>
    </row>
    <row r="84" spans="2:65" s="1" customFormat="1" ht="29.25" customHeight="1" x14ac:dyDescent="0.35">
      <c r="B84" s="36"/>
      <c r="C84" s="72" t="s">
        <v>109</v>
      </c>
      <c r="J84" s="153">
        <f>BK84</f>
        <v>0</v>
      </c>
      <c r="L84" s="36"/>
      <c r="M84" s="71"/>
      <c r="N84" s="63"/>
      <c r="O84" s="63"/>
      <c r="P84" s="154">
        <f>P85</f>
        <v>0</v>
      </c>
      <c r="Q84" s="63"/>
      <c r="R84" s="154">
        <f>R85</f>
        <v>0</v>
      </c>
      <c r="S84" s="63"/>
      <c r="T84" s="155">
        <f>T85</f>
        <v>0</v>
      </c>
      <c r="AT84" s="19" t="s">
        <v>72</v>
      </c>
      <c r="AU84" s="19" t="s">
        <v>110</v>
      </c>
      <c r="BK84" s="156">
        <f>BK85</f>
        <v>0</v>
      </c>
    </row>
    <row r="85" spans="2:65" s="11" customFormat="1" ht="37.35" customHeight="1" x14ac:dyDescent="0.35">
      <c r="B85" s="157"/>
      <c r="D85" s="158" t="s">
        <v>72</v>
      </c>
      <c r="E85" s="159" t="s">
        <v>1057</v>
      </c>
      <c r="F85" s="159" t="s">
        <v>1058</v>
      </c>
      <c r="I85" s="160"/>
      <c r="J85" s="161">
        <f>BK85</f>
        <v>0</v>
      </c>
      <c r="L85" s="157"/>
      <c r="M85" s="162"/>
      <c r="N85" s="163"/>
      <c r="O85" s="163"/>
      <c r="P85" s="164">
        <f>P86</f>
        <v>0</v>
      </c>
      <c r="Q85" s="163"/>
      <c r="R85" s="164">
        <f>R86</f>
        <v>0</v>
      </c>
      <c r="S85" s="163"/>
      <c r="T85" s="165">
        <f>T86</f>
        <v>0</v>
      </c>
      <c r="AR85" s="158" t="s">
        <v>203</v>
      </c>
      <c r="AT85" s="166" t="s">
        <v>72</v>
      </c>
      <c r="AU85" s="166" t="s">
        <v>73</v>
      </c>
      <c r="AY85" s="158" t="s">
        <v>155</v>
      </c>
      <c r="BK85" s="167">
        <f>BK86</f>
        <v>0</v>
      </c>
    </row>
    <row r="86" spans="2:65" s="11" customFormat="1" ht="19.899999999999999" customHeight="1" x14ac:dyDescent="0.3">
      <c r="B86" s="157"/>
      <c r="D86" s="170" t="s">
        <v>72</v>
      </c>
      <c r="E86" s="171" t="s">
        <v>73</v>
      </c>
      <c r="F86" s="171" t="s">
        <v>1058</v>
      </c>
      <c r="I86" s="160"/>
      <c r="J86" s="172">
        <f>BK86</f>
        <v>0</v>
      </c>
      <c r="L86" s="157"/>
      <c r="M86" s="162"/>
      <c r="N86" s="163"/>
      <c r="O86" s="163"/>
      <c r="P86" s="164">
        <f>SUM(P87:P103)</f>
        <v>0</v>
      </c>
      <c r="Q86" s="163"/>
      <c r="R86" s="164">
        <f>SUM(R87:R103)</f>
        <v>0</v>
      </c>
      <c r="S86" s="163"/>
      <c r="T86" s="165">
        <f>SUM(T87:T103)</f>
        <v>0</v>
      </c>
      <c r="AR86" s="158" t="s">
        <v>203</v>
      </c>
      <c r="AT86" s="166" t="s">
        <v>72</v>
      </c>
      <c r="AU86" s="166" t="s">
        <v>80</v>
      </c>
      <c r="AY86" s="158" t="s">
        <v>155</v>
      </c>
      <c r="BK86" s="167">
        <f>SUM(BK87:BK103)</f>
        <v>0</v>
      </c>
    </row>
    <row r="87" spans="2:65" s="1" customFormat="1" ht="22.5" customHeight="1" x14ac:dyDescent="0.3">
      <c r="B87" s="173"/>
      <c r="C87" s="174" t="s">
        <v>80</v>
      </c>
      <c r="D87" s="174" t="s">
        <v>159</v>
      </c>
      <c r="E87" s="175" t="s">
        <v>1059</v>
      </c>
      <c r="F87" s="176" t="s">
        <v>1060</v>
      </c>
      <c r="G87" s="177" t="s">
        <v>1061</v>
      </c>
      <c r="H87" s="178">
        <v>1</v>
      </c>
      <c r="I87" s="179"/>
      <c r="J87" s="180">
        <f t="shared" ref="J87:J103" si="0">ROUND(I87*H87,2)</f>
        <v>0</v>
      </c>
      <c r="K87" s="176" t="s">
        <v>1062</v>
      </c>
      <c r="L87" s="36"/>
      <c r="M87" s="181" t="s">
        <v>3</v>
      </c>
      <c r="N87" s="182" t="s">
        <v>44</v>
      </c>
      <c r="O87" s="37"/>
      <c r="P87" s="183">
        <f t="shared" ref="P87:P103" si="1">O87*H87</f>
        <v>0</v>
      </c>
      <c r="Q87" s="183">
        <v>0</v>
      </c>
      <c r="R87" s="183">
        <f t="shared" ref="R87:R103" si="2">Q87*H87</f>
        <v>0</v>
      </c>
      <c r="S87" s="183">
        <v>0</v>
      </c>
      <c r="T87" s="184">
        <f t="shared" ref="T87:T103" si="3">S87*H87</f>
        <v>0</v>
      </c>
      <c r="AR87" s="19" t="s">
        <v>1063</v>
      </c>
      <c r="AT87" s="19" t="s">
        <v>159</v>
      </c>
      <c r="AU87" s="19" t="s">
        <v>82</v>
      </c>
      <c r="AY87" s="19" t="s">
        <v>155</v>
      </c>
      <c r="BE87" s="185">
        <f t="shared" ref="BE87:BE103" si="4">IF(N87="základní",J87,0)</f>
        <v>0</v>
      </c>
      <c r="BF87" s="185">
        <f t="shared" ref="BF87:BF103" si="5">IF(N87="snížená",J87,0)</f>
        <v>0</v>
      </c>
      <c r="BG87" s="185">
        <f t="shared" ref="BG87:BG103" si="6">IF(N87="zákl. přenesená",J87,0)</f>
        <v>0</v>
      </c>
      <c r="BH87" s="185">
        <f t="shared" ref="BH87:BH103" si="7">IF(N87="sníž. přenesená",J87,0)</f>
        <v>0</v>
      </c>
      <c r="BI87" s="185">
        <f t="shared" ref="BI87:BI103" si="8">IF(N87="nulová",J87,0)</f>
        <v>0</v>
      </c>
      <c r="BJ87" s="19" t="s">
        <v>80</v>
      </c>
      <c r="BK87" s="185">
        <f t="shared" ref="BK87:BK103" si="9">ROUND(I87*H87,2)</f>
        <v>0</v>
      </c>
      <c r="BL87" s="19" t="s">
        <v>1063</v>
      </c>
      <c r="BM87" s="19" t="s">
        <v>1064</v>
      </c>
    </row>
    <row r="88" spans="2:65" s="1" customFormat="1" ht="22.5" customHeight="1" x14ac:dyDescent="0.3">
      <c r="B88" s="173"/>
      <c r="C88" s="174" t="s">
        <v>82</v>
      </c>
      <c r="D88" s="174" t="s">
        <v>159</v>
      </c>
      <c r="E88" s="175" t="s">
        <v>1065</v>
      </c>
      <c r="F88" s="176" t="s">
        <v>1066</v>
      </c>
      <c r="G88" s="177" t="s">
        <v>1061</v>
      </c>
      <c r="H88" s="178">
        <v>1</v>
      </c>
      <c r="I88" s="179"/>
      <c r="J88" s="180">
        <f t="shared" si="0"/>
        <v>0</v>
      </c>
      <c r="K88" s="176" t="s">
        <v>1062</v>
      </c>
      <c r="L88" s="36"/>
      <c r="M88" s="181" t="s">
        <v>3</v>
      </c>
      <c r="N88" s="182" t="s">
        <v>44</v>
      </c>
      <c r="O88" s="37"/>
      <c r="P88" s="183">
        <f t="shared" si="1"/>
        <v>0</v>
      </c>
      <c r="Q88" s="183">
        <v>0</v>
      </c>
      <c r="R88" s="183">
        <f t="shared" si="2"/>
        <v>0</v>
      </c>
      <c r="S88" s="183">
        <v>0</v>
      </c>
      <c r="T88" s="184">
        <f t="shared" si="3"/>
        <v>0</v>
      </c>
      <c r="AR88" s="19" t="s">
        <v>1063</v>
      </c>
      <c r="AT88" s="19" t="s">
        <v>159</v>
      </c>
      <c r="AU88" s="19" t="s">
        <v>82</v>
      </c>
      <c r="AY88" s="19" t="s">
        <v>155</v>
      </c>
      <c r="BE88" s="185">
        <f t="shared" si="4"/>
        <v>0</v>
      </c>
      <c r="BF88" s="185">
        <f t="shared" si="5"/>
        <v>0</v>
      </c>
      <c r="BG88" s="185">
        <f t="shared" si="6"/>
        <v>0</v>
      </c>
      <c r="BH88" s="185">
        <f t="shared" si="7"/>
        <v>0</v>
      </c>
      <c r="BI88" s="185">
        <f t="shared" si="8"/>
        <v>0</v>
      </c>
      <c r="BJ88" s="19" t="s">
        <v>80</v>
      </c>
      <c r="BK88" s="185">
        <f t="shared" si="9"/>
        <v>0</v>
      </c>
      <c r="BL88" s="19" t="s">
        <v>1063</v>
      </c>
      <c r="BM88" s="19" t="s">
        <v>1067</v>
      </c>
    </row>
    <row r="89" spans="2:65" s="1" customFormat="1" ht="22.5" customHeight="1" x14ac:dyDescent="0.3">
      <c r="B89" s="173"/>
      <c r="C89" s="174" t="s">
        <v>165</v>
      </c>
      <c r="D89" s="174" t="s">
        <v>159</v>
      </c>
      <c r="E89" s="175" t="s">
        <v>1068</v>
      </c>
      <c r="F89" s="176" t="s">
        <v>1069</v>
      </c>
      <c r="G89" s="177" t="s">
        <v>1061</v>
      </c>
      <c r="H89" s="178">
        <v>1</v>
      </c>
      <c r="I89" s="179"/>
      <c r="J89" s="180">
        <f t="shared" si="0"/>
        <v>0</v>
      </c>
      <c r="K89" s="176" t="s">
        <v>3</v>
      </c>
      <c r="L89" s="36"/>
      <c r="M89" s="181" t="s">
        <v>3</v>
      </c>
      <c r="N89" s="182" t="s">
        <v>44</v>
      </c>
      <c r="O89" s="37"/>
      <c r="P89" s="183">
        <f t="shared" si="1"/>
        <v>0</v>
      </c>
      <c r="Q89" s="183">
        <v>0</v>
      </c>
      <c r="R89" s="183">
        <f t="shared" si="2"/>
        <v>0</v>
      </c>
      <c r="S89" s="183">
        <v>0</v>
      </c>
      <c r="T89" s="184">
        <f t="shared" si="3"/>
        <v>0</v>
      </c>
      <c r="AR89" s="19" t="s">
        <v>1063</v>
      </c>
      <c r="AT89" s="19" t="s">
        <v>159</v>
      </c>
      <c r="AU89" s="19" t="s">
        <v>82</v>
      </c>
      <c r="AY89" s="19" t="s">
        <v>155</v>
      </c>
      <c r="BE89" s="185">
        <f t="shared" si="4"/>
        <v>0</v>
      </c>
      <c r="BF89" s="185">
        <f t="shared" si="5"/>
        <v>0</v>
      </c>
      <c r="BG89" s="185">
        <f t="shared" si="6"/>
        <v>0</v>
      </c>
      <c r="BH89" s="185">
        <f t="shared" si="7"/>
        <v>0</v>
      </c>
      <c r="BI89" s="185">
        <f t="shared" si="8"/>
        <v>0</v>
      </c>
      <c r="BJ89" s="19" t="s">
        <v>80</v>
      </c>
      <c r="BK89" s="185">
        <f t="shared" si="9"/>
        <v>0</v>
      </c>
      <c r="BL89" s="19" t="s">
        <v>1063</v>
      </c>
      <c r="BM89" s="19" t="s">
        <v>1070</v>
      </c>
    </row>
    <row r="90" spans="2:65" s="1" customFormat="1" ht="22.5" customHeight="1" x14ac:dyDescent="0.3">
      <c r="B90" s="173"/>
      <c r="C90" s="174" t="s">
        <v>164</v>
      </c>
      <c r="D90" s="174" t="s">
        <v>159</v>
      </c>
      <c r="E90" s="175" t="s">
        <v>1071</v>
      </c>
      <c r="F90" s="176" t="s">
        <v>1072</v>
      </c>
      <c r="G90" s="177" t="s">
        <v>1061</v>
      </c>
      <c r="H90" s="178">
        <v>1</v>
      </c>
      <c r="I90" s="179"/>
      <c r="J90" s="180">
        <f t="shared" si="0"/>
        <v>0</v>
      </c>
      <c r="K90" s="176" t="s">
        <v>1062</v>
      </c>
      <c r="L90" s="36"/>
      <c r="M90" s="181" t="s">
        <v>3</v>
      </c>
      <c r="N90" s="182" t="s">
        <v>44</v>
      </c>
      <c r="O90" s="37"/>
      <c r="P90" s="183">
        <f t="shared" si="1"/>
        <v>0</v>
      </c>
      <c r="Q90" s="183">
        <v>0</v>
      </c>
      <c r="R90" s="183">
        <f t="shared" si="2"/>
        <v>0</v>
      </c>
      <c r="S90" s="183">
        <v>0</v>
      </c>
      <c r="T90" s="184">
        <f t="shared" si="3"/>
        <v>0</v>
      </c>
      <c r="AR90" s="19" t="s">
        <v>1063</v>
      </c>
      <c r="AT90" s="19" t="s">
        <v>159</v>
      </c>
      <c r="AU90" s="19" t="s">
        <v>82</v>
      </c>
      <c r="AY90" s="19" t="s">
        <v>155</v>
      </c>
      <c r="BE90" s="185">
        <f t="shared" si="4"/>
        <v>0</v>
      </c>
      <c r="BF90" s="185">
        <f t="shared" si="5"/>
        <v>0</v>
      </c>
      <c r="BG90" s="185">
        <f t="shared" si="6"/>
        <v>0</v>
      </c>
      <c r="BH90" s="185">
        <f t="shared" si="7"/>
        <v>0</v>
      </c>
      <c r="BI90" s="185">
        <f t="shared" si="8"/>
        <v>0</v>
      </c>
      <c r="BJ90" s="19" t="s">
        <v>80</v>
      </c>
      <c r="BK90" s="185">
        <f t="shared" si="9"/>
        <v>0</v>
      </c>
      <c r="BL90" s="19" t="s">
        <v>1063</v>
      </c>
      <c r="BM90" s="19" t="s">
        <v>1073</v>
      </c>
    </row>
    <row r="91" spans="2:65" s="1" customFormat="1" ht="22.5" customHeight="1" x14ac:dyDescent="0.3">
      <c r="B91" s="173"/>
      <c r="C91" s="174" t="s">
        <v>203</v>
      </c>
      <c r="D91" s="174" t="s">
        <v>159</v>
      </c>
      <c r="E91" s="175" t="s">
        <v>1074</v>
      </c>
      <c r="F91" s="176" t="s">
        <v>1075</v>
      </c>
      <c r="G91" s="177" t="s">
        <v>1061</v>
      </c>
      <c r="H91" s="178">
        <v>1</v>
      </c>
      <c r="I91" s="179"/>
      <c r="J91" s="180">
        <f t="shared" si="0"/>
        <v>0</v>
      </c>
      <c r="K91" s="176" t="s">
        <v>1062</v>
      </c>
      <c r="L91" s="36"/>
      <c r="M91" s="181" t="s">
        <v>3</v>
      </c>
      <c r="N91" s="182" t="s">
        <v>44</v>
      </c>
      <c r="O91" s="37"/>
      <c r="P91" s="183">
        <f t="shared" si="1"/>
        <v>0</v>
      </c>
      <c r="Q91" s="183">
        <v>0</v>
      </c>
      <c r="R91" s="183">
        <f t="shared" si="2"/>
        <v>0</v>
      </c>
      <c r="S91" s="183">
        <v>0</v>
      </c>
      <c r="T91" s="184">
        <f t="shared" si="3"/>
        <v>0</v>
      </c>
      <c r="AR91" s="19" t="s">
        <v>1063</v>
      </c>
      <c r="AT91" s="19" t="s">
        <v>159</v>
      </c>
      <c r="AU91" s="19" t="s">
        <v>82</v>
      </c>
      <c r="AY91" s="19" t="s">
        <v>155</v>
      </c>
      <c r="BE91" s="185">
        <f t="shared" si="4"/>
        <v>0</v>
      </c>
      <c r="BF91" s="185">
        <f t="shared" si="5"/>
        <v>0</v>
      </c>
      <c r="BG91" s="185">
        <f t="shared" si="6"/>
        <v>0</v>
      </c>
      <c r="BH91" s="185">
        <f t="shared" si="7"/>
        <v>0</v>
      </c>
      <c r="BI91" s="185">
        <f t="shared" si="8"/>
        <v>0</v>
      </c>
      <c r="BJ91" s="19" t="s">
        <v>80</v>
      </c>
      <c r="BK91" s="185">
        <f t="shared" si="9"/>
        <v>0</v>
      </c>
      <c r="BL91" s="19" t="s">
        <v>1063</v>
      </c>
      <c r="BM91" s="19" t="s">
        <v>1076</v>
      </c>
    </row>
    <row r="92" spans="2:65" s="1" customFormat="1" ht="22.5" customHeight="1" x14ac:dyDescent="0.3">
      <c r="B92" s="173"/>
      <c r="C92" s="174" t="s">
        <v>208</v>
      </c>
      <c r="D92" s="174" t="s">
        <v>159</v>
      </c>
      <c r="E92" s="175" t="s">
        <v>1077</v>
      </c>
      <c r="F92" s="176" t="s">
        <v>1078</v>
      </c>
      <c r="G92" s="177" t="s">
        <v>1061</v>
      </c>
      <c r="H92" s="178">
        <v>1</v>
      </c>
      <c r="I92" s="179"/>
      <c r="J92" s="180">
        <f t="shared" si="0"/>
        <v>0</v>
      </c>
      <c r="K92" s="176" t="s">
        <v>1062</v>
      </c>
      <c r="L92" s="36"/>
      <c r="M92" s="181" t="s">
        <v>3</v>
      </c>
      <c r="N92" s="182" t="s">
        <v>44</v>
      </c>
      <c r="O92" s="37"/>
      <c r="P92" s="183">
        <f t="shared" si="1"/>
        <v>0</v>
      </c>
      <c r="Q92" s="183">
        <v>0</v>
      </c>
      <c r="R92" s="183">
        <f t="shared" si="2"/>
        <v>0</v>
      </c>
      <c r="S92" s="183">
        <v>0</v>
      </c>
      <c r="T92" s="184">
        <f t="shared" si="3"/>
        <v>0</v>
      </c>
      <c r="AR92" s="19" t="s">
        <v>1063</v>
      </c>
      <c r="AT92" s="19" t="s">
        <v>159</v>
      </c>
      <c r="AU92" s="19" t="s">
        <v>82</v>
      </c>
      <c r="AY92" s="19" t="s">
        <v>155</v>
      </c>
      <c r="BE92" s="185">
        <f t="shared" si="4"/>
        <v>0</v>
      </c>
      <c r="BF92" s="185">
        <f t="shared" si="5"/>
        <v>0</v>
      </c>
      <c r="BG92" s="185">
        <f t="shared" si="6"/>
        <v>0</v>
      </c>
      <c r="BH92" s="185">
        <f t="shared" si="7"/>
        <v>0</v>
      </c>
      <c r="BI92" s="185">
        <f t="shared" si="8"/>
        <v>0</v>
      </c>
      <c r="BJ92" s="19" t="s">
        <v>80</v>
      </c>
      <c r="BK92" s="185">
        <f t="shared" si="9"/>
        <v>0</v>
      </c>
      <c r="BL92" s="19" t="s">
        <v>1063</v>
      </c>
      <c r="BM92" s="19" t="s">
        <v>1079</v>
      </c>
    </row>
    <row r="93" spans="2:65" s="1" customFormat="1" ht="22.5" customHeight="1" x14ac:dyDescent="0.3">
      <c r="B93" s="173"/>
      <c r="C93" s="174" t="s">
        <v>214</v>
      </c>
      <c r="D93" s="174" t="s">
        <v>159</v>
      </c>
      <c r="E93" s="175" t="s">
        <v>1080</v>
      </c>
      <c r="F93" s="176" t="s">
        <v>1081</v>
      </c>
      <c r="G93" s="177" t="s">
        <v>1061</v>
      </c>
      <c r="H93" s="178">
        <v>1</v>
      </c>
      <c r="I93" s="179"/>
      <c r="J93" s="180">
        <f t="shared" si="0"/>
        <v>0</v>
      </c>
      <c r="K93" s="176" t="s">
        <v>1062</v>
      </c>
      <c r="L93" s="36"/>
      <c r="M93" s="181" t="s">
        <v>3</v>
      </c>
      <c r="N93" s="182" t="s">
        <v>44</v>
      </c>
      <c r="O93" s="37"/>
      <c r="P93" s="183">
        <f t="shared" si="1"/>
        <v>0</v>
      </c>
      <c r="Q93" s="183">
        <v>0</v>
      </c>
      <c r="R93" s="183">
        <f t="shared" si="2"/>
        <v>0</v>
      </c>
      <c r="S93" s="183">
        <v>0</v>
      </c>
      <c r="T93" s="184">
        <f t="shared" si="3"/>
        <v>0</v>
      </c>
      <c r="AR93" s="19" t="s">
        <v>1063</v>
      </c>
      <c r="AT93" s="19" t="s">
        <v>159</v>
      </c>
      <c r="AU93" s="19" t="s">
        <v>82</v>
      </c>
      <c r="AY93" s="19" t="s">
        <v>155</v>
      </c>
      <c r="BE93" s="185">
        <f t="shared" si="4"/>
        <v>0</v>
      </c>
      <c r="BF93" s="185">
        <f t="shared" si="5"/>
        <v>0</v>
      </c>
      <c r="BG93" s="185">
        <f t="shared" si="6"/>
        <v>0</v>
      </c>
      <c r="BH93" s="185">
        <f t="shared" si="7"/>
        <v>0</v>
      </c>
      <c r="BI93" s="185">
        <f t="shared" si="8"/>
        <v>0</v>
      </c>
      <c r="BJ93" s="19" t="s">
        <v>80</v>
      </c>
      <c r="BK93" s="185">
        <f t="shared" si="9"/>
        <v>0</v>
      </c>
      <c r="BL93" s="19" t="s">
        <v>1063</v>
      </c>
      <c r="BM93" s="19" t="s">
        <v>1082</v>
      </c>
    </row>
    <row r="94" spans="2:65" s="1" customFormat="1" ht="22.5" customHeight="1" x14ac:dyDescent="0.3">
      <c r="B94" s="173"/>
      <c r="C94" s="174" t="s">
        <v>224</v>
      </c>
      <c r="D94" s="174" t="s">
        <v>159</v>
      </c>
      <c r="E94" s="175" t="s">
        <v>1083</v>
      </c>
      <c r="F94" s="176" t="s">
        <v>1084</v>
      </c>
      <c r="G94" s="177" t="s">
        <v>1061</v>
      </c>
      <c r="H94" s="178">
        <v>1</v>
      </c>
      <c r="I94" s="179"/>
      <c r="J94" s="180">
        <f t="shared" si="0"/>
        <v>0</v>
      </c>
      <c r="K94" s="176" t="s">
        <v>1062</v>
      </c>
      <c r="L94" s="36"/>
      <c r="M94" s="181" t="s">
        <v>3</v>
      </c>
      <c r="N94" s="182" t="s">
        <v>44</v>
      </c>
      <c r="O94" s="37"/>
      <c r="P94" s="183">
        <f t="shared" si="1"/>
        <v>0</v>
      </c>
      <c r="Q94" s="183">
        <v>0</v>
      </c>
      <c r="R94" s="183">
        <f t="shared" si="2"/>
        <v>0</v>
      </c>
      <c r="S94" s="183">
        <v>0</v>
      </c>
      <c r="T94" s="184">
        <f t="shared" si="3"/>
        <v>0</v>
      </c>
      <c r="AR94" s="19" t="s">
        <v>1063</v>
      </c>
      <c r="AT94" s="19" t="s">
        <v>159</v>
      </c>
      <c r="AU94" s="19" t="s">
        <v>82</v>
      </c>
      <c r="AY94" s="19" t="s">
        <v>155</v>
      </c>
      <c r="BE94" s="185">
        <f t="shared" si="4"/>
        <v>0</v>
      </c>
      <c r="BF94" s="185">
        <f t="shared" si="5"/>
        <v>0</v>
      </c>
      <c r="BG94" s="185">
        <f t="shared" si="6"/>
        <v>0</v>
      </c>
      <c r="BH94" s="185">
        <f t="shared" si="7"/>
        <v>0</v>
      </c>
      <c r="BI94" s="185">
        <f t="shared" si="8"/>
        <v>0</v>
      </c>
      <c r="BJ94" s="19" t="s">
        <v>80</v>
      </c>
      <c r="BK94" s="185">
        <f t="shared" si="9"/>
        <v>0</v>
      </c>
      <c r="BL94" s="19" t="s">
        <v>1063</v>
      </c>
      <c r="BM94" s="19" t="s">
        <v>1085</v>
      </c>
    </row>
    <row r="95" spans="2:65" s="1" customFormat="1" ht="22.5" customHeight="1" x14ac:dyDescent="0.3">
      <c r="B95" s="173"/>
      <c r="C95" s="174" t="s">
        <v>235</v>
      </c>
      <c r="D95" s="174" t="s">
        <v>159</v>
      </c>
      <c r="E95" s="175" t="s">
        <v>1086</v>
      </c>
      <c r="F95" s="176" t="s">
        <v>1087</v>
      </c>
      <c r="G95" s="177" t="s">
        <v>1061</v>
      </c>
      <c r="H95" s="178">
        <v>1</v>
      </c>
      <c r="I95" s="179"/>
      <c r="J95" s="180">
        <f t="shared" si="0"/>
        <v>0</v>
      </c>
      <c r="K95" s="176" t="s">
        <v>1062</v>
      </c>
      <c r="L95" s="36"/>
      <c r="M95" s="181" t="s">
        <v>3</v>
      </c>
      <c r="N95" s="182" t="s">
        <v>44</v>
      </c>
      <c r="O95" s="37"/>
      <c r="P95" s="183">
        <f t="shared" si="1"/>
        <v>0</v>
      </c>
      <c r="Q95" s="183">
        <v>0</v>
      </c>
      <c r="R95" s="183">
        <f t="shared" si="2"/>
        <v>0</v>
      </c>
      <c r="S95" s="183">
        <v>0</v>
      </c>
      <c r="T95" s="184">
        <f t="shared" si="3"/>
        <v>0</v>
      </c>
      <c r="AR95" s="19" t="s">
        <v>1063</v>
      </c>
      <c r="AT95" s="19" t="s">
        <v>159</v>
      </c>
      <c r="AU95" s="19" t="s">
        <v>82</v>
      </c>
      <c r="AY95" s="19" t="s">
        <v>155</v>
      </c>
      <c r="BE95" s="185">
        <f t="shared" si="4"/>
        <v>0</v>
      </c>
      <c r="BF95" s="185">
        <f t="shared" si="5"/>
        <v>0</v>
      </c>
      <c r="BG95" s="185">
        <f t="shared" si="6"/>
        <v>0</v>
      </c>
      <c r="BH95" s="185">
        <f t="shared" si="7"/>
        <v>0</v>
      </c>
      <c r="BI95" s="185">
        <f t="shared" si="8"/>
        <v>0</v>
      </c>
      <c r="BJ95" s="19" t="s">
        <v>80</v>
      </c>
      <c r="BK95" s="185">
        <f t="shared" si="9"/>
        <v>0</v>
      </c>
      <c r="BL95" s="19" t="s">
        <v>1063</v>
      </c>
      <c r="BM95" s="19" t="s">
        <v>1088</v>
      </c>
    </row>
    <row r="96" spans="2:65" s="1" customFormat="1" ht="22.5" customHeight="1" x14ac:dyDescent="0.3">
      <c r="B96" s="173"/>
      <c r="C96" s="174" t="s">
        <v>240</v>
      </c>
      <c r="D96" s="174" t="s">
        <v>159</v>
      </c>
      <c r="E96" s="175" t="s">
        <v>1089</v>
      </c>
      <c r="F96" s="176" t="s">
        <v>1090</v>
      </c>
      <c r="G96" s="177" t="s">
        <v>1061</v>
      </c>
      <c r="H96" s="178">
        <v>1</v>
      </c>
      <c r="I96" s="179"/>
      <c r="J96" s="180">
        <f t="shared" si="0"/>
        <v>0</v>
      </c>
      <c r="K96" s="176" t="s">
        <v>1062</v>
      </c>
      <c r="L96" s="36"/>
      <c r="M96" s="181" t="s">
        <v>3</v>
      </c>
      <c r="N96" s="182" t="s">
        <v>44</v>
      </c>
      <c r="O96" s="37"/>
      <c r="P96" s="183">
        <f t="shared" si="1"/>
        <v>0</v>
      </c>
      <c r="Q96" s="183">
        <v>0</v>
      </c>
      <c r="R96" s="183">
        <f t="shared" si="2"/>
        <v>0</v>
      </c>
      <c r="S96" s="183">
        <v>0</v>
      </c>
      <c r="T96" s="184">
        <f t="shared" si="3"/>
        <v>0</v>
      </c>
      <c r="AR96" s="19" t="s">
        <v>1063</v>
      </c>
      <c r="AT96" s="19" t="s">
        <v>159</v>
      </c>
      <c r="AU96" s="19" t="s">
        <v>82</v>
      </c>
      <c r="AY96" s="19" t="s">
        <v>155</v>
      </c>
      <c r="BE96" s="185">
        <f t="shared" si="4"/>
        <v>0</v>
      </c>
      <c r="BF96" s="185">
        <f t="shared" si="5"/>
        <v>0</v>
      </c>
      <c r="BG96" s="185">
        <f t="shared" si="6"/>
        <v>0</v>
      </c>
      <c r="BH96" s="185">
        <f t="shared" si="7"/>
        <v>0</v>
      </c>
      <c r="BI96" s="185">
        <f t="shared" si="8"/>
        <v>0</v>
      </c>
      <c r="BJ96" s="19" t="s">
        <v>80</v>
      </c>
      <c r="BK96" s="185">
        <f t="shared" si="9"/>
        <v>0</v>
      </c>
      <c r="BL96" s="19" t="s">
        <v>1063</v>
      </c>
      <c r="BM96" s="19" t="s">
        <v>1091</v>
      </c>
    </row>
    <row r="97" spans="2:65" s="1" customFormat="1" ht="22.5" customHeight="1" x14ac:dyDescent="0.3">
      <c r="B97" s="173"/>
      <c r="C97" s="174" t="s">
        <v>246</v>
      </c>
      <c r="D97" s="174" t="s">
        <v>159</v>
      </c>
      <c r="E97" s="175" t="s">
        <v>1092</v>
      </c>
      <c r="F97" s="176" t="s">
        <v>1093</v>
      </c>
      <c r="G97" s="177" t="s">
        <v>1061</v>
      </c>
      <c r="H97" s="178">
        <v>1</v>
      </c>
      <c r="I97" s="179"/>
      <c r="J97" s="180">
        <f t="shared" si="0"/>
        <v>0</v>
      </c>
      <c r="K97" s="176" t="s">
        <v>1062</v>
      </c>
      <c r="L97" s="36"/>
      <c r="M97" s="181" t="s">
        <v>3</v>
      </c>
      <c r="N97" s="182" t="s">
        <v>44</v>
      </c>
      <c r="O97" s="37"/>
      <c r="P97" s="183">
        <f t="shared" si="1"/>
        <v>0</v>
      </c>
      <c r="Q97" s="183">
        <v>0</v>
      </c>
      <c r="R97" s="183">
        <f t="shared" si="2"/>
        <v>0</v>
      </c>
      <c r="S97" s="183">
        <v>0</v>
      </c>
      <c r="T97" s="184">
        <f t="shared" si="3"/>
        <v>0</v>
      </c>
      <c r="AR97" s="19" t="s">
        <v>1063</v>
      </c>
      <c r="AT97" s="19" t="s">
        <v>159</v>
      </c>
      <c r="AU97" s="19" t="s">
        <v>82</v>
      </c>
      <c r="AY97" s="19" t="s">
        <v>155</v>
      </c>
      <c r="BE97" s="185">
        <f t="shared" si="4"/>
        <v>0</v>
      </c>
      <c r="BF97" s="185">
        <f t="shared" si="5"/>
        <v>0</v>
      </c>
      <c r="BG97" s="185">
        <f t="shared" si="6"/>
        <v>0</v>
      </c>
      <c r="BH97" s="185">
        <f t="shared" si="7"/>
        <v>0</v>
      </c>
      <c r="BI97" s="185">
        <f t="shared" si="8"/>
        <v>0</v>
      </c>
      <c r="BJ97" s="19" t="s">
        <v>80</v>
      </c>
      <c r="BK97" s="185">
        <f t="shared" si="9"/>
        <v>0</v>
      </c>
      <c r="BL97" s="19" t="s">
        <v>1063</v>
      </c>
      <c r="BM97" s="19" t="s">
        <v>1094</v>
      </c>
    </row>
    <row r="98" spans="2:65" s="1" customFormat="1" ht="22.5" customHeight="1" x14ac:dyDescent="0.3">
      <c r="B98" s="173"/>
      <c r="C98" s="174" t="s">
        <v>251</v>
      </c>
      <c r="D98" s="174" t="s">
        <v>159</v>
      </c>
      <c r="E98" s="175" t="s">
        <v>1095</v>
      </c>
      <c r="F98" s="176" t="s">
        <v>1096</v>
      </c>
      <c r="G98" s="177" t="s">
        <v>431</v>
      </c>
      <c r="H98" s="178">
        <v>5</v>
      </c>
      <c r="I98" s="179"/>
      <c r="J98" s="180">
        <f t="shared" si="0"/>
        <v>0</v>
      </c>
      <c r="K98" s="176" t="s">
        <v>3</v>
      </c>
      <c r="L98" s="36"/>
      <c r="M98" s="181" t="s">
        <v>3</v>
      </c>
      <c r="N98" s="182" t="s">
        <v>44</v>
      </c>
      <c r="O98" s="37"/>
      <c r="P98" s="183">
        <f t="shared" si="1"/>
        <v>0</v>
      </c>
      <c r="Q98" s="183">
        <v>0</v>
      </c>
      <c r="R98" s="183">
        <f t="shared" si="2"/>
        <v>0</v>
      </c>
      <c r="S98" s="183">
        <v>0</v>
      </c>
      <c r="T98" s="184">
        <f t="shared" si="3"/>
        <v>0</v>
      </c>
      <c r="AR98" s="19" t="s">
        <v>1063</v>
      </c>
      <c r="AT98" s="19" t="s">
        <v>159</v>
      </c>
      <c r="AU98" s="19" t="s">
        <v>82</v>
      </c>
      <c r="AY98" s="19" t="s">
        <v>155</v>
      </c>
      <c r="BE98" s="185">
        <f t="shared" si="4"/>
        <v>0</v>
      </c>
      <c r="BF98" s="185">
        <f t="shared" si="5"/>
        <v>0</v>
      </c>
      <c r="BG98" s="185">
        <f t="shared" si="6"/>
        <v>0</v>
      </c>
      <c r="BH98" s="185">
        <f t="shared" si="7"/>
        <v>0</v>
      </c>
      <c r="BI98" s="185">
        <f t="shared" si="8"/>
        <v>0</v>
      </c>
      <c r="BJ98" s="19" t="s">
        <v>80</v>
      </c>
      <c r="BK98" s="185">
        <f t="shared" si="9"/>
        <v>0</v>
      </c>
      <c r="BL98" s="19" t="s">
        <v>1063</v>
      </c>
      <c r="BM98" s="19" t="s">
        <v>1097</v>
      </c>
    </row>
    <row r="99" spans="2:65" s="1" customFormat="1" ht="22.5" customHeight="1" x14ac:dyDescent="0.3">
      <c r="B99" s="173"/>
      <c r="C99" s="174" t="s">
        <v>256</v>
      </c>
      <c r="D99" s="174" t="s">
        <v>159</v>
      </c>
      <c r="E99" s="175" t="s">
        <v>1098</v>
      </c>
      <c r="F99" s="176" t="s">
        <v>1099</v>
      </c>
      <c r="G99" s="177" t="s">
        <v>1061</v>
      </c>
      <c r="H99" s="178">
        <v>1</v>
      </c>
      <c r="I99" s="179"/>
      <c r="J99" s="180">
        <f t="shared" si="0"/>
        <v>0</v>
      </c>
      <c r="K99" s="176" t="s">
        <v>1062</v>
      </c>
      <c r="L99" s="36"/>
      <c r="M99" s="181" t="s">
        <v>3</v>
      </c>
      <c r="N99" s="182" t="s">
        <v>44</v>
      </c>
      <c r="O99" s="37"/>
      <c r="P99" s="183">
        <f t="shared" si="1"/>
        <v>0</v>
      </c>
      <c r="Q99" s="183">
        <v>0</v>
      </c>
      <c r="R99" s="183">
        <f t="shared" si="2"/>
        <v>0</v>
      </c>
      <c r="S99" s="183">
        <v>0</v>
      </c>
      <c r="T99" s="184">
        <f t="shared" si="3"/>
        <v>0</v>
      </c>
      <c r="AR99" s="19" t="s">
        <v>1063</v>
      </c>
      <c r="AT99" s="19" t="s">
        <v>159</v>
      </c>
      <c r="AU99" s="19" t="s">
        <v>82</v>
      </c>
      <c r="AY99" s="19" t="s">
        <v>155</v>
      </c>
      <c r="BE99" s="185">
        <f t="shared" si="4"/>
        <v>0</v>
      </c>
      <c r="BF99" s="185">
        <f t="shared" si="5"/>
        <v>0</v>
      </c>
      <c r="BG99" s="185">
        <f t="shared" si="6"/>
        <v>0</v>
      </c>
      <c r="BH99" s="185">
        <f t="shared" si="7"/>
        <v>0</v>
      </c>
      <c r="BI99" s="185">
        <f t="shared" si="8"/>
        <v>0</v>
      </c>
      <c r="BJ99" s="19" t="s">
        <v>80</v>
      </c>
      <c r="BK99" s="185">
        <f t="shared" si="9"/>
        <v>0</v>
      </c>
      <c r="BL99" s="19" t="s">
        <v>1063</v>
      </c>
      <c r="BM99" s="19" t="s">
        <v>1100</v>
      </c>
    </row>
    <row r="100" spans="2:65" s="1" customFormat="1" ht="22.5" customHeight="1" x14ac:dyDescent="0.3">
      <c r="B100" s="173"/>
      <c r="C100" s="174" t="s">
        <v>263</v>
      </c>
      <c r="D100" s="174" t="s">
        <v>159</v>
      </c>
      <c r="E100" s="175" t="s">
        <v>1101</v>
      </c>
      <c r="F100" s="176" t="s">
        <v>1102</v>
      </c>
      <c r="G100" s="177" t="s">
        <v>1061</v>
      </c>
      <c r="H100" s="178">
        <v>1</v>
      </c>
      <c r="I100" s="179"/>
      <c r="J100" s="180">
        <f t="shared" si="0"/>
        <v>0</v>
      </c>
      <c r="K100" s="176" t="s">
        <v>3</v>
      </c>
      <c r="L100" s="36"/>
      <c r="M100" s="181" t="s">
        <v>3</v>
      </c>
      <c r="N100" s="182" t="s">
        <v>44</v>
      </c>
      <c r="O100" s="37"/>
      <c r="P100" s="183">
        <f t="shared" si="1"/>
        <v>0</v>
      </c>
      <c r="Q100" s="183">
        <v>0</v>
      </c>
      <c r="R100" s="183">
        <f t="shared" si="2"/>
        <v>0</v>
      </c>
      <c r="S100" s="183">
        <v>0</v>
      </c>
      <c r="T100" s="184">
        <f t="shared" si="3"/>
        <v>0</v>
      </c>
      <c r="AR100" s="19" t="s">
        <v>1063</v>
      </c>
      <c r="AT100" s="19" t="s">
        <v>159</v>
      </c>
      <c r="AU100" s="19" t="s">
        <v>82</v>
      </c>
      <c r="AY100" s="19" t="s">
        <v>155</v>
      </c>
      <c r="BE100" s="185">
        <f t="shared" si="4"/>
        <v>0</v>
      </c>
      <c r="BF100" s="185">
        <f t="shared" si="5"/>
        <v>0</v>
      </c>
      <c r="BG100" s="185">
        <f t="shared" si="6"/>
        <v>0</v>
      </c>
      <c r="BH100" s="185">
        <f t="shared" si="7"/>
        <v>0</v>
      </c>
      <c r="BI100" s="185">
        <f t="shared" si="8"/>
        <v>0</v>
      </c>
      <c r="BJ100" s="19" t="s">
        <v>80</v>
      </c>
      <c r="BK100" s="185">
        <f t="shared" si="9"/>
        <v>0</v>
      </c>
      <c r="BL100" s="19" t="s">
        <v>1063</v>
      </c>
      <c r="BM100" s="19" t="s">
        <v>1103</v>
      </c>
    </row>
    <row r="101" spans="2:65" s="1" customFormat="1" ht="22.5" customHeight="1" x14ac:dyDescent="0.3">
      <c r="B101" s="173"/>
      <c r="C101" s="174" t="s">
        <v>9</v>
      </c>
      <c r="D101" s="174" t="s">
        <v>159</v>
      </c>
      <c r="E101" s="175" t="s">
        <v>1104</v>
      </c>
      <c r="F101" s="176" t="s">
        <v>1105</v>
      </c>
      <c r="G101" s="177" t="s">
        <v>1061</v>
      </c>
      <c r="H101" s="178">
        <v>1</v>
      </c>
      <c r="I101" s="179"/>
      <c r="J101" s="180">
        <f t="shared" si="0"/>
        <v>0</v>
      </c>
      <c r="K101" s="176" t="s">
        <v>3</v>
      </c>
      <c r="L101" s="36"/>
      <c r="M101" s="181" t="s">
        <v>3</v>
      </c>
      <c r="N101" s="182" t="s">
        <v>44</v>
      </c>
      <c r="O101" s="37"/>
      <c r="P101" s="183">
        <f t="shared" si="1"/>
        <v>0</v>
      </c>
      <c r="Q101" s="183">
        <v>0</v>
      </c>
      <c r="R101" s="183">
        <f t="shared" si="2"/>
        <v>0</v>
      </c>
      <c r="S101" s="183">
        <v>0</v>
      </c>
      <c r="T101" s="184">
        <f t="shared" si="3"/>
        <v>0</v>
      </c>
      <c r="AR101" s="19" t="s">
        <v>1063</v>
      </c>
      <c r="AT101" s="19" t="s">
        <v>159</v>
      </c>
      <c r="AU101" s="19" t="s">
        <v>82</v>
      </c>
      <c r="AY101" s="19" t="s">
        <v>155</v>
      </c>
      <c r="BE101" s="185">
        <f t="shared" si="4"/>
        <v>0</v>
      </c>
      <c r="BF101" s="185">
        <f t="shared" si="5"/>
        <v>0</v>
      </c>
      <c r="BG101" s="185">
        <f t="shared" si="6"/>
        <v>0</v>
      </c>
      <c r="BH101" s="185">
        <f t="shared" si="7"/>
        <v>0</v>
      </c>
      <c r="BI101" s="185">
        <f t="shared" si="8"/>
        <v>0</v>
      </c>
      <c r="BJ101" s="19" t="s">
        <v>80</v>
      </c>
      <c r="BK101" s="185">
        <f t="shared" si="9"/>
        <v>0</v>
      </c>
      <c r="BL101" s="19" t="s">
        <v>1063</v>
      </c>
      <c r="BM101" s="19" t="s">
        <v>1106</v>
      </c>
    </row>
    <row r="102" spans="2:65" s="1" customFormat="1" ht="22.5" customHeight="1" x14ac:dyDescent="0.3">
      <c r="B102" s="173"/>
      <c r="C102" s="174" t="s">
        <v>275</v>
      </c>
      <c r="D102" s="174" t="s">
        <v>159</v>
      </c>
      <c r="E102" s="175" t="s">
        <v>1107</v>
      </c>
      <c r="F102" s="176" t="s">
        <v>1108</v>
      </c>
      <c r="G102" s="177" t="s">
        <v>1061</v>
      </c>
      <c r="H102" s="178">
        <v>1</v>
      </c>
      <c r="I102" s="179"/>
      <c r="J102" s="180">
        <f t="shared" si="0"/>
        <v>0</v>
      </c>
      <c r="K102" s="176" t="s">
        <v>3</v>
      </c>
      <c r="L102" s="36"/>
      <c r="M102" s="181" t="s">
        <v>3</v>
      </c>
      <c r="N102" s="182" t="s">
        <v>44</v>
      </c>
      <c r="O102" s="37"/>
      <c r="P102" s="183">
        <f t="shared" si="1"/>
        <v>0</v>
      </c>
      <c r="Q102" s="183">
        <v>0</v>
      </c>
      <c r="R102" s="183">
        <f t="shared" si="2"/>
        <v>0</v>
      </c>
      <c r="S102" s="183">
        <v>0</v>
      </c>
      <c r="T102" s="184">
        <f t="shared" si="3"/>
        <v>0</v>
      </c>
      <c r="AR102" s="19" t="s">
        <v>1063</v>
      </c>
      <c r="AT102" s="19" t="s">
        <v>159</v>
      </c>
      <c r="AU102" s="19" t="s">
        <v>82</v>
      </c>
      <c r="AY102" s="19" t="s">
        <v>155</v>
      </c>
      <c r="BE102" s="185">
        <f t="shared" si="4"/>
        <v>0</v>
      </c>
      <c r="BF102" s="185">
        <f t="shared" si="5"/>
        <v>0</v>
      </c>
      <c r="BG102" s="185">
        <f t="shared" si="6"/>
        <v>0</v>
      </c>
      <c r="BH102" s="185">
        <f t="shared" si="7"/>
        <v>0</v>
      </c>
      <c r="BI102" s="185">
        <f t="shared" si="8"/>
        <v>0</v>
      </c>
      <c r="BJ102" s="19" t="s">
        <v>80</v>
      </c>
      <c r="BK102" s="185">
        <f t="shared" si="9"/>
        <v>0</v>
      </c>
      <c r="BL102" s="19" t="s">
        <v>1063</v>
      </c>
      <c r="BM102" s="19" t="s">
        <v>1109</v>
      </c>
    </row>
    <row r="103" spans="2:65" s="1" customFormat="1" ht="22.5" customHeight="1" x14ac:dyDescent="0.3">
      <c r="B103" s="173"/>
      <c r="C103" s="174" t="s">
        <v>281</v>
      </c>
      <c r="D103" s="174" t="s">
        <v>159</v>
      </c>
      <c r="E103" s="175" t="s">
        <v>1110</v>
      </c>
      <c r="F103" s="176" t="s">
        <v>1111</v>
      </c>
      <c r="G103" s="177" t="s">
        <v>1061</v>
      </c>
      <c r="H103" s="178">
        <v>1</v>
      </c>
      <c r="I103" s="179"/>
      <c r="J103" s="180">
        <f t="shared" si="0"/>
        <v>0</v>
      </c>
      <c r="K103" s="176" t="s">
        <v>3</v>
      </c>
      <c r="L103" s="36"/>
      <c r="M103" s="181" t="s">
        <v>3</v>
      </c>
      <c r="N103" s="237" t="s">
        <v>44</v>
      </c>
      <c r="O103" s="238"/>
      <c r="P103" s="239">
        <f t="shared" si="1"/>
        <v>0</v>
      </c>
      <c r="Q103" s="239">
        <v>0</v>
      </c>
      <c r="R103" s="239">
        <f t="shared" si="2"/>
        <v>0</v>
      </c>
      <c r="S103" s="239">
        <v>0</v>
      </c>
      <c r="T103" s="240">
        <f t="shared" si="3"/>
        <v>0</v>
      </c>
      <c r="AR103" s="19" t="s">
        <v>1063</v>
      </c>
      <c r="AT103" s="19" t="s">
        <v>159</v>
      </c>
      <c r="AU103" s="19" t="s">
        <v>82</v>
      </c>
      <c r="AY103" s="19" t="s">
        <v>155</v>
      </c>
      <c r="BE103" s="185">
        <f t="shared" si="4"/>
        <v>0</v>
      </c>
      <c r="BF103" s="185">
        <f t="shared" si="5"/>
        <v>0</v>
      </c>
      <c r="BG103" s="185">
        <f t="shared" si="6"/>
        <v>0</v>
      </c>
      <c r="BH103" s="185">
        <f t="shared" si="7"/>
        <v>0</v>
      </c>
      <c r="BI103" s="185">
        <f t="shared" si="8"/>
        <v>0</v>
      </c>
      <c r="BJ103" s="19" t="s">
        <v>80</v>
      </c>
      <c r="BK103" s="185">
        <f t="shared" si="9"/>
        <v>0</v>
      </c>
      <c r="BL103" s="19" t="s">
        <v>1063</v>
      </c>
      <c r="BM103" s="19" t="s">
        <v>1112</v>
      </c>
    </row>
    <row r="104" spans="2:65" s="1" customFormat="1" ht="6.95" customHeight="1" x14ac:dyDescent="0.3">
      <c r="B104" s="51"/>
      <c r="C104" s="52"/>
      <c r="D104" s="52"/>
      <c r="E104" s="52"/>
      <c r="F104" s="52"/>
      <c r="G104" s="52"/>
      <c r="H104" s="52"/>
      <c r="I104" s="124"/>
      <c r="J104" s="52"/>
      <c r="K104" s="52"/>
      <c r="L104" s="36"/>
    </row>
  </sheetData>
  <autoFilter ref="C83:K83"/>
  <mergeCells count="12">
    <mergeCell ref="E74:H74"/>
    <mergeCell ref="E76:H76"/>
    <mergeCell ref="E7:H7"/>
    <mergeCell ref="E9:H9"/>
    <mergeCell ref="E11:H11"/>
    <mergeCell ref="E26:H26"/>
    <mergeCell ref="E47:H47"/>
    <mergeCell ref="G1:H1"/>
    <mergeCell ref="L2:V2"/>
    <mergeCell ref="E49:H49"/>
    <mergeCell ref="E51:H51"/>
    <mergeCell ref="E72:H72"/>
  </mergeCells>
  <hyperlinks>
    <hyperlink ref="F1:G1" location="C2" tooltip="Krycí list soupisu" display="1) Krycí list soupisu"/>
    <hyperlink ref="G1:H1" location="C58" tooltip="Rekapitulace" display="2) Rekapitulace"/>
    <hyperlink ref="J1" location="C83" tooltip="Soupis prací" display="3) Soupis prací"/>
    <hyperlink ref="L1:V1" location="'Rekapitulace stavby'!C2" tooltip="Rekapitulace stavby" display="Rekapitulace stavby"/>
  </hyperlinks>
  <pageMargins left="0.59055118110236227" right="0.59055118110236227" top="0.59055118110236227" bottom="0.59055118110236227" header="0" footer="0"/>
  <pageSetup paperSize="9" scale="70" fitToHeight="0" orientation="portrait" r:id="rId1"/>
  <headerFooter>
    <oddFooter>&amp;CStrana &amp;P z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216"/>
  <sheetViews>
    <sheetView showGridLines="0" zoomScaleNormal="100" workbookViewId="0"/>
  </sheetViews>
  <sheetFormatPr defaultRowHeight="13.5" x14ac:dyDescent="0.3"/>
  <cols>
    <col min="1" max="1" width="8.33203125" style="253" customWidth="1"/>
    <col min="2" max="2" width="1.6640625" style="253" customWidth="1"/>
    <col min="3" max="4" width="5" style="253" customWidth="1"/>
    <col min="5" max="5" width="11.6640625" style="253" customWidth="1"/>
    <col min="6" max="6" width="9.1640625" style="253" customWidth="1"/>
    <col min="7" max="7" width="5" style="253" customWidth="1"/>
    <col min="8" max="8" width="77.83203125" style="253" customWidth="1"/>
    <col min="9" max="10" width="20" style="253" customWidth="1"/>
    <col min="11" max="11" width="1.6640625" style="253" customWidth="1"/>
    <col min="12" max="256" width="9.33203125" style="253"/>
    <col min="257" max="257" width="8.33203125" style="253" customWidth="1"/>
    <col min="258" max="258" width="1.6640625" style="253" customWidth="1"/>
    <col min="259" max="260" width="5" style="253" customWidth="1"/>
    <col min="261" max="261" width="11.6640625" style="253" customWidth="1"/>
    <col min="262" max="262" width="9.1640625" style="253" customWidth="1"/>
    <col min="263" max="263" width="5" style="253" customWidth="1"/>
    <col min="264" max="264" width="77.83203125" style="253" customWidth="1"/>
    <col min="265" max="266" width="20" style="253" customWidth="1"/>
    <col min="267" max="267" width="1.6640625" style="253" customWidth="1"/>
    <col min="268" max="512" width="9.33203125" style="253"/>
    <col min="513" max="513" width="8.33203125" style="253" customWidth="1"/>
    <col min="514" max="514" width="1.6640625" style="253" customWidth="1"/>
    <col min="515" max="516" width="5" style="253" customWidth="1"/>
    <col min="517" max="517" width="11.6640625" style="253" customWidth="1"/>
    <col min="518" max="518" width="9.1640625" style="253" customWidth="1"/>
    <col min="519" max="519" width="5" style="253" customWidth="1"/>
    <col min="520" max="520" width="77.83203125" style="253" customWidth="1"/>
    <col min="521" max="522" width="20" style="253" customWidth="1"/>
    <col min="523" max="523" width="1.6640625" style="253" customWidth="1"/>
    <col min="524" max="768" width="9.33203125" style="253"/>
    <col min="769" max="769" width="8.33203125" style="253" customWidth="1"/>
    <col min="770" max="770" width="1.6640625" style="253" customWidth="1"/>
    <col min="771" max="772" width="5" style="253" customWidth="1"/>
    <col min="773" max="773" width="11.6640625" style="253" customWidth="1"/>
    <col min="774" max="774" width="9.1640625" style="253" customWidth="1"/>
    <col min="775" max="775" width="5" style="253" customWidth="1"/>
    <col min="776" max="776" width="77.83203125" style="253" customWidth="1"/>
    <col min="777" max="778" width="20" style="253" customWidth="1"/>
    <col min="779" max="779" width="1.6640625" style="253" customWidth="1"/>
    <col min="780" max="1024" width="9.33203125" style="253"/>
    <col min="1025" max="1025" width="8.33203125" style="253" customWidth="1"/>
    <col min="1026" max="1026" width="1.6640625" style="253" customWidth="1"/>
    <col min="1027" max="1028" width="5" style="253" customWidth="1"/>
    <col min="1029" max="1029" width="11.6640625" style="253" customWidth="1"/>
    <col min="1030" max="1030" width="9.1640625" style="253" customWidth="1"/>
    <col min="1031" max="1031" width="5" style="253" customWidth="1"/>
    <col min="1032" max="1032" width="77.83203125" style="253" customWidth="1"/>
    <col min="1033" max="1034" width="20" style="253" customWidth="1"/>
    <col min="1035" max="1035" width="1.6640625" style="253" customWidth="1"/>
    <col min="1036" max="1280" width="9.33203125" style="253"/>
    <col min="1281" max="1281" width="8.33203125" style="253" customWidth="1"/>
    <col min="1282" max="1282" width="1.6640625" style="253" customWidth="1"/>
    <col min="1283" max="1284" width="5" style="253" customWidth="1"/>
    <col min="1285" max="1285" width="11.6640625" style="253" customWidth="1"/>
    <col min="1286" max="1286" width="9.1640625" style="253" customWidth="1"/>
    <col min="1287" max="1287" width="5" style="253" customWidth="1"/>
    <col min="1288" max="1288" width="77.83203125" style="253" customWidth="1"/>
    <col min="1289" max="1290" width="20" style="253" customWidth="1"/>
    <col min="1291" max="1291" width="1.6640625" style="253" customWidth="1"/>
    <col min="1292" max="1536" width="9.33203125" style="253"/>
    <col min="1537" max="1537" width="8.33203125" style="253" customWidth="1"/>
    <col min="1538" max="1538" width="1.6640625" style="253" customWidth="1"/>
    <col min="1539" max="1540" width="5" style="253" customWidth="1"/>
    <col min="1541" max="1541" width="11.6640625" style="253" customWidth="1"/>
    <col min="1542" max="1542" width="9.1640625" style="253" customWidth="1"/>
    <col min="1543" max="1543" width="5" style="253" customWidth="1"/>
    <col min="1544" max="1544" width="77.83203125" style="253" customWidth="1"/>
    <col min="1545" max="1546" width="20" style="253" customWidth="1"/>
    <col min="1547" max="1547" width="1.6640625" style="253" customWidth="1"/>
    <col min="1548" max="1792" width="9.33203125" style="253"/>
    <col min="1793" max="1793" width="8.33203125" style="253" customWidth="1"/>
    <col min="1794" max="1794" width="1.6640625" style="253" customWidth="1"/>
    <col min="1795" max="1796" width="5" style="253" customWidth="1"/>
    <col min="1797" max="1797" width="11.6640625" style="253" customWidth="1"/>
    <col min="1798" max="1798" width="9.1640625" style="253" customWidth="1"/>
    <col min="1799" max="1799" width="5" style="253" customWidth="1"/>
    <col min="1800" max="1800" width="77.83203125" style="253" customWidth="1"/>
    <col min="1801" max="1802" width="20" style="253" customWidth="1"/>
    <col min="1803" max="1803" width="1.6640625" style="253" customWidth="1"/>
    <col min="1804" max="2048" width="9.33203125" style="253"/>
    <col min="2049" max="2049" width="8.33203125" style="253" customWidth="1"/>
    <col min="2050" max="2050" width="1.6640625" style="253" customWidth="1"/>
    <col min="2051" max="2052" width="5" style="253" customWidth="1"/>
    <col min="2053" max="2053" width="11.6640625" style="253" customWidth="1"/>
    <col min="2054" max="2054" width="9.1640625" style="253" customWidth="1"/>
    <col min="2055" max="2055" width="5" style="253" customWidth="1"/>
    <col min="2056" max="2056" width="77.83203125" style="253" customWidth="1"/>
    <col min="2057" max="2058" width="20" style="253" customWidth="1"/>
    <col min="2059" max="2059" width="1.6640625" style="253" customWidth="1"/>
    <col min="2060" max="2304" width="9.33203125" style="253"/>
    <col min="2305" max="2305" width="8.33203125" style="253" customWidth="1"/>
    <col min="2306" max="2306" width="1.6640625" style="253" customWidth="1"/>
    <col min="2307" max="2308" width="5" style="253" customWidth="1"/>
    <col min="2309" max="2309" width="11.6640625" style="253" customWidth="1"/>
    <col min="2310" max="2310" width="9.1640625" style="253" customWidth="1"/>
    <col min="2311" max="2311" width="5" style="253" customWidth="1"/>
    <col min="2312" max="2312" width="77.83203125" style="253" customWidth="1"/>
    <col min="2313" max="2314" width="20" style="253" customWidth="1"/>
    <col min="2315" max="2315" width="1.6640625" style="253" customWidth="1"/>
    <col min="2316" max="2560" width="9.33203125" style="253"/>
    <col min="2561" max="2561" width="8.33203125" style="253" customWidth="1"/>
    <col min="2562" max="2562" width="1.6640625" style="253" customWidth="1"/>
    <col min="2563" max="2564" width="5" style="253" customWidth="1"/>
    <col min="2565" max="2565" width="11.6640625" style="253" customWidth="1"/>
    <col min="2566" max="2566" width="9.1640625" style="253" customWidth="1"/>
    <col min="2567" max="2567" width="5" style="253" customWidth="1"/>
    <col min="2568" max="2568" width="77.83203125" style="253" customWidth="1"/>
    <col min="2569" max="2570" width="20" style="253" customWidth="1"/>
    <col min="2571" max="2571" width="1.6640625" style="253" customWidth="1"/>
    <col min="2572" max="2816" width="9.33203125" style="253"/>
    <col min="2817" max="2817" width="8.33203125" style="253" customWidth="1"/>
    <col min="2818" max="2818" width="1.6640625" style="253" customWidth="1"/>
    <col min="2819" max="2820" width="5" style="253" customWidth="1"/>
    <col min="2821" max="2821" width="11.6640625" style="253" customWidth="1"/>
    <col min="2822" max="2822" width="9.1640625" style="253" customWidth="1"/>
    <col min="2823" max="2823" width="5" style="253" customWidth="1"/>
    <col min="2824" max="2824" width="77.83203125" style="253" customWidth="1"/>
    <col min="2825" max="2826" width="20" style="253" customWidth="1"/>
    <col min="2827" max="2827" width="1.6640625" style="253" customWidth="1"/>
    <col min="2828" max="3072" width="9.33203125" style="253"/>
    <col min="3073" max="3073" width="8.33203125" style="253" customWidth="1"/>
    <col min="3074" max="3074" width="1.6640625" style="253" customWidth="1"/>
    <col min="3075" max="3076" width="5" style="253" customWidth="1"/>
    <col min="3077" max="3077" width="11.6640625" style="253" customWidth="1"/>
    <col min="3078" max="3078" width="9.1640625" style="253" customWidth="1"/>
    <col min="3079" max="3079" width="5" style="253" customWidth="1"/>
    <col min="3080" max="3080" width="77.83203125" style="253" customWidth="1"/>
    <col min="3081" max="3082" width="20" style="253" customWidth="1"/>
    <col min="3083" max="3083" width="1.6640625" style="253" customWidth="1"/>
    <col min="3084" max="3328" width="9.33203125" style="253"/>
    <col min="3329" max="3329" width="8.33203125" style="253" customWidth="1"/>
    <col min="3330" max="3330" width="1.6640625" style="253" customWidth="1"/>
    <col min="3331" max="3332" width="5" style="253" customWidth="1"/>
    <col min="3333" max="3333" width="11.6640625" style="253" customWidth="1"/>
    <col min="3334" max="3334" width="9.1640625" style="253" customWidth="1"/>
    <col min="3335" max="3335" width="5" style="253" customWidth="1"/>
    <col min="3336" max="3336" width="77.83203125" style="253" customWidth="1"/>
    <col min="3337" max="3338" width="20" style="253" customWidth="1"/>
    <col min="3339" max="3339" width="1.6640625" style="253" customWidth="1"/>
    <col min="3340" max="3584" width="9.33203125" style="253"/>
    <col min="3585" max="3585" width="8.33203125" style="253" customWidth="1"/>
    <col min="3586" max="3586" width="1.6640625" style="253" customWidth="1"/>
    <col min="3587" max="3588" width="5" style="253" customWidth="1"/>
    <col min="3589" max="3589" width="11.6640625" style="253" customWidth="1"/>
    <col min="3590" max="3590" width="9.1640625" style="253" customWidth="1"/>
    <col min="3591" max="3591" width="5" style="253" customWidth="1"/>
    <col min="3592" max="3592" width="77.83203125" style="253" customWidth="1"/>
    <col min="3593" max="3594" width="20" style="253" customWidth="1"/>
    <col min="3595" max="3595" width="1.6640625" style="253" customWidth="1"/>
    <col min="3596" max="3840" width="9.33203125" style="253"/>
    <col min="3841" max="3841" width="8.33203125" style="253" customWidth="1"/>
    <col min="3842" max="3842" width="1.6640625" style="253" customWidth="1"/>
    <col min="3843" max="3844" width="5" style="253" customWidth="1"/>
    <col min="3845" max="3845" width="11.6640625" style="253" customWidth="1"/>
    <col min="3846" max="3846" width="9.1640625" style="253" customWidth="1"/>
    <col min="3847" max="3847" width="5" style="253" customWidth="1"/>
    <col min="3848" max="3848" width="77.83203125" style="253" customWidth="1"/>
    <col min="3849" max="3850" width="20" style="253" customWidth="1"/>
    <col min="3851" max="3851" width="1.6640625" style="253" customWidth="1"/>
    <col min="3852" max="4096" width="9.33203125" style="253"/>
    <col min="4097" max="4097" width="8.33203125" style="253" customWidth="1"/>
    <col min="4098" max="4098" width="1.6640625" style="253" customWidth="1"/>
    <col min="4099" max="4100" width="5" style="253" customWidth="1"/>
    <col min="4101" max="4101" width="11.6640625" style="253" customWidth="1"/>
    <col min="4102" max="4102" width="9.1640625" style="253" customWidth="1"/>
    <col min="4103" max="4103" width="5" style="253" customWidth="1"/>
    <col min="4104" max="4104" width="77.83203125" style="253" customWidth="1"/>
    <col min="4105" max="4106" width="20" style="253" customWidth="1"/>
    <col min="4107" max="4107" width="1.6640625" style="253" customWidth="1"/>
    <col min="4108" max="4352" width="9.33203125" style="253"/>
    <col min="4353" max="4353" width="8.33203125" style="253" customWidth="1"/>
    <col min="4354" max="4354" width="1.6640625" style="253" customWidth="1"/>
    <col min="4355" max="4356" width="5" style="253" customWidth="1"/>
    <col min="4357" max="4357" width="11.6640625" style="253" customWidth="1"/>
    <col min="4358" max="4358" width="9.1640625" style="253" customWidth="1"/>
    <col min="4359" max="4359" width="5" style="253" customWidth="1"/>
    <col min="4360" max="4360" width="77.83203125" style="253" customWidth="1"/>
    <col min="4361" max="4362" width="20" style="253" customWidth="1"/>
    <col min="4363" max="4363" width="1.6640625" style="253" customWidth="1"/>
    <col min="4364" max="4608" width="9.33203125" style="253"/>
    <col min="4609" max="4609" width="8.33203125" style="253" customWidth="1"/>
    <col min="4610" max="4610" width="1.6640625" style="253" customWidth="1"/>
    <col min="4611" max="4612" width="5" style="253" customWidth="1"/>
    <col min="4613" max="4613" width="11.6640625" style="253" customWidth="1"/>
    <col min="4614" max="4614" width="9.1640625" style="253" customWidth="1"/>
    <col min="4615" max="4615" width="5" style="253" customWidth="1"/>
    <col min="4616" max="4616" width="77.83203125" style="253" customWidth="1"/>
    <col min="4617" max="4618" width="20" style="253" customWidth="1"/>
    <col min="4619" max="4619" width="1.6640625" style="253" customWidth="1"/>
    <col min="4620" max="4864" width="9.33203125" style="253"/>
    <col min="4865" max="4865" width="8.33203125" style="253" customWidth="1"/>
    <col min="4866" max="4866" width="1.6640625" style="253" customWidth="1"/>
    <col min="4867" max="4868" width="5" style="253" customWidth="1"/>
    <col min="4869" max="4869" width="11.6640625" style="253" customWidth="1"/>
    <col min="4870" max="4870" width="9.1640625" style="253" customWidth="1"/>
    <col min="4871" max="4871" width="5" style="253" customWidth="1"/>
    <col min="4872" max="4872" width="77.83203125" style="253" customWidth="1"/>
    <col min="4873" max="4874" width="20" style="253" customWidth="1"/>
    <col min="4875" max="4875" width="1.6640625" style="253" customWidth="1"/>
    <col min="4876" max="5120" width="9.33203125" style="253"/>
    <col min="5121" max="5121" width="8.33203125" style="253" customWidth="1"/>
    <col min="5122" max="5122" width="1.6640625" style="253" customWidth="1"/>
    <col min="5123" max="5124" width="5" style="253" customWidth="1"/>
    <col min="5125" max="5125" width="11.6640625" style="253" customWidth="1"/>
    <col min="5126" max="5126" width="9.1640625" style="253" customWidth="1"/>
    <col min="5127" max="5127" width="5" style="253" customWidth="1"/>
    <col min="5128" max="5128" width="77.83203125" style="253" customWidth="1"/>
    <col min="5129" max="5130" width="20" style="253" customWidth="1"/>
    <col min="5131" max="5131" width="1.6640625" style="253" customWidth="1"/>
    <col min="5132" max="5376" width="9.33203125" style="253"/>
    <col min="5377" max="5377" width="8.33203125" style="253" customWidth="1"/>
    <col min="5378" max="5378" width="1.6640625" style="253" customWidth="1"/>
    <col min="5379" max="5380" width="5" style="253" customWidth="1"/>
    <col min="5381" max="5381" width="11.6640625" style="253" customWidth="1"/>
    <col min="5382" max="5382" width="9.1640625" style="253" customWidth="1"/>
    <col min="5383" max="5383" width="5" style="253" customWidth="1"/>
    <col min="5384" max="5384" width="77.83203125" style="253" customWidth="1"/>
    <col min="5385" max="5386" width="20" style="253" customWidth="1"/>
    <col min="5387" max="5387" width="1.6640625" style="253" customWidth="1"/>
    <col min="5388" max="5632" width="9.33203125" style="253"/>
    <col min="5633" max="5633" width="8.33203125" style="253" customWidth="1"/>
    <col min="5634" max="5634" width="1.6640625" style="253" customWidth="1"/>
    <col min="5635" max="5636" width="5" style="253" customWidth="1"/>
    <col min="5637" max="5637" width="11.6640625" style="253" customWidth="1"/>
    <col min="5638" max="5638" width="9.1640625" style="253" customWidth="1"/>
    <col min="5639" max="5639" width="5" style="253" customWidth="1"/>
    <col min="5640" max="5640" width="77.83203125" style="253" customWidth="1"/>
    <col min="5641" max="5642" width="20" style="253" customWidth="1"/>
    <col min="5643" max="5643" width="1.6640625" style="253" customWidth="1"/>
    <col min="5644" max="5888" width="9.33203125" style="253"/>
    <col min="5889" max="5889" width="8.33203125" style="253" customWidth="1"/>
    <col min="5890" max="5890" width="1.6640625" style="253" customWidth="1"/>
    <col min="5891" max="5892" width="5" style="253" customWidth="1"/>
    <col min="5893" max="5893" width="11.6640625" style="253" customWidth="1"/>
    <col min="5894" max="5894" width="9.1640625" style="253" customWidth="1"/>
    <col min="5895" max="5895" width="5" style="253" customWidth="1"/>
    <col min="5896" max="5896" width="77.83203125" style="253" customWidth="1"/>
    <col min="5897" max="5898" width="20" style="253" customWidth="1"/>
    <col min="5899" max="5899" width="1.6640625" style="253" customWidth="1"/>
    <col min="5900" max="6144" width="9.33203125" style="253"/>
    <col min="6145" max="6145" width="8.33203125" style="253" customWidth="1"/>
    <col min="6146" max="6146" width="1.6640625" style="253" customWidth="1"/>
    <col min="6147" max="6148" width="5" style="253" customWidth="1"/>
    <col min="6149" max="6149" width="11.6640625" style="253" customWidth="1"/>
    <col min="6150" max="6150" width="9.1640625" style="253" customWidth="1"/>
    <col min="6151" max="6151" width="5" style="253" customWidth="1"/>
    <col min="6152" max="6152" width="77.83203125" style="253" customWidth="1"/>
    <col min="6153" max="6154" width="20" style="253" customWidth="1"/>
    <col min="6155" max="6155" width="1.6640625" style="253" customWidth="1"/>
    <col min="6156" max="6400" width="9.33203125" style="253"/>
    <col min="6401" max="6401" width="8.33203125" style="253" customWidth="1"/>
    <col min="6402" max="6402" width="1.6640625" style="253" customWidth="1"/>
    <col min="6403" max="6404" width="5" style="253" customWidth="1"/>
    <col min="6405" max="6405" width="11.6640625" style="253" customWidth="1"/>
    <col min="6406" max="6406" width="9.1640625" style="253" customWidth="1"/>
    <col min="6407" max="6407" width="5" style="253" customWidth="1"/>
    <col min="6408" max="6408" width="77.83203125" style="253" customWidth="1"/>
    <col min="6409" max="6410" width="20" style="253" customWidth="1"/>
    <col min="6411" max="6411" width="1.6640625" style="253" customWidth="1"/>
    <col min="6412" max="6656" width="9.33203125" style="253"/>
    <col min="6657" max="6657" width="8.33203125" style="253" customWidth="1"/>
    <col min="6658" max="6658" width="1.6640625" style="253" customWidth="1"/>
    <col min="6659" max="6660" width="5" style="253" customWidth="1"/>
    <col min="6661" max="6661" width="11.6640625" style="253" customWidth="1"/>
    <col min="6662" max="6662" width="9.1640625" style="253" customWidth="1"/>
    <col min="6663" max="6663" width="5" style="253" customWidth="1"/>
    <col min="6664" max="6664" width="77.83203125" style="253" customWidth="1"/>
    <col min="6665" max="6666" width="20" style="253" customWidth="1"/>
    <col min="6667" max="6667" width="1.6640625" style="253" customWidth="1"/>
    <col min="6668" max="6912" width="9.33203125" style="253"/>
    <col min="6913" max="6913" width="8.33203125" style="253" customWidth="1"/>
    <col min="6914" max="6914" width="1.6640625" style="253" customWidth="1"/>
    <col min="6915" max="6916" width="5" style="253" customWidth="1"/>
    <col min="6917" max="6917" width="11.6640625" style="253" customWidth="1"/>
    <col min="6918" max="6918" width="9.1640625" style="253" customWidth="1"/>
    <col min="6919" max="6919" width="5" style="253" customWidth="1"/>
    <col min="6920" max="6920" width="77.83203125" style="253" customWidth="1"/>
    <col min="6921" max="6922" width="20" style="253" customWidth="1"/>
    <col min="6923" max="6923" width="1.6640625" style="253" customWidth="1"/>
    <col min="6924" max="7168" width="9.33203125" style="253"/>
    <col min="7169" max="7169" width="8.33203125" style="253" customWidth="1"/>
    <col min="7170" max="7170" width="1.6640625" style="253" customWidth="1"/>
    <col min="7171" max="7172" width="5" style="253" customWidth="1"/>
    <col min="7173" max="7173" width="11.6640625" style="253" customWidth="1"/>
    <col min="7174" max="7174" width="9.1640625" style="253" customWidth="1"/>
    <col min="7175" max="7175" width="5" style="253" customWidth="1"/>
    <col min="7176" max="7176" width="77.83203125" style="253" customWidth="1"/>
    <col min="7177" max="7178" width="20" style="253" customWidth="1"/>
    <col min="7179" max="7179" width="1.6640625" style="253" customWidth="1"/>
    <col min="7180" max="7424" width="9.33203125" style="253"/>
    <col min="7425" max="7425" width="8.33203125" style="253" customWidth="1"/>
    <col min="7426" max="7426" width="1.6640625" style="253" customWidth="1"/>
    <col min="7427" max="7428" width="5" style="253" customWidth="1"/>
    <col min="7429" max="7429" width="11.6640625" style="253" customWidth="1"/>
    <col min="7430" max="7430" width="9.1640625" style="253" customWidth="1"/>
    <col min="7431" max="7431" width="5" style="253" customWidth="1"/>
    <col min="7432" max="7432" width="77.83203125" style="253" customWidth="1"/>
    <col min="7433" max="7434" width="20" style="253" customWidth="1"/>
    <col min="7435" max="7435" width="1.6640625" style="253" customWidth="1"/>
    <col min="7436" max="7680" width="9.33203125" style="253"/>
    <col min="7681" max="7681" width="8.33203125" style="253" customWidth="1"/>
    <col min="7682" max="7682" width="1.6640625" style="253" customWidth="1"/>
    <col min="7683" max="7684" width="5" style="253" customWidth="1"/>
    <col min="7685" max="7685" width="11.6640625" style="253" customWidth="1"/>
    <col min="7686" max="7686" width="9.1640625" style="253" customWidth="1"/>
    <col min="7687" max="7687" width="5" style="253" customWidth="1"/>
    <col min="7688" max="7688" width="77.83203125" style="253" customWidth="1"/>
    <col min="7689" max="7690" width="20" style="253" customWidth="1"/>
    <col min="7691" max="7691" width="1.6640625" style="253" customWidth="1"/>
    <col min="7692" max="7936" width="9.33203125" style="253"/>
    <col min="7937" max="7937" width="8.33203125" style="253" customWidth="1"/>
    <col min="7938" max="7938" width="1.6640625" style="253" customWidth="1"/>
    <col min="7939" max="7940" width="5" style="253" customWidth="1"/>
    <col min="7941" max="7941" width="11.6640625" style="253" customWidth="1"/>
    <col min="7942" max="7942" width="9.1640625" style="253" customWidth="1"/>
    <col min="7943" max="7943" width="5" style="253" customWidth="1"/>
    <col min="7944" max="7944" width="77.83203125" style="253" customWidth="1"/>
    <col min="7945" max="7946" width="20" style="253" customWidth="1"/>
    <col min="7947" max="7947" width="1.6640625" style="253" customWidth="1"/>
    <col min="7948" max="8192" width="9.33203125" style="253"/>
    <col min="8193" max="8193" width="8.33203125" style="253" customWidth="1"/>
    <col min="8194" max="8194" width="1.6640625" style="253" customWidth="1"/>
    <col min="8195" max="8196" width="5" style="253" customWidth="1"/>
    <col min="8197" max="8197" width="11.6640625" style="253" customWidth="1"/>
    <col min="8198" max="8198" width="9.1640625" style="253" customWidth="1"/>
    <col min="8199" max="8199" width="5" style="253" customWidth="1"/>
    <col min="8200" max="8200" width="77.83203125" style="253" customWidth="1"/>
    <col min="8201" max="8202" width="20" style="253" customWidth="1"/>
    <col min="8203" max="8203" width="1.6640625" style="253" customWidth="1"/>
    <col min="8204" max="8448" width="9.33203125" style="253"/>
    <col min="8449" max="8449" width="8.33203125" style="253" customWidth="1"/>
    <col min="8450" max="8450" width="1.6640625" style="253" customWidth="1"/>
    <col min="8451" max="8452" width="5" style="253" customWidth="1"/>
    <col min="8453" max="8453" width="11.6640625" style="253" customWidth="1"/>
    <col min="8454" max="8454" width="9.1640625" style="253" customWidth="1"/>
    <col min="8455" max="8455" width="5" style="253" customWidth="1"/>
    <col min="8456" max="8456" width="77.83203125" style="253" customWidth="1"/>
    <col min="8457" max="8458" width="20" style="253" customWidth="1"/>
    <col min="8459" max="8459" width="1.6640625" style="253" customWidth="1"/>
    <col min="8460" max="8704" width="9.33203125" style="253"/>
    <col min="8705" max="8705" width="8.33203125" style="253" customWidth="1"/>
    <col min="8706" max="8706" width="1.6640625" style="253" customWidth="1"/>
    <col min="8707" max="8708" width="5" style="253" customWidth="1"/>
    <col min="8709" max="8709" width="11.6640625" style="253" customWidth="1"/>
    <col min="8710" max="8710" width="9.1640625" style="253" customWidth="1"/>
    <col min="8711" max="8711" width="5" style="253" customWidth="1"/>
    <col min="8712" max="8712" width="77.83203125" style="253" customWidth="1"/>
    <col min="8713" max="8714" width="20" style="253" customWidth="1"/>
    <col min="8715" max="8715" width="1.6640625" style="253" customWidth="1"/>
    <col min="8716" max="8960" width="9.33203125" style="253"/>
    <col min="8961" max="8961" width="8.33203125" style="253" customWidth="1"/>
    <col min="8962" max="8962" width="1.6640625" style="253" customWidth="1"/>
    <col min="8963" max="8964" width="5" style="253" customWidth="1"/>
    <col min="8965" max="8965" width="11.6640625" style="253" customWidth="1"/>
    <col min="8966" max="8966" width="9.1640625" style="253" customWidth="1"/>
    <col min="8967" max="8967" width="5" style="253" customWidth="1"/>
    <col min="8968" max="8968" width="77.83203125" style="253" customWidth="1"/>
    <col min="8969" max="8970" width="20" style="253" customWidth="1"/>
    <col min="8971" max="8971" width="1.6640625" style="253" customWidth="1"/>
    <col min="8972" max="9216" width="9.33203125" style="253"/>
    <col min="9217" max="9217" width="8.33203125" style="253" customWidth="1"/>
    <col min="9218" max="9218" width="1.6640625" style="253" customWidth="1"/>
    <col min="9219" max="9220" width="5" style="253" customWidth="1"/>
    <col min="9221" max="9221" width="11.6640625" style="253" customWidth="1"/>
    <col min="9222" max="9222" width="9.1640625" style="253" customWidth="1"/>
    <col min="9223" max="9223" width="5" style="253" customWidth="1"/>
    <col min="9224" max="9224" width="77.83203125" style="253" customWidth="1"/>
    <col min="9225" max="9226" width="20" style="253" customWidth="1"/>
    <col min="9227" max="9227" width="1.6640625" style="253" customWidth="1"/>
    <col min="9228" max="9472" width="9.33203125" style="253"/>
    <col min="9473" max="9473" width="8.33203125" style="253" customWidth="1"/>
    <col min="9474" max="9474" width="1.6640625" style="253" customWidth="1"/>
    <col min="9475" max="9476" width="5" style="253" customWidth="1"/>
    <col min="9477" max="9477" width="11.6640625" style="253" customWidth="1"/>
    <col min="9478" max="9478" width="9.1640625" style="253" customWidth="1"/>
    <col min="9479" max="9479" width="5" style="253" customWidth="1"/>
    <col min="9480" max="9480" width="77.83203125" style="253" customWidth="1"/>
    <col min="9481" max="9482" width="20" style="253" customWidth="1"/>
    <col min="9483" max="9483" width="1.6640625" style="253" customWidth="1"/>
    <col min="9484" max="9728" width="9.33203125" style="253"/>
    <col min="9729" max="9729" width="8.33203125" style="253" customWidth="1"/>
    <col min="9730" max="9730" width="1.6640625" style="253" customWidth="1"/>
    <col min="9731" max="9732" width="5" style="253" customWidth="1"/>
    <col min="9733" max="9733" width="11.6640625" style="253" customWidth="1"/>
    <col min="9734" max="9734" width="9.1640625" style="253" customWidth="1"/>
    <col min="9735" max="9735" width="5" style="253" customWidth="1"/>
    <col min="9736" max="9736" width="77.83203125" style="253" customWidth="1"/>
    <col min="9737" max="9738" width="20" style="253" customWidth="1"/>
    <col min="9739" max="9739" width="1.6640625" style="253" customWidth="1"/>
    <col min="9740" max="9984" width="9.33203125" style="253"/>
    <col min="9985" max="9985" width="8.33203125" style="253" customWidth="1"/>
    <col min="9986" max="9986" width="1.6640625" style="253" customWidth="1"/>
    <col min="9987" max="9988" width="5" style="253" customWidth="1"/>
    <col min="9989" max="9989" width="11.6640625" style="253" customWidth="1"/>
    <col min="9990" max="9990" width="9.1640625" style="253" customWidth="1"/>
    <col min="9991" max="9991" width="5" style="253" customWidth="1"/>
    <col min="9992" max="9992" width="77.83203125" style="253" customWidth="1"/>
    <col min="9993" max="9994" width="20" style="253" customWidth="1"/>
    <col min="9995" max="9995" width="1.6640625" style="253" customWidth="1"/>
    <col min="9996" max="10240" width="9.33203125" style="253"/>
    <col min="10241" max="10241" width="8.33203125" style="253" customWidth="1"/>
    <col min="10242" max="10242" width="1.6640625" style="253" customWidth="1"/>
    <col min="10243" max="10244" width="5" style="253" customWidth="1"/>
    <col min="10245" max="10245" width="11.6640625" style="253" customWidth="1"/>
    <col min="10246" max="10246" width="9.1640625" style="253" customWidth="1"/>
    <col min="10247" max="10247" width="5" style="253" customWidth="1"/>
    <col min="10248" max="10248" width="77.83203125" style="253" customWidth="1"/>
    <col min="10249" max="10250" width="20" style="253" customWidth="1"/>
    <col min="10251" max="10251" width="1.6640625" style="253" customWidth="1"/>
    <col min="10252" max="10496" width="9.33203125" style="253"/>
    <col min="10497" max="10497" width="8.33203125" style="253" customWidth="1"/>
    <col min="10498" max="10498" width="1.6640625" style="253" customWidth="1"/>
    <col min="10499" max="10500" width="5" style="253" customWidth="1"/>
    <col min="10501" max="10501" width="11.6640625" style="253" customWidth="1"/>
    <col min="10502" max="10502" width="9.1640625" style="253" customWidth="1"/>
    <col min="10503" max="10503" width="5" style="253" customWidth="1"/>
    <col min="10504" max="10504" width="77.83203125" style="253" customWidth="1"/>
    <col min="10505" max="10506" width="20" style="253" customWidth="1"/>
    <col min="10507" max="10507" width="1.6640625" style="253" customWidth="1"/>
    <col min="10508" max="10752" width="9.33203125" style="253"/>
    <col min="10753" max="10753" width="8.33203125" style="253" customWidth="1"/>
    <col min="10754" max="10754" width="1.6640625" style="253" customWidth="1"/>
    <col min="10755" max="10756" width="5" style="253" customWidth="1"/>
    <col min="10757" max="10757" width="11.6640625" style="253" customWidth="1"/>
    <col min="10758" max="10758" width="9.1640625" style="253" customWidth="1"/>
    <col min="10759" max="10759" width="5" style="253" customWidth="1"/>
    <col min="10760" max="10760" width="77.83203125" style="253" customWidth="1"/>
    <col min="10761" max="10762" width="20" style="253" customWidth="1"/>
    <col min="10763" max="10763" width="1.6640625" style="253" customWidth="1"/>
    <col min="10764" max="11008" width="9.33203125" style="253"/>
    <col min="11009" max="11009" width="8.33203125" style="253" customWidth="1"/>
    <col min="11010" max="11010" width="1.6640625" style="253" customWidth="1"/>
    <col min="11011" max="11012" width="5" style="253" customWidth="1"/>
    <col min="11013" max="11013" width="11.6640625" style="253" customWidth="1"/>
    <col min="11014" max="11014" width="9.1640625" style="253" customWidth="1"/>
    <col min="11015" max="11015" width="5" style="253" customWidth="1"/>
    <col min="11016" max="11016" width="77.83203125" style="253" customWidth="1"/>
    <col min="11017" max="11018" width="20" style="253" customWidth="1"/>
    <col min="11019" max="11019" width="1.6640625" style="253" customWidth="1"/>
    <col min="11020" max="11264" width="9.33203125" style="253"/>
    <col min="11265" max="11265" width="8.33203125" style="253" customWidth="1"/>
    <col min="11266" max="11266" width="1.6640625" style="253" customWidth="1"/>
    <col min="11267" max="11268" width="5" style="253" customWidth="1"/>
    <col min="11269" max="11269" width="11.6640625" style="253" customWidth="1"/>
    <col min="11270" max="11270" width="9.1640625" style="253" customWidth="1"/>
    <col min="11271" max="11271" width="5" style="253" customWidth="1"/>
    <col min="11272" max="11272" width="77.83203125" style="253" customWidth="1"/>
    <col min="11273" max="11274" width="20" style="253" customWidth="1"/>
    <col min="11275" max="11275" width="1.6640625" style="253" customWidth="1"/>
    <col min="11276" max="11520" width="9.33203125" style="253"/>
    <col min="11521" max="11521" width="8.33203125" style="253" customWidth="1"/>
    <col min="11522" max="11522" width="1.6640625" style="253" customWidth="1"/>
    <col min="11523" max="11524" width="5" style="253" customWidth="1"/>
    <col min="11525" max="11525" width="11.6640625" style="253" customWidth="1"/>
    <col min="11526" max="11526" width="9.1640625" style="253" customWidth="1"/>
    <col min="11527" max="11527" width="5" style="253" customWidth="1"/>
    <col min="11528" max="11528" width="77.83203125" style="253" customWidth="1"/>
    <col min="11529" max="11530" width="20" style="253" customWidth="1"/>
    <col min="11531" max="11531" width="1.6640625" style="253" customWidth="1"/>
    <col min="11532" max="11776" width="9.33203125" style="253"/>
    <col min="11777" max="11777" width="8.33203125" style="253" customWidth="1"/>
    <col min="11778" max="11778" width="1.6640625" style="253" customWidth="1"/>
    <col min="11779" max="11780" width="5" style="253" customWidth="1"/>
    <col min="11781" max="11781" width="11.6640625" style="253" customWidth="1"/>
    <col min="11782" max="11782" width="9.1640625" style="253" customWidth="1"/>
    <col min="11783" max="11783" width="5" style="253" customWidth="1"/>
    <col min="11784" max="11784" width="77.83203125" style="253" customWidth="1"/>
    <col min="11785" max="11786" width="20" style="253" customWidth="1"/>
    <col min="11787" max="11787" width="1.6640625" style="253" customWidth="1"/>
    <col min="11788" max="12032" width="9.33203125" style="253"/>
    <col min="12033" max="12033" width="8.33203125" style="253" customWidth="1"/>
    <col min="12034" max="12034" width="1.6640625" style="253" customWidth="1"/>
    <col min="12035" max="12036" width="5" style="253" customWidth="1"/>
    <col min="12037" max="12037" width="11.6640625" style="253" customWidth="1"/>
    <col min="12038" max="12038" width="9.1640625" style="253" customWidth="1"/>
    <col min="12039" max="12039" width="5" style="253" customWidth="1"/>
    <col min="12040" max="12040" width="77.83203125" style="253" customWidth="1"/>
    <col min="12041" max="12042" width="20" style="253" customWidth="1"/>
    <col min="12043" max="12043" width="1.6640625" style="253" customWidth="1"/>
    <col min="12044" max="12288" width="9.33203125" style="253"/>
    <col min="12289" max="12289" width="8.33203125" style="253" customWidth="1"/>
    <col min="12290" max="12290" width="1.6640625" style="253" customWidth="1"/>
    <col min="12291" max="12292" width="5" style="253" customWidth="1"/>
    <col min="12293" max="12293" width="11.6640625" style="253" customWidth="1"/>
    <col min="12294" max="12294" width="9.1640625" style="253" customWidth="1"/>
    <col min="12295" max="12295" width="5" style="253" customWidth="1"/>
    <col min="12296" max="12296" width="77.83203125" style="253" customWidth="1"/>
    <col min="12297" max="12298" width="20" style="253" customWidth="1"/>
    <col min="12299" max="12299" width="1.6640625" style="253" customWidth="1"/>
    <col min="12300" max="12544" width="9.33203125" style="253"/>
    <col min="12545" max="12545" width="8.33203125" style="253" customWidth="1"/>
    <col min="12546" max="12546" width="1.6640625" style="253" customWidth="1"/>
    <col min="12547" max="12548" width="5" style="253" customWidth="1"/>
    <col min="12549" max="12549" width="11.6640625" style="253" customWidth="1"/>
    <col min="12550" max="12550" width="9.1640625" style="253" customWidth="1"/>
    <col min="12551" max="12551" width="5" style="253" customWidth="1"/>
    <col min="12552" max="12552" width="77.83203125" style="253" customWidth="1"/>
    <col min="12553" max="12554" width="20" style="253" customWidth="1"/>
    <col min="12555" max="12555" width="1.6640625" style="253" customWidth="1"/>
    <col min="12556" max="12800" width="9.33203125" style="253"/>
    <col min="12801" max="12801" width="8.33203125" style="253" customWidth="1"/>
    <col min="12802" max="12802" width="1.6640625" style="253" customWidth="1"/>
    <col min="12803" max="12804" width="5" style="253" customWidth="1"/>
    <col min="12805" max="12805" width="11.6640625" style="253" customWidth="1"/>
    <col min="12806" max="12806" width="9.1640625" style="253" customWidth="1"/>
    <col min="12807" max="12807" width="5" style="253" customWidth="1"/>
    <col min="12808" max="12808" width="77.83203125" style="253" customWidth="1"/>
    <col min="12809" max="12810" width="20" style="253" customWidth="1"/>
    <col min="12811" max="12811" width="1.6640625" style="253" customWidth="1"/>
    <col min="12812" max="13056" width="9.33203125" style="253"/>
    <col min="13057" max="13057" width="8.33203125" style="253" customWidth="1"/>
    <col min="13058" max="13058" width="1.6640625" style="253" customWidth="1"/>
    <col min="13059" max="13060" width="5" style="253" customWidth="1"/>
    <col min="13061" max="13061" width="11.6640625" style="253" customWidth="1"/>
    <col min="13062" max="13062" width="9.1640625" style="253" customWidth="1"/>
    <col min="13063" max="13063" width="5" style="253" customWidth="1"/>
    <col min="13064" max="13064" width="77.83203125" style="253" customWidth="1"/>
    <col min="13065" max="13066" width="20" style="253" customWidth="1"/>
    <col min="13067" max="13067" width="1.6640625" style="253" customWidth="1"/>
    <col min="13068" max="13312" width="9.33203125" style="253"/>
    <col min="13313" max="13313" width="8.33203125" style="253" customWidth="1"/>
    <col min="13314" max="13314" width="1.6640625" style="253" customWidth="1"/>
    <col min="13315" max="13316" width="5" style="253" customWidth="1"/>
    <col min="13317" max="13317" width="11.6640625" style="253" customWidth="1"/>
    <col min="13318" max="13318" width="9.1640625" style="253" customWidth="1"/>
    <col min="13319" max="13319" width="5" style="253" customWidth="1"/>
    <col min="13320" max="13320" width="77.83203125" style="253" customWidth="1"/>
    <col min="13321" max="13322" width="20" style="253" customWidth="1"/>
    <col min="13323" max="13323" width="1.6640625" style="253" customWidth="1"/>
    <col min="13324" max="13568" width="9.33203125" style="253"/>
    <col min="13569" max="13569" width="8.33203125" style="253" customWidth="1"/>
    <col min="13570" max="13570" width="1.6640625" style="253" customWidth="1"/>
    <col min="13571" max="13572" width="5" style="253" customWidth="1"/>
    <col min="13573" max="13573" width="11.6640625" style="253" customWidth="1"/>
    <col min="13574" max="13574" width="9.1640625" style="253" customWidth="1"/>
    <col min="13575" max="13575" width="5" style="253" customWidth="1"/>
    <col min="13576" max="13576" width="77.83203125" style="253" customWidth="1"/>
    <col min="13577" max="13578" width="20" style="253" customWidth="1"/>
    <col min="13579" max="13579" width="1.6640625" style="253" customWidth="1"/>
    <col min="13580" max="13824" width="9.33203125" style="253"/>
    <col min="13825" max="13825" width="8.33203125" style="253" customWidth="1"/>
    <col min="13826" max="13826" width="1.6640625" style="253" customWidth="1"/>
    <col min="13827" max="13828" width="5" style="253" customWidth="1"/>
    <col min="13829" max="13829" width="11.6640625" style="253" customWidth="1"/>
    <col min="13830" max="13830" width="9.1640625" style="253" customWidth="1"/>
    <col min="13831" max="13831" width="5" style="253" customWidth="1"/>
    <col min="13832" max="13832" width="77.83203125" style="253" customWidth="1"/>
    <col min="13833" max="13834" width="20" style="253" customWidth="1"/>
    <col min="13835" max="13835" width="1.6640625" style="253" customWidth="1"/>
    <col min="13836" max="14080" width="9.33203125" style="253"/>
    <col min="14081" max="14081" width="8.33203125" style="253" customWidth="1"/>
    <col min="14082" max="14082" width="1.6640625" style="253" customWidth="1"/>
    <col min="14083" max="14084" width="5" style="253" customWidth="1"/>
    <col min="14085" max="14085" width="11.6640625" style="253" customWidth="1"/>
    <col min="14086" max="14086" width="9.1640625" style="253" customWidth="1"/>
    <col min="14087" max="14087" width="5" style="253" customWidth="1"/>
    <col min="14088" max="14088" width="77.83203125" style="253" customWidth="1"/>
    <col min="14089" max="14090" width="20" style="253" customWidth="1"/>
    <col min="14091" max="14091" width="1.6640625" style="253" customWidth="1"/>
    <col min="14092" max="14336" width="9.33203125" style="253"/>
    <col min="14337" max="14337" width="8.33203125" style="253" customWidth="1"/>
    <col min="14338" max="14338" width="1.6640625" style="253" customWidth="1"/>
    <col min="14339" max="14340" width="5" style="253" customWidth="1"/>
    <col min="14341" max="14341" width="11.6640625" style="253" customWidth="1"/>
    <col min="14342" max="14342" width="9.1640625" style="253" customWidth="1"/>
    <col min="14343" max="14343" width="5" style="253" customWidth="1"/>
    <col min="14344" max="14344" width="77.83203125" style="253" customWidth="1"/>
    <col min="14345" max="14346" width="20" style="253" customWidth="1"/>
    <col min="14347" max="14347" width="1.6640625" style="253" customWidth="1"/>
    <col min="14348" max="14592" width="9.33203125" style="253"/>
    <col min="14593" max="14593" width="8.33203125" style="253" customWidth="1"/>
    <col min="14594" max="14594" width="1.6640625" style="253" customWidth="1"/>
    <col min="14595" max="14596" width="5" style="253" customWidth="1"/>
    <col min="14597" max="14597" width="11.6640625" style="253" customWidth="1"/>
    <col min="14598" max="14598" width="9.1640625" style="253" customWidth="1"/>
    <col min="14599" max="14599" width="5" style="253" customWidth="1"/>
    <col min="14600" max="14600" width="77.83203125" style="253" customWidth="1"/>
    <col min="14601" max="14602" width="20" style="253" customWidth="1"/>
    <col min="14603" max="14603" width="1.6640625" style="253" customWidth="1"/>
    <col min="14604" max="14848" width="9.33203125" style="253"/>
    <col min="14849" max="14849" width="8.33203125" style="253" customWidth="1"/>
    <col min="14850" max="14850" width="1.6640625" style="253" customWidth="1"/>
    <col min="14851" max="14852" width="5" style="253" customWidth="1"/>
    <col min="14853" max="14853" width="11.6640625" style="253" customWidth="1"/>
    <col min="14854" max="14854" width="9.1640625" style="253" customWidth="1"/>
    <col min="14855" max="14855" width="5" style="253" customWidth="1"/>
    <col min="14856" max="14856" width="77.83203125" style="253" customWidth="1"/>
    <col min="14857" max="14858" width="20" style="253" customWidth="1"/>
    <col min="14859" max="14859" width="1.6640625" style="253" customWidth="1"/>
    <col min="14860" max="15104" width="9.33203125" style="253"/>
    <col min="15105" max="15105" width="8.33203125" style="253" customWidth="1"/>
    <col min="15106" max="15106" width="1.6640625" style="253" customWidth="1"/>
    <col min="15107" max="15108" width="5" style="253" customWidth="1"/>
    <col min="15109" max="15109" width="11.6640625" style="253" customWidth="1"/>
    <col min="15110" max="15110" width="9.1640625" style="253" customWidth="1"/>
    <col min="15111" max="15111" width="5" style="253" customWidth="1"/>
    <col min="15112" max="15112" width="77.83203125" style="253" customWidth="1"/>
    <col min="15113" max="15114" width="20" style="253" customWidth="1"/>
    <col min="15115" max="15115" width="1.6640625" style="253" customWidth="1"/>
    <col min="15116" max="15360" width="9.33203125" style="253"/>
    <col min="15361" max="15361" width="8.33203125" style="253" customWidth="1"/>
    <col min="15362" max="15362" width="1.6640625" style="253" customWidth="1"/>
    <col min="15363" max="15364" width="5" style="253" customWidth="1"/>
    <col min="15365" max="15365" width="11.6640625" style="253" customWidth="1"/>
    <col min="15366" max="15366" width="9.1640625" style="253" customWidth="1"/>
    <col min="15367" max="15367" width="5" style="253" customWidth="1"/>
    <col min="15368" max="15368" width="77.83203125" style="253" customWidth="1"/>
    <col min="15369" max="15370" width="20" style="253" customWidth="1"/>
    <col min="15371" max="15371" width="1.6640625" style="253" customWidth="1"/>
    <col min="15372" max="15616" width="9.33203125" style="253"/>
    <col min="15617" max="15617" width="8.33203125" style="253" customWidth="1"/>
    <col min="15618" max="15618" width="1.6640625" style="253" customWidth="1"/>
    <col min="15619" max="15620" width="5" style="253" customWidth="1"/>
    <col min="15621" max="15621" width="11.6640625" style="253" customWidth="1"/>
    <col min="15622" max="15622" width="9.1640625" style="253" customWidth="1"/>
    <col min="15623" max="15623" width="5" style="253" customWidth="1"/>
    <col min="15624" max="15624" width="77.83203125" style="253" customWidth="1"/>
    <col min="15625" max="15626" width="20" style="253" customWidth="1"/>
    <col min="15627" max="15627" width="1.6640625" style="253" customWidth="1"/>
    <col min="15628" max="15872" width="9.33203125" style="253"/>
    <col min="15873" max="15873" width="8.33203125" style="253" customWidth="1"/>
    <col min="15874" max="15874" width="1.6640625" style="253" customWidth="1"/>
    <col min="15875" max="15876" width="5" style="253" customWidth="1"/>
    <col min="15877" max="15877" width="11.6640625" style="253" customWidth="1"/>
    <col min="15878" max="15878" width="9.1640625" style="253" customWidth="1"/>
    <col min="15879" max="15879" width="5" style="253" customWidth="1"/>
    <col min="15880" max="15880" width="77.83203125" style="253" customWidth="1"/>
    <col min="15881" max="15882" width="20" style="253" customWidth="1"/>
    <col min="15883" max="15883" width="1.6640625" style="253" customWidth="1"/>
    <col min="15884" max="16128" width="9.33203125" style="253"/>
    <col min="16129" max="16129" width="8.33203125" style="253" customWidth="1"/>
    <col min="16130" max="16130" width="1.6640625" style="253" customWidth="1"/>
    <col min="16131" max="16132" width="5" style="253" customWidth="1"/>
    <col min="16133" max="16133" width="11.6640625" style="253" customWidth="1"/>
    <col min="16134" max="16134" width="9.1640625" style="253" customWidth="1"/>
    <col min="16135" max="16135" width="5" style="253" customWidth="1"/>
    <col min="16136" max="16136" width="77.83203125" style="253" customWidth="1"/>
    <col min="16137" max="16138" width="20" style="253" customWidth="1"/>
    <col min="16139" max="16139" width="1.6640625" style="253" customWidth="1"/>
    <col min="16140" max="16384" width="9.33203125" style="253"/>
  </cols>
  <sheetData>
    <row r="1" spans="2:11" ht="37.5" customHeight="1" x14ac:dyDescent="0.3"/>
    <row r="2" spans="2:11" ht="7.5" customHeight="1" x14ac:dyDescent="0.3">
      <c r="B2" s="254"/>
      <c r="C2" s="255"/>
      <c r="D2" s="255"/>
      <c r="E2" s="255"/>
      <c r="F2" s="255"/>
      <c r="G2" s="255"/>
      <c r="H2" s="255"/>
      <c r="I2" s="255"/>
      <c r="J2" s="255"/>
      <c r="K2" s="256"/>
    </row>
    <row r="3" spans="2:11" s="259" customFormat="1" ht="45" customHeight="1" x14ac:dyDescent="0.3">
      <c r="B3" s="257"/>
      <c r="C3" s="380" t="s">
        <v>1405</v>
      </c>
      <c r="D3" s="380"/>
      <c r="E3" s="380"/>
      <c r="F3" s="380"/>
      <c r="G3" s="380"/>
      <c r="H3" s="380"/>
      <c r="I3" s="380"/>
      <c r="J3" s="380"/>
      <c r="K3" s="258"/>
    </row>
    <row r="4" spans="2:11" ht="25.5" customHeight="1" x14ac:dyDescent="0.3">
      <c r="B4" s="260"/>
      <c r="C4" s="385" t="s">
        <v>1406</v>
      </c>
      <c r="D4" s="385"/>
      <c r="E4" s="385"/>
      <c r="F4" s="385"/>
      <c r="G4" s="385"/>
      <c r="H4" s="385"/>
      <c r="I4" s="385"/>
      <c r="J4" s="385"/>
      <c r="K4" s="261"/>
    </row>
    <row r="5" spans="2:11" ht="5.25" customHeight="1" x14ac:dyDescent="0.3">
      <c r="B5" s="260"/>
      <c r="C5" s="262"/>
      <c r="D5" s="262"/>
      <c r="E5" s="262"/>
      <c r="F5" s="262"/>
      <c r="G5" s="262"/>
      <c r="H5" s="262"/>
      <c r="I5" s="262"/>
      <c r="J5" s="262"/>
      <c r="K5" s="261"/>
    </row>
    <row r="6" spans="2:11" ht="15" customHeight="1" x14ac:dyDescent="0.3">
      <c r="B6" s="260"/>
      <c r="C6" s="382" t="s">
        <v>1407</v>
      </c>
      <c r="D6" s="382"/>
      <c r="E6" s="382"/>
      <c r="F6" s="382"/>
      <c r="G6" s="382"/>
      <c r="H6" s="382"/>
      <c r="I6" s="382"/>
      <c r="J6" s="382"/>
      <c r="K6" s="261"/>
    </row>
    <row r="7" spans="2:11" ht="15" customHeight="1" x14ac:dyDescent="0.3">
      <c r="B7" s="263"/>
      <c r="C7" s="382" t="s">
        <v>1408</v>
      </c>
      <c r="D7" s="382"/>
      <c r="E7" s="382"/>
      <c r="F7" s="382"/>
      <c r="G7" s="382"/>
      <c r="H7" s="382"/>
      <c r="I7" s="382"/>
      <c r="J7" s="382"/>
      <c r="K7" s="261"/>
    </row>
    <row r="8" spans="2:11" ht="12.75" customHeight="1" x14ac:dyDescent="0.3">
      <c r="B8" s="263"/>
      <c r="C8" s="264"/>
      <c r="D8" s="264"/>
      <c r="E8" s="264"/>
      <c r="F8" s="264"/>
      <c r="G8" s="264"/>
      <c r="H8" s="264"/>
      <c r="I8" s="264"/>
      <c r="J8" s="264"/>
      <c r="K8" s="261"/>
    </row>
    <row r="9" spans="2:11" ht="15" customHeight="1" x14ac:dyDescent="0.3">
      <c r="B9" s="263"/>
      <c r="C9" s="382" t="s">
        <v>1409</v>
      </c>
      <c r="D9" s="382"/>
      <c r="E9" s="382"/>
      <c r="F9" s="382"/>
      <c r="G9" s="382"/>
      <c r="H9" s="382"/>
      <c r="I9" s="382"/>
      <c r="J9" s="382"/>
      <c r="K9" s="261"/>
    </row>
    <row r="10" spans="2:11" ht="15" customHeight="1" x14ac:dyDescent="0.3">
      <c r="B10" s="263"/>
      <c r="C10" s="264"/>
      <c r="D10" s="382" t="s">
        <v>1410</v>
      </c>
      <c r="E10" s="382"/>
      <c r="F10" s="382"/>
      <c r="G10" s="382"/>
      <c r="H10" s="382"/>
      <c r="I10" s="382"/>
      <c r="J10" s="382"/>
      <c r="K10" s="261"/>
    </row>
    <row r="11" spans="2:11" ht="15" customHeight="1" x14ac:dyDescent="0.3">
      <c r="B11" s="263"/>
      <c r="C11" s="265"/>
      <c r="D11" s="382" t="s">
        <v>1411</v>
      </c>
      <c r="E11" s="382"/>
      <c r="F11" s="382"/>
      <c r="G11" s="382"/>
      <c r="H11" s="382"/>
      <c r="I11" s="382"/>
      <c r="J11" s="382"/>
      <c r="K11" s="261"/>
    </row>
    <row r="12" spans="2:11" ht="12.75" customHeight="1" x14ac:dyDescent="0.3">
      <c r="B12" s="263"/>
      <c r="C12" s="265"/>
      <c r="D12" s="265"/>
      <c r="E12" s="265"/>
      <c r="F12" s="265"/>
      <c r="G12" s="265"/>
      <c r="H12" s="265"/>
      <c r="I12" s="265"/>
      <c r="J12" s="265"/>
      <c r="K12" s="261"/>
    </row>
    <row r="13" spans="2:11" ht="15" customHeight="1" x14ac:dyDescent="0.3">
      <c r="B13" s="263"/>
      <c r="C13" s="265"/>
      <c r="D13" s="382" t="s">
        <v>1412</v>
      </c>
      <c r="E13" s="382"/>
      <c r="F13" s="382"/>
      <c r="G13" s="382"/>
      <c r="H13" s="382"/>
      <c r="I13" s="382"/>
      <c r="J13" s="382"/>
      <c r="K13" s="261"/>
    </row>
    <row r="14" spans="2:11" ht="15" customHeight="1" x14ac:dyDescent="0.3">
      <c r="B14" s="263"/>
      <c r="C14" s="265"/>
      <c r="D14" s="382" t="s">
        <v>1413</v>
      </c>
      <c r="E14" s="382"/>
      <c r="F14" s="382"/>
      <c r="G14" s="382"/>
      <c r="H14" s="382"/>
      <c r="I14" s="382"/>
      <c r="J14" s="382"/>
      <c r="K14" s="261"/>
    </row>
    <row r="15" spans="2:11" ht="15" customHeight="1" x14ac:dyDescent="0.3">
      <c r="B15" s="263"/>
      <c r="C15" s="265"/>
      <c r="D15" s="382" t="s">
        <v>1414</v>
      </c>
      <c r="E15" s="382"/>
      <c r="F15" s="382"/>
      <c r="G15" s="382"/>
      <c r="H15" s="382"/>
      <c r="I15" s="382"/>
      <c r="J15" s="382"/>
      <c r="K15" s="261"/>
    </row>
    <row r="16" spans="2:11" ht="15" customHeight="1" x14ac:dyDescent="0.3">
      <c r="B16" s="263"/>
      <c r="C16" s="265"/>
      <c r="D16" s="265"/>
      <c r="E16" s="266" t="s">
        <v>79</v>
      </c>
      <c r="F16" s="382" t="s">
        <v>1415</v>
      </c>
      <c r="G16" s="382"/>
      <c r="H16" s="382"/>
      <c r="I16" s="382"/>
      <c r="J16" s="382"/>
      <c r="K16" s="261"/>
    </row>
    <row r="17" spans="2:11" ht="15" customHeight="1" x14ac:dyDescent="0.3">
      <c r="B17" s="263"/>
      <c r="C17" s="265"/>
      <c r="D17" s="265"/>
      <c r="E17" s="266" t="s">
        <v>1416</v>
      </c>
      <c r="F17" s="382" t="s">
        <v>1417</v>
      </c>
      <c r="G17" s="382"/>
      <c r="H17" s="382"/>
      <c r="I17" s="382"/>
      <c r="J17" s="382"/>
      <c r="K17" s="261"/>
    </row>
    <row r="18" spans="2:11" ht="15" customHeight="1" x14ac:dyDescent="0.3">
      <c r="B18" s="263"/>
      <c r="C18" s="265"/>
      <c r="D18" s="265"/>
      <c r="E18" s="266" t="s">
        <v>1418</v>
      </c>
      <c r="F18" s="382" t="s">
        <v>1419</v>
      </c>
      <c r="G18" s="382"/>
      <c r="H18" s="382"/>
      <c r="I18" s="382"/>
      <c r="J18" s="382"/>
      <c r="K18" s="261"/>
    </row>
    <row r="19" spans="2:11" ht="15" customHeight="1" x14ac:dyDescent="0.3">
      <c r="B19" s="263"/>
      <c r="C19" s="265"/>
      <c r="D19" s="265"/>
      <c r="E19" s="266" t="s">
        <v>1420</v>
      </c>
      <c r="F19" s="382" t="s">
        <v>91</v>
      </c>
      <c r="G19" s="382"/>
      <c r="H19" s="382"/>
      <c r="I19" s="382"/>
      <c r="J19" s="382"/>
      <c r="K19" s="261"/>
    </row>
    <row r="20" spans="2:11" ht="15" customHeight="1" x14ac:dyDescent="0.3">
      <c r="B20" s="263"/>
      <c r="C20" s="265"/>
      <c r="D20" s="265"/>
      <c r="E20" s="266" t="s">
        <v>1421</v>
      </c>
      <c r="F20" s="382" t="s">
        <v>1422</v>
      </c>
      <c r="G20" s="382"/>
      <c r="H20" s="382"/>
      <c r="I20" s="382"/>
      <c r="J20" s="382"/>
      <c r="K20" s="261"/>
    </row>
    <row r="21" spans="2:11" ht="15" customHeight="1" x14ac:dyDescent="0.3">
      <c r="B21" s="263"/>
      <c r="C21" s="265"/>
      <c r="D21" s="265"/>
      <c r="E21" s="266" t="s">
        <v>85</v>
      </c>
      <c r="F21" s="382" t="s">
        <v>1423</v>
      </c>
      <c r="G21" s="382"/>
      <c r="H21" s="382"/>
      <c r="I21" s="382"/>
      <c r="J21" s="382"/>
      <c r="K21" s="261"/>
    </row>
    <row r="22" spans="2:11" ht="12.75" customHeight="1" x14ac:dyDescent="0.3">
      <c r="B22" s="263"/>
      <c r="C22" s="265"/>
      <c r="D22" s="265"/>
      <c r="E22" s="265"/>
      <c r="F22" s="265"/>
      <c r="G22" s="265"/>
      <c r="H22" s="265"/>
      <c r="I22" s="265"/>
      <c r="J22" s="265"/>
      <c r="K22" s="261"/>
    </row>
    <row r="23" spans="2:11" ht="15" customHeight="1" x14ac:dyDescent="0.3">
      <c r="B23" s="263"/>
      <c r="C23" s="382" t="s">
        <v>1424</v>
      </c>
      <c r="D23" s="382"/>
      <c r="E23" s="382"/>
      <c r="F23" s="382"/>
      <c r="G23" s="382"/>
      <c r="H23" s="382"/>
      <c r="I23" s="382"/>
      <c r="J23" s="382"/>
      <c r="K23" s="261"/>
    </row>
    <row r="24" spans="2:11" ht="15" customHeight="1" x14ac:dyDescent="0.3">
      <c r="B24" s="263"/>
      <c r="C24" s="382" t="s">
        <v>1425</v>
      </c>
      <c r="D24" s="382"/>
      <c r="E24" s="382"/>
      <c r="F24" s="382"/>
      <c r="G24" s="382"/>
      <c r="H24" s="382"/>
      <c r="I24" s="382"/>
      <c r="J24" s="382"/>
      <c r="K24" s="261"/>
    </row>
    <row r="25" spans="2:11" ht="15" customHeight="1" x14ac:dyDescent="0.3">
      <c r="B25" s="263"/>
      <c r="C25" s="264"/>
      <c r="D25" s="382" t="s">
        <v>1426</v>
      </c>
      <c r="E25" s="382"/>
      <c r="F25" s="382"/>
      <c r="G25" s="382"/>
      <c r="H25" s="382"/>
      <c r="I25" s="382"/>
      <c r="J25" s="382"/>
      <c r="K25" s="261"/>
    </row>
    <row r="26" spans="2:11" ht="15" customHeight="1" x14ac:dyDescent="0.3">
      <c r="B26" s="263"/>
      <c r="C26" s="265"/>
      <c r="D26" s="382" t="s">
        <v>1427</v>
      </c>
      <c r="E26" s="382"/>
      <c r="F26" s="382"/>
      <c r="G26" s="382"/>
      <c r="H26" s="382"/>
      <c r="I26" s="382"/>
      <c r="J26" s="382"/>
      <c r="K26" s="261"/>
    </row>
    <row r="27" spans="2:11" ht="12.75" customHeight="1" x14ac:dyDescent="0.3">
      <c r="B27" s="263"/>
      <c r="C27" s="265"/>
      <c r="D27" s="265"/>
      <c r="E27" s="265"/>
      <c r="F27" s="265"/>
      <c r="G27" s="265"/>
      <c r="H27" s="265"/>
      <c r="I27" s="265"/>
      <c r="J27" s="265"/>
      <c r="K27" s="261"/>
    </row>
    <row r="28" spans="2:11" ht="15" customHeight="1" x14ac:dyDescent="0.3">
      <c r="B28" s="263"/>
      <c r="C28" s="265"/>
      <c r="D28" s="382" t="s">
        <v>1428</v>
      </c>
      <c r="E28" s="382"/>
      <c r="F28" s="382"/>
      <c r="G28" s="382"/>
      <c r="H28" s="382"/>
      <c r="I28" s="382"/>
      <c r="J28" s="382"/>
      <c r="K28" s="261"/>
    </row>
    <row r="29" spans="2:11" ht="15" customHeight="1" x14ac:dyDescent="0.3">
      <c r="B29" s="263"/>
      <c r="C29" s="265"/>
      <c r="D29" s="382" t="s">
        <v>1429</v>
      </c>
      <c r="E29" s="382"/>
      <c r="F29" s="382"/>
      <c r="G29" s="382"/>
      <c r="H29" s="382"/>
      <c r="I29" s="382"/>
      <c r="J29" s="382"/>
      <c r="K29" s="261"/>
    </row>
    <row r="30" spans="2:11" ht="12.75" customHeight="1" x14ac:dyDescent="0.3">
      <c r="B30" s="263"/>
      <c r="C30" s="265"/>
      <c r="D30" s="265"/>
      <c r="E30" s="265"/>
      <c r="F30" s="265"/>
      <c r="G30" s="265"/>
      <c r="H30" s="265"/>
      <c r="I30" s="265"/>
      <c r="J30" s="265"/>
      <c r="K30" s="261"/>
    </row>
    <row r="31" spans="2:11" ht="15" customHeight="1" x14ac:dyDescent="0.3">
      <c r="B31" s="263"/>
      <c r="C31" s="265"/>
      <c r="D31" s="382" t="s">
        <v>1430</v>
      </c>
      <c r="E31" s="382"/>
      <c r="F31" s="382"/>
      <c r="G31" s="382"/>
      <c r="H31" s="382"/>
      <c r="I31" s="382"/>
      <c r="J31" s="382"/>
      <c r="K31" s="261"/>
    </row>
    <row r="32" spans="2:11" ht="15" customHeight="1" x14ac:dyDescent="0.3">
      <c r="B32" s="263"/>
      <c r="C32" s="265"/>
      <c r="D32" s="382" t="s">
        <v>1431</v>
      </c>
      <c r="E32" s="382"/>
      <c r="F32" s="382"/>
      <c r="G32" s="382"/>
      <c r="H32" s="382"/>
      <c r="I32" s="382"/>
      <c r="J32" s="382"/>
      <c r="K32" s="261"/>
    </row>
    <row r="33" spans="2:11" ht="15" customHeight="1" x14ac:dyDescent="0.3">
      <c r="B33" s="263"/>
      <c r="C33" s="265"/>
      <c r="D33" s="382" t="s">
        <v>1432</v>
      </c>
      <c r="E33" s="382"/>
      <c r="F33" s="382"/>
      <c r="G33" s="382"/>
      <c r="H33" s="382"/>
      <c r="I33" s="382"/>
      <c r="J33" s="382"/>
      <c r="K33" s="261"/>
    </row>
    <row r="34" spans="2:11" ht="15" customHeight="1" x14ac:dyDescent="0.3">
      <c r="B34" s="263"/>
      <c r="C34" s="265"/>
      <c r="D34" s="264"/>
      <c r="E34" s="267" t="s">
        <v>140</v>
      </c>
      <c r="F34" s="264"/>
      <c r="G34" s="382" t="s">
        <v>1433</v>
      </c>
      <c r="H34" s="382"/>
      <c r="I34" s="382"/>
      <c r="J34" s="382"/>
      <c r="K34" s="261"/>
    </row>
    <row r="35" spans="2:11" ht="30.75" customHeight="1" x14ac:dyDescent="0.3">
      <c r="B35" s="263"/>
      <c r="C35" s="265"/>
      <c r="D35" s="264"/>
      <c r="E35" s="267" t="s">
        <v>1434</v>
      </c>
      <c r="F35" s="264"/>
      <c r="G35" s="382" t="s">
        <v>1435</v>
      </c>
      <c r="H35" s="382"/>
      <c r="I35" s="382"/>
      <c r="J35" s="382"/>
      <c r="K35" s="261"/>
    </row>
    <row r="36" spans="2:11" ht="15" customHeight="1" x14ac:dyDescent="0.3">
      <c r="B36" s="263"/>
      <c r="C36" s="265"/>
      <c r="D36" s="264"/>
      <c r="E36" s="267" t="s">
        <v>54</v>
      </c>
      <c r="F36" s="264"/>
      <c r="G36" s="382" t="s">
        <v>1436</v>
      </c>
      <c r="H36" s="382"/>
      <c r="I36" s="382"/>
      <c r="J36" s="382"/>
      <c r="K36" s="261"/>
    </row>
    <row r="37" spans="2:11" ht="15" customHeight="1" x14ac:dyDescent="0.3">
      <c r="B37" s="263"/>
      <c r="C37" s="265"/>
      <c r="D37" s="264"/>
      <c r="E37" s="267" t="s">
        <v>141</v>
      </c>
      <c r="F37" s="264"/>
      <c r="G37" s="382" t="s">
        <v>1437</v>
      </c>
      <c r="H37" s="382"/>
      <c r="I37" s="382"/>
      <c r="J37" s="382"/>
      <c r="K37" s="261"/>
    </row>
    <row r="38" spans="2:11" ht="15" customHeight="1" x14ac:dyDescent="0.3">
      <c r="B38" s="263"/>
      <c r="C38" s="265"/>
      <c r="D38" s="264"/>
      <c r="E38" s="267" t="s">
        <v>142</v>
      </c>
      <c r="F38" s="264"/>
      <c r="G38" s="382" t="s">
        <v>1438</v>
      </c>
      <c r="H38" s="382"/>
      <c r="I38" s="382"/>
      <c r="J38" s="382"/>
      <c r="K38" s="261"/>
    </row>
    <row r="39" spans="2:11" ht="15" customHeight="1" x14ac:dyDescent="0.3">
      <c r="B39" s="263"/>
      <c r="C39" s="265"/>
      <c r="D39" s="264"/>
      <c r="E39" s="267" t="s">
        <v>143</v>
      </c>
      <c r="F39" s="264"/>
      <c r="G39" s="382" t="s">
        <v>1439</v>
      </c>
      <c r="H39" s="382"/>
      <c r="I39" s="382"/>
      <c r="J39" s="382"/>
      <c r="K39" s="261"/>
    </row>
    <row r="40" spans="2:11" ht="15" customHeight="1" x14ac:dyDescent="0.3">
      <c r="B40" s="263"/>
      <c r="C40" s="265"/>
      <c r="D40" s="264"/>
      <c r="E40" s="267" t="s">
        <v>1440</v>
      </c>
      <c r="F40" s="264"/>
      <c r="G40" s="382" t="s">
        <v>1441</v>
      </c>
      <c r="H40" s="382"/>
      <c r="I40" s="382"/>
      <c r="J40" s="382"/>
      <c r="K40" s="261"/>
    </row>
    <row r="41" spans="2:11" ht="15" customHeight="1" x14ac:dyDescent="0.3">
      <c r="B41" s="263"/>
      <c r="C41" s="265"/>
      <c r="D41" s="264"/>
      <c r="E41" s="267"/>
      <c r="F41" s="264"/>
      <c r="G41" s="382" t="s">
        <v>1442</v>
      </c>
      <c r="H41" s="382"/>
      <c r="I41" s="382"/>
      <c r="J41" s="382"/>
      <c r="K41" s="261"/>
    </row>
    <row r="42" spans="2:11" ht="15" customHeight="1" x14ac:dyDescent="0.3">
      <c r="B42" s="263"/>
      <c r="C42" s="265"/>
      <c r="D42" s="264"/>
      <c r="E42" s="267" t="s">
        <v>1443</v>
      </c>
      <c r="F42" s="264"/>
      <c r="G42" s="382" t="s">
        <v>1444</v>
      </c>
      <c r="H42" s="382"/>
      <c r="I42" s="382"/>
      <c r="J42" s="382"/>
      <c r="K42" s="261"/>
    </row>
    <row r="43" spans="2:11" ht="15" customHeight="1" x14ac:dyDescent="0.3">
      <c r="B43" s="263"/>
      <c r="C43" s="265"/>
      <c r="D43" s="264"/>
      <c r="E43" s="267" t="s">
        <v>145</v>
      </c>
      <c r="F43" s="264"/>
      <c r="G43" s="382" t="s">
        <v>1445</v>
      </c>
      <c r="H43" s="382"/>
      <c r="I43" s="382"/>
      <c r="J43" s="382"/>
      <c r="K43" s="261"/>
    </row>
    <row r="44" spans="2:11" ht="12.75" customHeight="1" x14ac:dyDescent="0.3">
      <c r="B44" s="263"/>
      <c r="C44" s="265"/>
      <c r="D44" s="264"/>
      <c r="E44" s="264"/>
      <c r="F44" s="264"/>
      <c r="G44" s="264"/>
      <c r="H44" s="264"/>
      <c r="I44" s="264"/>
      <c r="J44" s="264"/>
      <c r="K44" s="261"/>
    </row>
    <row r="45" spans="2:11" ht="15" customHeight="1" x14ac:dyDescent="0.3">
      <c r="B45" s="263"/>
      <c r="C45" s="265"/>
      <c r="D45" s="382" t="s">
        <v>1446</v>
      </c>
      <c r="E45" s="382"/>
      <c r="F45" s="382"/>
      <c r="G45" s="382"/>
      <c r="H45" s="382"/>
      <c r="I45" s="382"/>
      <c r="J45" s="382"/>
      <c r="K45" s="261"/>
    </row>
    <row r="46" spans="2:11" ht="15" customHeight="1" x14ac:dyDescent="0.3">
      <c r="B46" s="263"/>
      <c r="C46" s="265"/>
      <c r="D46" s="265"/>
      <c r="E46" s="382" t="s">
        <v>1447</v>
      </c>
      <c r="F46" s="382"/>
      <c r="G46" s="382"/>
      <c r="H46" s="382"/>
      <c r="I46" s="382"/>
      <c r="J46" s="382"/>
      <c r="K46" s="261"/>
    </row>
    <row r="47" spans="2:11" ht="15" customHeight="1" x14ac:dyDescent="0.3">
      <c r="B47" s="263"/>
      <c r="C47" s="265"/>
      <c r="D47" s="265"/>
      <c r="E47" s="382" t="s">
        <v>1448</v>
      </c>
      <c r="F47" s="382"/>
      <c r="G47" s="382"/>
      <c r="H47" s="382"/>
      <c r="I47" s="382"/>
      <c r="J47" s="382"/>
      <c r="K47" s="261"/>
    </row>
    <row r="48" spans="2:11" ht="15" customHeight="1" x14ac:dyDescent="0.3">
      <c r="B48" s="263"/>
      <c r="C48" s="265"/>
      <c r="D48" s="265"/>
      <c r="E48" s="382" t="s">
        <v>1449</v>
      </c>
      <c r="F48" s="382"/>
      <c r="G48" s="382"/>
      <c r="H48" s="382"/>
      <c r="I48" s="382"/>
      <c r="J48" s="382"/>
      <c r="K48" s="261"/>
    </row>
    <row r="49" spans="2:11" ht="15" customHeight="1" x14ac:dyDescent="0.3">
      <c r="B49" s="263"/>
      <c r="C49" s="265"/>
      <c r="D49" s="382" t="s">
        <v>1450</v>
      </c>
      <c r="E49" s="382"/>
      <c r="F49" s="382"/>
      <c r="G49" s="382"/>
      <c r="H49" s="382"/>
      <c r="I49" s="382"/>
      <c r="J49" s="382"/>
      <c r="K49" s="261"/>
    </row>
    <row r="50" spans="2:11" ht="25.5" customHeight="1" x14ac:dyDescent="0.3">
      <c r="B50" s="260"/>
      <c r="C50" s="385" t="s">
        <v>1451</v>
      </c>
      <c r="D50" s="385"/>
      <c r="E50" s="385"/>
      <c r="F50" s="385"/>
      <c r="G50" s="385"/>
      <c r="H50" s="385"/>
      <c r="I50" s="385"/>
      <c r="J50" s="385"/>
      <c r="K50" s="261"/>
    </row>
    <row r="51" spans="2:11" ht="5.25" customHeight="1" x14ac:dyDescent="0.3">
      <c r="B51" s="260"/>
      <c r="C51" s="262"/>
      <c r="D51" s="262"/>
      <c r="E51" s="262"/>
      <c r="F51" s="262"/>
      <c r="G51" s="262"/>
      <c r="H51" s="262"/>
      <c r="I51" s="262"/>
      <c r="J51" s="262"/>
      <c r="K51" s="261"/>
    </row>
    <row r="52" spans="2:11" ht="15" customHeight="1" x14ac:dyDescent="0.3">
      <c r="B52" s="260"/>
      <c r="C52" s="382" t="s">
        <v>1452</v>
      </c>
      <c r="D52" s="382"/>
      <c r="E52" s="382"/>
      <c r="F52" s="382"/>
      <c r="G52" s="382"/>
      <c r="H52" s="382"/>
      <c r="I52" s="382"/>
      <c r="J52" s="382"/>
      <c r="K52" s="261"/>
    </row>
    <row r="53" spans="2:11" ht="15" customHeight="1" x14ac:dyDescent="0.3">
      <c r="B53" s="260"/>
      <c r="C53" s="382" t="s">
        <v>1453</v>
      </c>
      <c r="D53" s="382"/>
      <c r="E53" s="382"/>
      <c r="F53" s="382"/>
      <c r="G53" s="382"/>
      <c r="H53" s="382"/>
      <c r="I53" s="382"/>
      <c r="J53" s="382"/>
      <c r="K53" s="261"/>
    </row>
    <row r="54" spans="2:11" ht="12.75" customHeight="1" x14ac:dyDescent="0.3">
      <c r="B54" s="260"/>
      <c r="C54" s="264"/>
      <c r="D54" s="264"/>
      <c r="E54" s="264"/>
      <c r="F54" s="264"/>
      <c r="G54" s="264"/>
      <c r="H54" s="264"/>
      <c r="I54" s="264"/>
      <c r="J54" s="264"/>
      <c r="K54" s="261"/>
    </row>
    <row r="55" spans="2:11" ht="15" customHeight="1" x14ac:dyDescent="0.3">
      <c r="B55" s="260"/>
      <c r="C55" s="382" t="s">
        <v>1454</v>
      </c>
      <c r="D55" s="382"/>
      <c r="E55" s="382"/>
      <c r="F55" s="382"/>
      <c r="G55" s="382"/>
      <c r="H55" s="382"/>
      <c r="I55" s="382"/>
      <c r="J55" s="382"/>
      <c r="K55" s="261"/>
    </row>
    <row r="56" spans="2:11" ht="15" customHeight="1" x14ac:dyDescent="0.3">
      <c r="B56" s="260"/>
      <c r="C56" s="265"/>
      <c r="D56" s="382" t="s">
        <v>1455</v>
      </c>
      <c r="E56" s="382"/>
      <c r="F56" s="382"/>
      <c r="G56" s="382"/>
      <c r="H56" s="382"/>
      <c r="I56" s="382"/>
      <c r="J56" s="382"/>
      <c r="K56" s="261"/>
    </row>
    <row r="57" spans="2:11" ht="15" customHeight="1" x14ac:dyDescent="0.3">
      <c r="B57" s="260"/>
      <c r="C57" s="265"/>
      <c r="D57" s="382" t="s">
        <v>1456</v>
      </c>
      <c r="E57" s="382"/>
      <c r="F57" s="382"/>
      <c r="G57" s="382"/>
      <c r="H57" s="382"/>
      <c r="I57" s="382"/>
      <c r="J57" s="382"/>
      <c r="K57" s="261"/>
    </row>
    <row r="58" spans="2:11" ht="15" customHeight="1" x14ac:dyDescent="0.3">
      <c r="B58" s="260"/>
      <c r="C58" s="265"/>
      <c r="D58" s="382" t="s">
        <v>1457</v>
      </c>
      <c r="E58" s="382"/>
      <c r="F58" s="382"/>
      <c r="G58" s="382"/>
      <c r="H58" s="382"/>
      <c r="I58" s="382"/>
      <c r="J58" s="382"/>
      <c r="K58" s="261"/>
    </row>
    <row r="59" spans="2:11" ht="15" customHeight="1" x14ac:dyDescent="0.3">
      <c r="B59" s="260"/>
      <c r="C59" s="265"/>
      <c r="D59" s="382" t="s">
        <v>1458</v>
      </c>
      <c r="E59" s="382"/>
      <c r="F59" s="382"/>
      <c r="G59" s="382"/>
      <c r="H59" s="382"/>
      <c r="I59" s="382"/>
      <c r="J59" s="382"/>
      <c r="K59" s="261"/>
    </row>
    <row r="60" spans="2:11" ht="15" customHeight="1" x14ac:dyDescent="0.3">
      <c r="B60" s="260"/>
      <c r="C60" s="265"/>
      <c r="D60" s="384" t="s">
        <v>1459</v>
      </c>
      <c r="E60" s="384"/>
      <c r="F60" s="384"/>
      <c r="G60" s="384"/>
      <c r="H60" s="384"/>
      <c r="I60" s="384"/>
      <c r="J60" s="384"/>
      <c r="K60" s="261"/>
    </row>
    <row r="61" spans="2:11" ht="15" customHeight="1" x14ac:dyDescent="0.3">
      <c r="B61" s="260"/>
      <c r="C61" s="265"/>
      <c r="D61" s="382" t="s">
        <v>1460</v>
      </c>
      <c r="E61" s="382"/>
      <c r="F61" s="382"/>
      <c r="G61" s="382"/>
      <c r="H61" s="382"/>
      <c r="I61" s="382"/>
      <c r="J61" s="382"/>
      <c r="K61" s="261"/>
    </row>
    <row r="62" spans="2:11" ht="12.75" customHeight="1" x14ac:dyDescent="0.3">
      <c r="B62" s="260"/>
      <c r="C62" s="265"/>
      <c r="D62" s="265"/>
      <c r="E62" s="268"/>
      <c r="F62" s="265"/>
      <c r="G62" s="265"/>
      <c r="H62" s="265"/>
      <c r="I62" s="265"/>
      <c r="J62" s="265"/>
      <c r="K62" s="261"/>
    </row>
    <row r="63" spans="2:11" ht="15" customHeight="1" x14ac:dyDescent="0.3">
      <c r="B63" s="260"/>
      <c r="C63" s="265"/>
      <c r="D63" s="382" t="s">
        <v>1461</v>
      </c>
      <c r="E63" s="382"/>
      <c r="F63" s="382"/>
      <c r="G63" s="382"/>
      <c r="H63" s="382"/>
      <c r="I63" s="382"/>
      <c r="J63" s="382"/>
      <c r="K63" s="261"/>
    </row>
    <row r="64" spans="2:11" ht="15" customHeight="1" x14ac:dyDescent="0.3">
      <c r="B64" s="260"/>
      <c r="C64" s="265"/>
      <c r="D64" s="384" t="s">
        <v>1462</v>
      </c>
      <c r="E64" s="384"/>
      <c r="F64" s="384"/>
      <c r="G64" s="384"/>
      <c r="H64" s="384"/>
      <c r="I64" s="384"/>
      <c r="J64" s="384"/>
      <c r="K64" s="261"/>
    </row>
    <row r="65" spans="2:11" ht="15" customHeight="1" x14ac:dyDescent="0.3">
      <c r="B65" s="260"/>
      <c r="C65" s="265"/>
      <c r="D65" s="382" t="s">
        <v>1463</v>
      </c>
      <c r="E65" s="382"/>
      <c r="F65" s="382"/>
      <c r="G65" s="382"/>
      <c r="H65" s="382"/>
      <c r="I65" s="382"/>
      <c r="J65" s="382"/>
      <c r="K65" s="261"/>
    </row>
    <row r="66" spans="2:11" ht="15" customHeight="1" x14ac:dyDescent="0.3">
      <c r="B66" s="260"/>
      <c r="C66" s="265"/>
      <c r="D66" s="382" t="s">
        <v>1464</v>
      </c>
      <c r="E66" s="382"/>
      <c r="F66" s="382"/>
      <c r="G66" s="382"/>
      <c r="H66" s="382"/>
      <c r="I66" s="382"/>
      <c r="J66" s="382"/>
      <c r="K66" s="261"/>
    </row>
    <row r="67" spans="2:11" ht="15" customHeight="1" x14ac:dyDescent="0.3">
      <c r="B67" s="260"/>
      <c r="C67" s="265"/>
      <c r="D67" s="382" t="s">
        <v>1465</v>
      </c>
      <c r="E67" s="382"/>
      <c r="F67" s="382"/>
      <c r="G67" s="382"/>
      <c r="H67" s="382"/>
      <c r="I67" s="382"/>
      <c r="J67" s="382"/>
      <c r="K67" s="261"/>
    </row>
    <row r="68" spans="2:11" ht="15" customHeight="1" x14ac:dyDescent="0.3">
      <c r="B68" s="260"/>
      <c r="C68" s="265"/>
      <c r="D68" s="382" t="s">
        <v>1466</v>
      </c>
      <c r="E68" s="382"/>
      <c r="F68" s="382"/>
      <c r="G68" s="382"/>
      <c r="H68" s="382"/>
      <c r="I68" s="382"/>
      <c r="J68" s="382"/>
      <c r="K68" s="261"/>
    </row>
    <row r="69" spans="2:11" ht="12.75" customHeight="1" x14ac:dyDescent="0.3">
      <c r="B69" s="269"/>
      <c r="C69" s="270"/>
      <c r="D69" s="270"/>
      <c r="E69" s="270"/>
      <c r="F69" s="270"/>
      <c r="G69" s="270"/>
      <c r="H69" s="270"/>
      <c r="I69" s="270"/>
      <c r="J69" s="270"/>
      <c r="K69" s="271"/>
    </row>
    <row r="70" spans="2:11" ht="18.75" customHeight="1" x14ac:dyDescent="0.3">
      <c r="B70" s="272"/>
      <c r="C70" s="272"/>
      <c r="D70" s="272"/>
      <c r="E70" s="272"/>
      <c r="F70" s="272"/>
      <c r="G70" s="272"/>
      <c r="H70" s="272"/>
      <c r="I70" s="272"/>
      <c r="J70" s="272"/>
      <c r="K70" s="273"/>
    </row>
    <row r="71" spans="2:11" ht="18.75" customHeight="1" x14ac:dyDescent="0.3">
      <c r="B71" s="273"/>
      <c r="C71" s="273"/>
      <c r="D71" s="273"/>
      <c r="E71" s="273"/>
      <c r="F71" s="273"/>
      <c r="G71" s="273"/>
      <c r="H71" s="273"/>
      <c r="I71" s="273"/>
      <c r="J71" s="273"/>
      <c r="K71" s="273"/>
    </row>
    <row r="72" spans="2:11" ht="7.5" customHeight="1" x14ac:dyDescent="0.3">
      <c r="B72" s="274"/>
      <c r="C72" s="275"/>
      <c r="D72" s="275"/>
      <c r="E72" s="275"/>
      <c r="F72" s="275"/>
      <c r="G72" s="275"/>
      <c r="H72" s="275"/>
      <c r="I72" s="275"/>
      <c r="J72" s="275"/>
      <c r="K72" s="276"/>
    </row>
    <row r="73" spans="2:11" ht="45" customHeight="1" x14ac:dyDescent="0.3">
      <c r="B73" s="277"/>
      <c r="C73" s="383" t="s">
        <v>1404</v>
      </c>
      <c r="D73" s="383"/>
      <c r="E73" s="383"/>
      <c r="F73" s="383"/>
      <c r="G73" s="383"/>
      <c r="H73" s="383"/>
      <c r="I73" s="383"/>
      <c r="J73" s="383"/>
      <c r="K73" s="278"/>
    </row>
    <row r="74" spans="2:11" ht="17.25" customHeight="1" x14ac:dyDescent="0.3">
      <c r="B74" s="277"/>
      <c r="C74" s="279" t="s">
        <v>1467</v>
      </c>
      <c r="D74" s="279"/>
      <c r="E74" s="279"/>
      <c r="F74" s="279" t="s">
        <v>1468</v>
      </c>
      <c r="G74" s="280"/>
      <c r="H74" s="279" t="s">
        <v>141</v>
      </c>
      <c r="I74" s="279" t="s">
        <v>58</v>
      </c>
      <c r="J74" s="279" t="s">
        <v>1469</v>
      </c>
      <c r="K74" s="278"/>
    </row>
    <row r="75" spans="2:11" ht="17.25" customHeight="1" x14ac:dyDescent="0.3">
      <c r="B75" s="277"/>
      <c r="C75" s="281" t="s">
        <v>1470</v>
      </c>
      <c r="D75" s="281"/>
      <c r="E75" s="281"/>
      <c r="F75" s="282" t="s">
        <v>1471</v>
      </c>
      <c r="G75" s="283"/>
      <c r="H75" s="281"/>
      <c r="I75" s="281"/>
      <c r="J75" s="281" t="s">
        <v>1472</v>
      </c>
      <c r="K75" s="278"/>
    </row>
    <row r="76" spans="2:11" ht="5.25" customHeight="1" x14ac:dyDescent="0.3">
      <c r="B76" s="277"/>
      <c r="C76" s="284"/>
      <c r="D76" s="284"/>
      <c r="E76" s="284"/>
      <c r="F76" s="284"/>
      <c r="G76" s="285"/>
      <c r="H76" s="284"/>
      <c r="I76" s="284"/>
      <c r="J76" s="284"/>
      <c r="K76" s="278"/>
    </row>
    <row r="77" spans="2:11" ht="15" customHeight="1" x14ac:dyDescent="0.3">
      <c r="B77" s="277"/>
      <c r="C77" s="267" t="s">
        <v>54</v>
      </c>
      <c r="D77" s="284"/>
      <c r="E77" s="284"/>
      <c r="F77" s="286" t="s">
        <v>77</v>
      </c>
      <c r="G77" s="285"/>
      <c r="H77" s="267" t="s">
        <v>1473</v>
      </c>
      <c r="I77" s="267" t="s">
        <v>1474</v>
      </c>
      <c r="J77" s="267">
        <v>20</v>
      </c>
      <c r="K77" s="278"/>
    </row>
    <row r="78" spans="2:11" ht="15" customHeight="1" x14ac:dyDescent="0.3">
      <c r="B78" s="277"/>
      <c r="C78" s="267" t="s">
        <v>1475</v>
      </c>
      <c r="D78" s="267"/>
      <c r="E78" s="267"/>
      <c r="F78" s="286" t="s">
        <v>77</v>
      </c>
      <c r="G78" s="285"/>
      <c r="H78" s="267" t="s">
        <v>1476</v>
      </c>
      <c r="I78" s="267" t="s">
        <v>1474</v>
      </c>
      <c r="J78" s="267">
        <v>120</v>
      </c>
      <c r="K78" s="278"/>
    </row>
    <row r="79" spans="2:11" ht="15" customHeight="1" x14ac:dyDescent="0.3">
      <c r="B79" s="287"/>
      <c r="C79" s="267" t="s">
        <v>1477</v>
      </c>
      <c r="D79" s="267"/>
      <c r="E79" s="267"/>
      <c r="F79" s="286" t="s">
        <v>1478</v>
      </c>
      <c r="G79" s="285"/>
      <c r="H79" s="267" t="s">
        <v>1479</v>
      </c>
      <c r="I79" s="267" t="s">
        <v>1474</v>
      </c>
      <c r="J79" s="267">
        <v>50</v>
      </c>
      <c r="K79" s="278"/>
    </row>
    <row r="80" spans="2:11" ht="15" customHeight="1" x14ac:dyDescent="0.3">
      <c r="B80" s="287"/>
      <c r="C80" s="267" t="s">
        <v>1480</v>
      </c>
      <c r="D80" s="267"/>
      <c r="E80" s="267"/>
      <c r="F80" s="286" t="s">
        <v>77</v>
      </c>
      <c r="G80" s="285"/>
      <c r="H80" s="267" t="s">
        <v>1481</v>
      </c>
      <c r="I80" s="267" t="s">
        <v>1482</v>
      </c>
      <c r="J80" s="267"/>
      <c r="K80" s="278"/>
    </row>
    <row r="81" spans="2:11" ht="15" customHeight="1" x14ac:dyDescent="0.3">
      <c r="B81" s="287"/>
      <c r="C81" s="288" t="s">
        <v>1483</v>
      </c>
      <c r="D81" s="288"/>
      <c r="E81" s="288"/>
      <c r="F81" s="289" t="s">
        <v>1478</v>
      </c>
      <c r="G81" s="288"/>
      <c r="H81" s="288" t="s">
        <v>1484</v>
      </c>
      <c r="I81" s="288" t="s">
        <v>1474</v>
      </c>
      <c r="J81" s="288">
        <v>15</v>
      </c>
      <c r="K81" s="278"/>
    </row>
    <row r="82" spans="2:11" ht="15" customHeight="1" x14ac:dyDescent="0.3">
      <c r="B82" s="287"/>
      <c r="C82" s="288" t="s">
        <v>1485</v>
      </c>
      <c r="D82" s="288"/>
      <c r="E82" s="288"/>
      <c r="F82" s="289" t="s">
        <v>1478</v>
      </c>
      <c r="G82" s="288"/>
      <c r="H82" s="288" t="s">
        <v>1486</v>
      </c>
      <c r="I82" s="288" t="s">
        <v>1474</v>
      </c>
      <c r="J82" s="288">
        <v>15</v>
      </c>
      <c r="K82" s="278"/>
    </row>
    <row r="83" spans="2:11" ht="15" customHeight="1" x14ac:dyDescent="0.3">
      <c r="B83" s="287"/>
      <c r="C83" s="288" t="s">
        <v>1487</v>
      </c>
      <c r="D83" s="288"/>
      <c r="E83" s="288"/>
      <c r="F83" s="289" t="s">
        <v>1478</v>
      </c>
      <c r="G83" s="288"/>
      <c r="H83" s="288" t="s">
        <v>1488</v>
      </c>
      <c r="I83" s="288" t="s">
        <v>1474</v>
      </c>
      <c r="J83" s="288">
        <v>20</v>
      </c>
      <c r="K83" s="278"/>
    </row>
    <row r="84" spans="2:11" ht="15" customHeight="1" x14ac:dyDescent="0.3">
      <c r="B84" s="287"/>
      <c r="C84" s="288" t="s">
        <v>1489</v>
      </c>
      <c r="D84" s="288"/>
      <c r="E84" s="288"/>
      <c r="F84" s="289" t="s">
        <v>1478</v>
      </c>
      <c r="G84" s="288"/>
      <c r="H84" s="288" t="s">
        <v>1490</v>
      </c>
      <c r="I84" s="288" t="s">
        <v>1474</v>
      </c>
      <c r="J84" s="288">
        <v>20</v>
      </c>
      <c r="K84" s="278"/>
    </row>
    <row r="85" spans="2:11" ht="15" customHeight="1" x14ac:dyDescent="0.3">
      <c r="B85" s="287"/>
      <c r="C85" s="267" t="s">
        <v>1491</v>
      </c>
      <c r="D85" s="267"/>
      <c r="E85" s="267"/>
      <c r="F85" s="286" t="s">
        <v>1478</v>
      </c>
      <c r="G85" s="285"/>
      <c r="H85" s="267" t="s">
        <v>1492</v>
      </c>
      <c r="I85" s="267" t="s">
        <v>1474</v>
      </c>
      <c r="J85" s="267">
        <v>50</v>
      </c>
      <c r="K85" s="278"/>
    </row>
    <row r="86" spans="2:11" ht="15" customHeight="1" x14ac:dyDescent="0.3">
      <c r="B86" s="287"/>
      <c r="C86" s="267" t="s">
        <v>1493</v>
      </c>
      <c r="D86" s="267"/>
      <c r="E86" s="267"/>
      <c r="F86" s="286" t="s">
        <v>1478</v>
      </c>
      <c r="G86" s="285"/>
      <c r="H86" s="267" t="s">
        <v>1494</v>
      </c>
      <c r="I86" s="267" t="s">
        <v>1474</v>
      </c>
      <c r="J86" s="267">
        <v>20</v>
      </c>
      <c r="K86" s="278"/>
    </row>
    <row r="87" spans="2:11" ht="15" customHeight="1" x14ac:dyDescent="0.3">
      <c r="B87" s="287"/>
      <c r="C87" s="267" t="s">
        <v>1495</v>
      </c>
      <c r="D87" s="267"/>
      <c r="E87" s="267"/>
      <c r="F87" s="286" t="s">
        <v>1478</v>
      </c>
      <c r="G87" s="285"/>
      <c r="H87" s="267" t="s">
        <v>1496</v>
      </c>
      <c r="I87" s="267" t="s">
        <v>1474</v>
      </c>
      <c r="J87" s="267">
        <v>20</v>
      </c>
      <c r="K87" s="278"/>
    </row>
    <row r="88" spans="2:11" ht="15" customHeight="1" x14ac:dyDescent="0.3">
      <c r="B88" s="287"/>
      <c r="C88" s="267" t="s">
        <v>1497</v>
      </c>
      <c r="D88" s="267"/>
      <c r="E88" s="267"/>
      <c r="F88" s="286" t="s">
        <v>1478</v>
      </c>
      <c r="G88" s="285"/>
      <c r="H88" s="267" t="s">
        <v>1498</v>
      </c>
      <c r="I88" s="267" t="s">
        <v>1474</v>
      </c>
      <c r="J88" s="267">
        <v>50</v>
      </c>
      <c r="K88" s="278"/>
    </row>
    <row r="89" spans="2:11" ht="15" customHeight="1" x14ac:dyDescent="0.3">
      <c r="B89" s="287"/>
      <c r="C89" s="267" t="s">
        <v>1499</v>
      </c>
      <c r="D89" s="267"/>
      <c r="E89" s="267"/>
      <c r="F89" s="286" t="s">
        <v>1478</v>
      </c>
      <c r="G89" s="285"/>
      <c r="H89" s="267" t="s">
        <v>1499</v>
      </c>
      <c r="I89" s="267" t="s">
        <v>1474</v>
      </c>
      <c r="J89" s="267">
        <v>50</v>
      </c>
      <c r="K89" s="278"/>
    </row>
    <row r="90" spans="2:11" ht="15" customHeight="1" x14ac:dyDescent="0.3">
      <c r="B90" s="287"/>
      <c r="C90" s="267" t="s">
        <v>146</v>
      </c>
      <c r="D90" s="267"/>
      <c r="E90" s="267"/>
      <c r="F90" s="286" t="s">
        <v>1478</v>
      </c>
      <c r="G90" s="285"/>
      <c r="H90" s="267" t="s">
        <v>1500</v>
      </c>
      <c r="I90" s="267" t="s">
        <v>1474</v>
      </c>
      <c r="J90" s="267">
        <v>255</v>
      </c>
      <c r="K90" s="278"/>
    </row>
    <row r="91" spans="2:11" ht="15" customHeight="1" x14ac:dyDescent="0.3">
      <c r="B91" s="287"/>
      <c r="C91" s="267" t="s">
        <v>1501</v>
      </c>
      <c r="D91" s="267"/>
      <c r="E91" s="267"/>
      <c r="F91" s="286" t="s">
        <v>77</v>
      </c>
      <c r="G91" s="285"/>
      <c r="H91" s="267" t="s">
        <v>1502</v>
      </c>
      <c r="I91" s="267" t="s">
        <v>1503</v>
      </c>
      <c r="J91" s="267"/>
      <c r="K91" s="278"/>
    </row>
    <row r="92" spans="2:11" ht="15" customHeight="1" x14ac:dyDescent="0.3">
      <c r="B92" s="287"/>
      <c r="C92" s="267" t="s">
        <v>1504</v>
      </c>
      <c r="D92" s="267"/>
      <c r="E92" s="267"/>
      <c r="F92" s="286" t="s">
        <v>77</v>
      </c>
      <c r="G92" s="285"/>
      <c r="H92" s="267" t="s">
        <v>1505</v>
      </c>
      <c r="I92" s="267" t="s">
        <v>1506</v>
      </c>
      <c r="J92" s="267"/>
      <c r="K92" s="278"/>
    </row>
    <row r="93" spans="2:11" ht="15" customHeight="1" x14ac:dyDescent="0.3">
      <c r="B93" s="287"/>
      <c r="C93" s="267" t="s">
        <v>1507</v>
      </c>
      <c r="D93" s="267"/>
      <c r="E93" s="267"/>
      <c r="F93" s="286" t="s">
        <v>77</v>
      </c>
      <c r="G93" s="285"/>
      <c r="H93" s="267" t="s">
        <v>1507</v>
      </c>
      <c r="I93" s="267" t="s">
        <v>1506</v>
      </c>
      <c r="J93" s="267"/>
      <c r="K93" s="278"/>
    </row>
    <row r="94" spans="2:11" ht="15" customHeight="1" x14ac:dyDescent="0.3">
      <c r="B94" s="287"/>
      <c r="C94" s="267" t="s">
        <v>39</v>
      </c>
      <c r="D94" s="267"/>
      <c r="E94" s="267"/>
      <c r="F94" s="286" t="s">
        <v>77</v>
      </c>
      <c r="G94" s="285"/>
      <c r="H94" s="267" t="s">
        <v>1508</v>
      </c>
      <c r="I94" s="267" t="s">
        <v>1506</v>
      </c>
      <c r="J94" s="267"/>
      <c r="K94" s="278"/>
    </row>
    <row r="95" spans="2:11" ht="15" customHeight="1" x14ac:dyDescent="0.3">
      <c r="B95" s="287"/>
      <c r="C95" s="267" t="s">
        <v>49</v>
      </c>
      <c r="D95" s="267"/>
      <c r="E95" s="267"/>
      <c r="F95" s="286" t="s">
        <v>77</v>
      </c>
      <c r="G95" s="285"/>
      <c r="H95" s="267" t="s">
        <v>1509</v>
      </c>
      <c r="I95" s="267" t="s">
        <v>1506</v>
      </c>
      <c r="J95" s="267"/>
      <c r="K95" s="278"/>
    </row>
    <row r="96" spans="2:11" ht="15" customHeight="1" x14ac:dyDescent="0.3">
      <c r="B96" s="290"/>
      <c r="C96" s="291"/>
      <c r="D96" s="291"/>
      <c r="E96" s="291"/>
      <c r="F96" s="291"/>
      <c r="G96" s="291"/>
      <c r="H96" s="291"/>
      <c r="I96" s="291"/>
      <c r="J96" s="291"/>
      <c r="K96" s="292"/>
    </row>
    <row r="97" spans="2:11" ht="18.75" customHeight="1" x14ac:dyDescent="0.3">
      <c r="B97" s="293"/>
      <c r="C97" s="294"/>
      <c r="D97" s="294"/>
      <c r="E97" s="294"/>
      <c r="F97" s="294"/>
      <c r="G97" s="294"/>
      <c r="H97" s="294"/>
      <c r="I97" s="294"/>
      <c r="J97" s="294"/>
      <c r="K97" s="293"/>
    </row>
    <row r="98" spans="2:11" ht="18.75" customHeight="1" x14ac:dyDescent="0.3">
      <c r="B98" s="273"/>
      <c r="C98" s="273"/>
      <c r="D98" s="273"/>
      <c r="E98" s="273"/>
      <c r="F98" s="273"/>
      <c r="G98" s="273"/>
      <c r="H98" s="273"/>
      <c r="I98" s="273"/>
      <c r="J98" s="273"/>
      <c r="K98" s="273"/>
    </row>
    <row r="99" spans="2:11" ht="7.5" customHeight="1" x14ac:dyDescent="0.3">
      <c r="B99" s="274"/>
      <c r="C99" s="275"/>
      <c r="D99" s="275"/>
      <c r="E99" s="275"/>
      <c r="F99" s="275"/>
      <c r="G99" s="275"/>
      <c r="H99" s="275"/>
      <c r="I99" s="275"/>
      <c r="J99" s="275"/>
      <c r="K99" s="276"/>
    </row>
    <row r="100" spans="2:11" ht="45" customHeight="1" x14ac:dyDescent="0.3">
      <c r="B100" s="277"/>
      <c r="C100" s="383" t="s">
        <v>1510</v>
      </c>
      <c r="D100" s="383"/>
      <c r="E100" s="383"/>
      <c r="F100" s="383"/>
      <c r="G100" s="383"/>
      <c r="H100" s="383"/>
      <c r="I100" s="383"/>
      <c r="J100" s="383"/>
      <c r="K100" s="278"/>
    </row>
    <row r="101" spans="2:11" ht="17.25" customHeight="1" x14ac:dyDescent="0.3">
      <c r="B101" s="277"/>
      <c r="C101" s="279" t="s">
        <v>1467</v>
      </c>
      <c r="D101" s="279"/>
      <c r="E101" s="279"/>
      <c r="F101" s="279" t="s">
        <v>1468</v>
      </c>
      <c r="G101" s="280"/>
      <c r="H101" s="279" t="s">
        <v>141</v>
      </c>
      <c r="I101" s="279" t="s">
        <v>58</v>
      </c>
      <c r="J101" s="279" t="s">
        <v>1469</v>
      </c>
      <c r="K101" s="278"/>
    </row>
    <row r="102" spans="2:11" ht="17.25" customHeight="1" x14ac:dyDescent="0.3">
      <c r="B102" s="277"/>
      <c r="C102" s="281" t="s">
        <v>1470</v>
      </c>
      <c r="D102" s="281"/>
      <c r="E102" s="281"/>
      <c r="F102" s="282" t="s">
        <v>1471</v>
      </c>
      <c r="G102" s="283"/>
      <c r="H102" s="281"/>
      <c r="I102" s="281"/>
      <c r="J102" s="281" t="s">
        <v>1472</v>
      </c>
      <c r="K102" s="278"/>
    </row>
    <row r="103" spans="2:11" ht="5.25" customHeight="1" x14ac:dyDescent="0.3">
      <c r="B103" s="277"/>
      <c r="C103" s="279"/>
      <c r="D103" s="279"/>
      <c r="E103" s="279"/>
      <c r="F103" s="279"/>
      <c r="G103" s="295"/>
      <c r="H103" s="279"/>
      <c r="I103" s="279"/>
      <c r="J103" s="279"/>
      <c r="K103" s="278"/>
    </row>
    <row r="104" spans="2:11" ht="15" customHeight="1" x14ac:dyDescent="0.3">
      <c r="B104" s="277"/>
      <c r="C104" s="267" t="s">
        <v>54</v>
      </c>
      <c r="D104" s="284"/>
      <c r="E104" s="284"/>
      <c r="F104" s="286" t="s">
        <v>77</v>
      </c>
      <c r="G104" s="295"/>
      <c r="H104" s="267" t="s">
        <v>1511</v>
      </c>
      <c r="I104" s="267" t="s">
        <v>1474</v>
      </c>
      <c r="J104" s="267">
        <v>20</v>
      </c>
      <c r="K104" s="278"/>
    </row>
    <row r="105" spans="2:11" ht="15" customHeight="1" x14ac:dyDescent="0.3">
      <c r="B105" s="277"/>
      <c r="C105" s="267" t="s">
        <v>1475</v>
      </c>
      <c r="D105" s="267"/>
      <c r="E105" s="267"/>
      <c r="F105" s="286" t="s">
        <v>77</v>
      </c>
      <c r="G105" s="267"/>
      <c r="H105" s="267" t="s">
        <v>1511</v>
      </c>
      <c r="I105" s="267" t="s">
        <v>1474</v>
      </c>
      <c r="J105" s="267">
        <v>120</v>
      </c>
      <c r="K105" s="278"/>
    </row>
    <row r="106" spans="2:11" ht="15" customHeight="1" x14ac:dyDescent="0.3">
      <c r="B106" s="287"/>
      <c r="C106" s="267" t="s">
        <v>1477</v>
      </c>
      <c r="D106" s="267"/>
      <c r="E106" s="267"/>
      <c r="F106" s="286" t="s">
        <v>1478</v>
      </c>
      <c r="G106" s="267"/>
      <c r="H106" s="267" t="s">
        <v>1511</v>
      </c>
      <c r="I106" s="267" t="s">
        <v>1474</v>
      </c>
      <c r="J106" s="267">
        <v>50</v>
      </c>
      <c r="K106" s="278"/>
    </row>
    <row r="107" spans="2:11" ht="15" customHeight="1" x14ac:dyDescent="0.3">
      <c r="B107" s="287"/>
      <c r="C107" s="267" t="s">
        <v>1480</v>
      </c>
      <c r="D107" s="267"/>
      <c r="E107" s="267"/>
      <c r="F107" s="286" t="s">
        <v>77</v>
      </c>
      <c r="G107" s="267"/>
      <c r="H107" s="267" t="s">
        <v>1511</v>
      </c>
      <c r="I107" s="267" t="s">
        <v>1482</v>
      </c>
      <c r="J107" s="267"/>
      <c r="K107" s="278"/>
    </row>
    <row r="108" spans="2:11" ht="15" customHeight="1" x14ac:dyDescent="0.3">
      <c r="B108" s="287"/>
      <c r="C108" s="267" t="s">
        <v>1491</v>
      </c>
      <c r="D108" s="267"/>
      <c r="E108" s="267"/>
      <c r="F108" s="286" t="s">
        <v>1478</v>
      </c>
      <c r="G108" s="267"/>
      <c r="H108" s="267" t="s">
        <v>1511</v>
      </c>
      <c r="I108" s="267" t="s">
        <v>1474</v>
      </c>
      <c r="J108" s="267">
        <v>50</v>
      </c>
      <c r="K108" s="278"/>
    </row>
    <row r="109" spans="2:11" ht="15" customHeight="1" x14ac:dyDescent="0.3">
      <c r="B109" s="287"/>
      <c r="C109" s="267" t="s">
        <v>1499</v>
      </c>
      <c r="D109" s="267"/>
      <c r="E109" s="267"/>
      <c r="F109" s="286" t="s">
        <v>1478</v>
      </c>
      <c r="G109" s="267"/>
      <c r="H109" s="267" t="s">
        <v>1511</v>
      </c>
      <c r="I109" s="267" t="s">
        <v>1474</v>
      </c>
      <c r="J109" s="267">
        <v>50</v>
      </c>
      <c r="K109" s="278"/>
    </row>
    <row r="110" spans="2:11" ht="15" customHeight="1" x14ac:dyDescent="0.3">
      <c r="B110" s="287"/>
      <c r="C110" s="267" t="s">
        <v>1497</v>
      </c>
      <c r="D110" s="267"/>
      <c r="E110" s="267"/>
      <c r="F110" s="286" t="s">
        <v>1478</v>
      </c>
      <c r="G110" s="267"/>
      <c r="H110" s="267" t="s">
        <v>1511</v>
      </c>
      <c r="I110" s="267" t="s">
        <v>1474</v>
      </c>
      <c r="J110" s="267">
        <v>50</v>
      </c>
      <c r="K110" s="278"/>
    </row>
    <row r="111" spans="2:11" ht="15" customHeight="1" x14ac:dyDescent="0.3">
      <c r="B111" s="287"/>
      <c r="C111" s="267" t="s">
        <v>54</v>
      </c>
      <c r="D111" s="267"/>
      <c r="E111" s="267"/>
      <c r="F111" s="286" t="s">
        <v>77</v>
      </c>
      <c r="G111" s="267"/>
      <c r="H111" s="267" t="s">
        <v>1512</v>
      </c>
      <c r="I111" s="267" t="s">
        <v>1474</v>
      </c>
      <c r="J111" s="267">
        <v>20</v>
      </c>
      <c r="K111" s="278"/>
    </row>
    <row r="112" spans="2:11" ht="15" customHeight="1" x14ac:dyDescent="0.3">
      <c r="B112" s="287"/>
      <c r="C112" s="267" t="s">
        <v>1513</v>
      </c>
      <c r="D112" s="267"/>
      <c r="E112" s="267"/>
      <c r="F112" s="286" t="s">
        <v>77</v>
      </c>
      <c r="G112" s="267"/>
      <c r="H112" s="267" t="s">
        <v>1514</v>
      </c>
      <c r="I112" s="267" t="s">
        <v>1474</v>
      </c>
      <c r="J112" s="267">
        <v>120</v>
      </c>
      <c r="K112" s="278"/>
    </row>
    <row r="113" spans="2:11" ht="15" customHeight="1" x14ac:dyDescent="0.3">
      <c r="B113" s="287"/>
      <c r="C113" s="267" t="s">
        <v>39</v>
      </c>
      <c r="D113" s="267"/>
      <c r="E113" s="267"/>
      <c r="F113" s="286" t="s">
        <v>77</v>
      </c>
      <c r="G113" s="267"/>
      <c r="H113" s="267" t="s">
        <v>1515</v>
      </c>
      <c r="I113" s="267" t="s">
        <v>1506</v>
      </c>
      <c r="J113" s="267"/>
      <c r="K113" s="278"/>
    </row>
    <row r="114" spans="2:11" ht="15" customHeight="1" x14ac:dyDescent="0.3">
      <c r="B114" s="287"/>
      <c r="C114" s="267" t="s">
        <v>49</v>
      </c>
      <c r="D114" s="267"/>
      <c r="E114" s="267"/>
      <c r="F114" s="286" t="s">
        <v>77</v>
      </c>
      <c r="G114" s="267"/>
      <c r="H114" s="267" t="s">
        <v>1516</v>
      </c>
      <c r="I114" s="267" t="s">
        <v>1506</v>
      </c>
      <c r="J114" s="267"/>
      <c r="K114" s="278"/>
    </row>
    <row r="115" spans="2:11" ht="15" customHeight="1" x14ac:dyDescent="0.3">
      <c r="B115" s="287"/>
      <c r="C115" s="267" t="s">
        <v>58</v>
      </c>
      <c r="D115" s="267"/>
      <c r="E115" s="267"/>
      <c r="F115" s="286" t="s">
        <v>77</v>
      </c>
      <c r="G115" s="267"/>
      <c r="H115" s="267" t="s">
        <v>1517</v>
      </c>
      <c r="I115" s="267" t="s">
        <v>1518</v>
      </c>
      <c r="J115" s="267"/>
      <c r="K115" s="278"/>
    </row>
    <row r="116" spans="2:11" ht="15" customHeight="1" x14ac:dyDescent="0.3">
      <c r="B116" s="290"/>
      <c r="C116" s="296"/>
      <c r="D116" s="296"/>
      <c r="E116" s="296"/>
      <c r="F116" s="296"/>
      <c r="G116" s="296"/>
      <c r="H116" s="296"/>
      <c r="I116" s="296"/>
      <c r="J116" s="296"/>
      <c r="K116" s="292"/>
    </row>
    <row r="117" spans="2:11" ht="18.75" customHeight="1" x14ac:dyDescent="0.3">
      <c r="B117" s="297"/>
      <c r="C117" s="264"/>
      <c r="D117" s="264"/>
      <c r="E117" s="264"/>
      <c r="F117" s="298"/>
      <c r="G117" s="264"/>
      <c r="H117" s="264"/>
      <c r="I117" s="264"/>
      <c r="J117" s="264"/>
      <c r="K117" s="297"/>
    </row>
    <row r="118" spans="2:11" ht="18.75" customHeight="1" x14ac:dyDescent="0.3">
      <c r="B118" s="273"/>
      <c r="C118" s="273"/>
      <c r="D118" s="273"/>
      <c r="E118" s="273"/>
      <c r="F118" s="273"/>
      <c r="G118" s="273"/>
      <c r="H118" s="273"/>
      <c r="I118" s="273"/>
      <c r="J118" s="273"/>
      <c r="K118" s="273"/>
    </row>
    <row r="119" spans="2:11" ht="7.5" customHeight="1" x14ac:dyDescent="0.3">
      <c r="B119" s="299"/>
      <c r="C119" s="300"/>
      <c r="D119" s="300"/>
      <c r="E119" s="300"/>
      <c r="F119" s="300"/>
      <c r="G119" s="300"/>
      <c r="H119" s="300"/>
      <c r="I119" s="300"/>
      <c r="J119" s="300"/>
      <c r="K119" s="301"/>
    </row>
    <row r="120" spans="2:11" ht="45" customHeight="1" x14ac:dyDescent="0.3">
      <c r="B120" s="302"/>
      <c r="C120" s="380" t="s">
        <v>1519</v>
      </c>
      <c r="D120" s="380"/>
      <c r="E120" s="380"/>
      <c r="F120" s="380"/>
      <c r="G120" s="380"/>
      <c r="H120" s="380"/>
      <c r="I120" s="380"/>
      <c r="J120" s="380"/>
      <c r="K120" s="303"/>
    </row>
    <row r="121" spans="2:11" ht="17.25" customHeight="1" x14ac:dyDescent="0.3">
      <c r="B121" s="304"/>
      <c r="C121" s="279" t="s">
        <v>1467</v>
      </c>
      <c r="D121" s="279"/>
      <c r="E121" s="279"/>
      <c r="F121" s="279" t="s">
        <v>1468</v>
      </c>
      <c r="G121" s="280"/>
      <c r="H121" s="279" t="s">
        <v>141</v>
      </c>
      <c r="I121" s="279" t="s">
        <v>58</v>
      </c>
      <c r="J121" s="279" t="s">
        <v>1469</v>
      </c>
      <c r="K121" s="305"/>
    </row>
    <row r="122" spans="2:11" ht="17.25" customHeight="1" x14ac:dyDescent="0.3">
      <c r="B122" s="304"/>
      <c r="C122" s="281" t="s">
        <v>1470</v>
      </c>
      <c r="D122" s="281"/>
      <c r="E122" s="281"/>
      <c r="F122" s="282" t="s">
        <v>1471</v>
      </c>
      <c r="G122" s="283"/>
      <c r="H122" s="281"/>
      <c r="I122" s="281"/>
      <c r="J122" s="281" t="s">
        <v>1472</v>
      </c>
      <c r="K122" s="305"/>
    </row>
    <row r="123" spans="2:11" ht="5.25" customHeight="1" x14ac:dyDescent="0.3">
      <c r="B123" s="306"/>
      <c r="C123" s="284"/>
      <c r="D123" s="284"/>
      <c r="E123" s="284"/>
      <c r="F123" s="284"/>
      <c r="G123" s="267"/>
      <c r="H123" s="284"/>
      <c r="I123" s="284"/>
      <c r="J123" s="284"/>
      <c r="K123" s="307"/>
    </row>
    <row r="124" spans="2:11" ht="15" customHeight="1" x14ac:dyDescent="0.3">
      <c r="B124" s="306"/>
      <c r="C124" s="267" t="s">
        <v>1475</v>
      </c>
      <c r="D124" s="284"/>
      <c r="E124" s="284"/>
      <c r="F124" s="286" t="s">
        <v>77</v>
      </c>
      <c r="G124" s="267"/>
      <c r="H124" s="267" t="s">
        <v>1511</v>
      </c>
      <c r="I124" s="267" t="s">
        <v>1474</v>
      </c>
      <c r="J124" s="267">
        <v>120</v>
      </c>
      <c r="K124" s="308"/>
    </row>
    <row r="125" spans="2:11" ht="15" customHeight="1" x14ac:dyDescent="0.3">
      <c r="B125" s="306"/>
      <c r="C125" s="267" t="s">
        <v>1520</v>
      </c>
      <c r="D125" s="267"/>
      <c r="E125" s="267"/>
      <c r="F125" s="286" t="s">
        <v>77</v>
      </c>
      <c r="G125" s="267"/>
      <c r="H125" s="267" t="s">
        <v>1521</v>
      </c>
      <c r="I125" s="267" t="s">
        <v>1474</v>
      </c>
      <c r="J125" s="267" t="s">
        <v>1522</v>
      </c>
      <c r="K125" s="308"/>
    </row>
    <row r="126" spans="2:11" ht="15" customHeight="1" x14ac:dyDescent="0.3">
      <c r="B126" s="306"/>
      <c r="C126" s="267" t="s">
        <v>85</v>
      </c>
      <c r="D126" s="267"/>
      <c r="E126" s="267"/>
      <c r="F126" s="286" t="s">
        <v>77</v>
      </c>
      <c r="G126" s="267"/>
      <c r="H126" s="267" t="s">
        <v>1523</v>
      </c>
      <c r="I126" s="267" t="s">
        <v>1474</v>
      </c>
      <c r="J126" s="267" t="s">
        <v>1522</v>
      </c>
      <c r="K126" s="308"/>
    </row>
    <row r="127" spans="2:11" ht="15" customHeight="1" x14ac:dyDescent="0.3">
      <c r="B127" s="306"/>
      <c r="C127" s="267" t="s">
        <v>1483</v>
      </c>
      <c r="D127" s="267"/>
      <c r="E127" s="267"/>
      <c r="F127" s="286" t="s">
        <v>1478</v>
      </c>
      <c r="G127" s="267"/>
      <c r="H127" s="267" t="s">
        <v>1484</v>
      </c>
      <c r="I127" s="267" t="s">
        <v>1474</v>
      </c>
      <c r="J127" s="267">
        <v>15</v>
      </c>
      <c r="K127" s="308"/>
    </row>
    <row r="128" spans="2:11" ht="15" customHeight="1" x14ac:dyDescent="0.3">
      <c r="B128" s="306"/>
      <c r="C128" s="288" t="s">
        <v>1485</v>
      </c>
      <c r="D128" s="288"/>
      <c r="E128" s="288"/>
      <c r="F128" s="289" t="s">
        <v>1478</v>
      </c>
      <c r="G128" s="288"/>
      <c r="H128" s="288" t="s">
        <v>1486</v>
      </c>
      <c r="I128" s="288" t="s">
        <v>1474</v>
      </c>
      <c r="J128" s="288">
        <v>15</v>
      </c>
      <c r="K128" s="308"/>
    </row>
    <row r="129" spans="2:11" ht="15" customHeight="1" x14ac:dyDescent="0.3">
      <c r="B129" s="306"/>
      <c r="C129" s="288" t="s">
        <v>1487</v>
      </c>
      <c r="D129" s="288"/>
      <c r="E129" s="288"/>
      <c r="F129" s="289" t="s">
        <v>1478</v>
      </c>
      <c r="G129" s="288"/>
      <c r="H129" s="288" t="s">
        <v>1488</v>
      </c>
      <c r="I129" s="288" t="s">
        <v>1474</v>
      </c>
      <c r="J129" s="288">
        <v>20</v>
      </c>
      <c r="K129" s="308"/>
    </row>
    <row r="130" spans="2:11" ht="15" customHeight="1" x14ac:dyDescent="0.3">
      <c r="B130" s="306"/>
      <c r="C130" s="288" t="s">
        <v>1489</v>
      </c>
      <c r="D130" s="288"/>
      <c r="E130" s="288"/>
      <c r="F130" s="289" t="s">
        <v>1478</v>
      </c>
      <c r="G130" s="288"/>
      <c r="H130" s="288" t="s">
        <v>1490</v>
      </c>
      <c r="I130" s="288" t="s">
        <v>1474</v>
      </c>
      <c r="J130" s="288">
        <v>20</v>
      </c>
      <c r="K130" s="308"/>
    </row>
    <row r="131" spans="2:11" ht="15" customHeight="1" x14ac:dyDescent="0.3">
      <c r="B131" s="306"/>
      <c r="C131" s="267" t="s">
        <v>1477</v>
      </c>
      <c r="D131" s="267"/>
      <c r="E131" s="267"/>
      <c r="F131" s="286" t="s">
        <v>1478</v>
      </c>
      <c r="G131" s="267"/>
      <c r="H131" s="267" t="s">
        <v>1511</v>
      </c>
      <c r="I131" s="267" t="s">
        <v>1474</v>
      </c>
      <c r="J131" s="267">
        <v>50</v>
      </c>
      <c r="K131" s="308"/>
    </row>
    <row r="132" spans="2:11" ht="15" customHeight="1" x14ac:dyDescent="0.3">
      <c r="B132" s="306"/>
      <c r="C132" s="267" t="s">
        <v>1491</v>
      </c>
      <c r="D132" s="267"/>
      <c r="E132" s="267"/>
      <c r="F132" s="286" t="s">
        <v>1478</v>
      </c>
      <c r="G132" s="267"/>
      <c r="H132" s="267" t="s">
        <v>1511</v>
      </c>
      <c r="I132" s="267" t="s">
        <v>1474</v>
      </c>
      <c r="J132" s="267">
        <v>50</v>
      </c>
      <c r="K132" s="308"/>
    </row>
    <row r="133" spans="2:11" ht="15" customHeight="1" x14ac:dyDescent="0.3">
      <c r="B133" s="306"/>
      <c r="C133" s="267" t="s">
        <v>1497</v>
      </c>
      <c r="D133" s="267"/>
      <c r="E133" s="267"/>
      <c r="F133" s="286" t="s">
        <v>1478</v>
      </c>
      <c r="G133" s="267"/>
      <c r="H133" s="267" t="s">
        <v>1511</v>
      </c>
      <c r="I133" s="267" t="s">
        <v>1474</v>
      </c>
      <c r="J133" s="267">
        <v>50</v>
      </c>
      <c r="K133" s="308"/>
    </row>
    <row r="134" spans="2:11" ht="15" customHeight="1" x14ac:dyDescent="0.3">
      <c r="B134" s="306"/>
      <c r="C134" s="267" t="s">
        <v>1499</v>
      </c>
      <c r="D134" s="267"/>
      <c r="E134" s="267"/>
      <c r="F134" s="286" t="s">
        <v>1478</v>
      </c>
      <c r="G134" s="267"/>
      <c r="H134" s="267" t="s">
        <v>1511</v>
      </c>
      <c r="I134" s="267" t="s">
        <v>1474</v>
      </c>
      <c r="J134" s="267">
        <v>50</v>
      </c>
      <c r="K134" s="308"/>
    </row>
    <row r="135" spans="2:11" ht="15" customHeight="1" x14ac:dyDescent="0.3">
      <c r="B135" s="306"/>
      <c r="C135" s="267" t="s">
        <v>146</v>
      </c>
      <c r="D135" s="267"/>
      <c r="E135" s="267"/>
      <c r="F135" s="286" t="s">
        <v>1478</v>
      </c>
      <c r="G135" s="267"/>
      <c r="H135" s="267" t="s">
        <v>1524</v>
      </c>
      <c r="I135" s="267" t="s">
        <v>1474</v>
      </c>
      <c r="J135" s="267">
        <v>255</v>
      </c>
      <c r="K135" s="308"/>
    </row>
    <row r="136" spans="2:11" ht="15" customHeight="1" x14ac:dyDescent="0.3">
      <c r="B136" s="306"/>
      <c r="C136" s="267" t="s">
        <v>1501</v>
      </c>
      <c r="D136" s="267"/>
      <c r="E136" s="267"/>
      <c r="F136" s="286" t="s">
        <v>77</v>
      </c>
      <c r="G136" s="267"/>
      <c r="H136" s="267" t="s">
        <v>1525</v>
      </c>
      <c r="I136" s="267" t="s">
        <v>1503</v>
      </c>
      <c r="J136" s="267"/>
      <c r="K136" s="308"/>
    </row>
    <row r="137" spans="2:11" ht="15" customHeight="1" x14ac:dyDescent="0.3">
      <c r="B137" s="306"/>
      <c r="C137" s="267" t="s">
        <v>1504</v>
      </c>
      <c r="D137" s="267"/>
      <c r="E137" s="267"/>
      <c r="F137" s="286" t="s">
        <v>77</v>
      </c>
      <c r="G137" s="267"/>
      <c r="H137" s="267" t="s">
        <v>1526</v>
      </c>
      <c r="I137" s="267" t="s">
        <v>1506</v>
      </c>
      <c r="J137" s="267"/>
      <c r="K137" s="308"/>
    </row>
    <row r="138" spans="2:11" ht="15" customHeight="1" x14ac:dyDescent="0.3">
      <c r="B138" s="306"/>
      <c r="C138" s="267" t="s">
        <v>1507</v>
      </c>
      <c r="D138" s="267"/>
      <c r="E138" s="267"/>
      <c r="F138" s="286" t="s">
        <v>77</v>
      </c>
      <c r="G138" s="267"/>
      <c r="H138" s="267" t="s">
        <v>1507</v>
      </c>
      <c r="I138" s="267" t="s">
        <v>1506</v>
      </c>
      <c r="J138" s="267"/>
      <c r="K138" s="308"/>
    </row>
    <row r="139" spans="2:11" ht="15" customHeight="1" x14ac:dyDescent="0.3">
      <c r="B139" s="306"/>
      <c r="C139" s="267" t="s">
        <v>39</v>
      </c>
      <c r="D139" s="267"/>
      <c r="E139" s="267"/>
      <c r="F139" s="286" t="s">
        <v>77</v>
      </c>
      <c r="G139" s="267"/>
      <c r="H139" s="267" t="s">
        <v>1527</v>
      </c>
      <c r="I139" s="267" t="s">
        <v>1506</v>
      </c>
      <c r="J139" s="267"/>
      <c r="K139" s="308"/>
    </row>
    <row r="140" spans="2:11" ht="15" customHeight="1" x14ac:dyDescent="0.3">
      <c r="B140" s="306"/>
      <c r="C140" s="267" t="s">
        <v>1528</v>
      </c>
      <c r="D140" s="267"/>
      <c r="E140" s="267"/>
      <c r="F140" s="286" t="s">
        <v>77</v>
      </c>
      <c r="G140" s="267"/>
      <c r="H140" s="267" t="s">
        <v>1529</v>
      </c>
      <c r="I140" s="267" t="s">
        <v>1506</v>
      </c>
      <c r="J140" s="267"/>
      <c r="K140" s="308"/>
    </row>
    <row r="141" spans="2:11" ht="15" customHeight="1" x14ac:dyDescent="0.3">
      <c r="B141" s="309"/>
      <c r="C141" s="310"/>
      <c r="D141" s="310"/>
      <c r="E141" s="310"/>
      <c r="F141" s="310"/>
      <c r="G141" s="310"/>
      <c r="H141" s="310"/>
      <c r="I141" s="310"/>
      <c r="J141" s="310"/>
      <c r="K141" s="311"/>
    </row>
    <row r="142" spans="2:11" ht="18.75" customHeight="1" x14ac:dyDescent="0.3">
      <c r="B142" s="264"/>
      <c r="C142" s="264"/>
      <c r="D142" s="264"/>
      <c r="E142" s="264"/>
      <c r="F142" s="298"/>
      <c r="G142" s="264"/>
      <c r="H142" s="264"/>
      <c r="I142" s="264"/>
      <c r="J142" s="264"/>
      <c r="K142" s="264"/>
    </row>
    <row r="143" spans="2:11" ht="18.75" customHeight="1" x14ac:dyDescent="0.3">
      <c r="B143" s="273"/>
      <c r="C143" s="273"/>
      <c r="D143" s="273"/>
      <c r="E143" s="273"/>
      <c r="F143" s="273"/>
      <c r="G143" s="273"/>
      <c r="H143" s="273"/>
      <c r="I143" s="273"/>
      <c r="J143" s="273"/>
      <c r="K143" s="273"/>
    </row>
    <row r="144" spans="2:11" ht="7.5" customHeight="1" x14ac:dyDescent="0.3">
      <c r="B144" s="274"/>
      <c r="C144" s="275"/>
      <c r="D144" s="275"/>
      <c r="E144" s="275"/>
      <c r="F144" s="275"/>
      <c r="G144" s="275"/>
      <c r="H144" s="275"/>
      <c r="I144" s="275"/>
      <c r="J144" s="275"/>
      <c r="K144" s="276"/>
    </row>
    <row r="145" spans="2:11" ht="45" customHeight="1" x14ac:dyDescent="0.3">
      <c r="B145" s="277"/>
      <c r="C145" s="383" t="s">
        <v>1530</v>
      </c>
      <c r="D145" s="383"/>
      <c r="E145" s="383"/>
      <c r="F145" s="383"/>
      <c r="G145" s="383"/>
      <c r="H145" s="383"/>
      <c r="I145" s="383"/>
      <c r="J145" s="383"/>
      <c r="K145" s="278"/>
    </row>
    <row r="146" spans="2:11" ht="17.25" customHeight="1" x14ac:dyDescent="0.3">
      <c r="B146" s="277"/>
      <c r="C146" s="279" t="s">
        <v>1467</v>
      </c>
      <c r="D146" s="279"/>
      <c r="E146" s="279"/>
      <c r="F146" s="279" t="s">
        <v>1468</v>
      </c>
      <c r="G146" s="280"/>
      <c r="H146" s="279" t="s">
        <v>141</v>
      </c>
      <c r="I146" s="279" t="s">
        <v>58</v>
      </c>
      <c r="J146" s="279" t="s">
        <v>1469</v>
      </c>
      <c r="K146" s="278"/>
    </row>
    <row r="147" spans="2:11" ht="17.25" customHeight="1" x14ac:dyDescent="0.3">
      <c r="B147" s="277"/>
      <c r="C147" s="281" t="s">
        <v>1470</v>
      </c>
      <c r="D147" s="281"/>
      <c r="E147" s="281"/>
      <c r="F147" s="282" t="s">
        <v>1471</v>
      </c>
      <c r="G147" s="283"/>
      <c r="H147" s="281"/>
      <c r="I147" s="281"/>
      <c r="J147" s="281" t="s">
        <v>1472</v>
      </c>
      <c r="K147" s="278"/>
    </row>
    <row r="148" spans="2:11" ht="5.25" customHeight="1" x14ac:dyDescent="0.3">
      <c r="B148" s="287"/>
      <c r="C148" s="284"/>
      <c r="D148" s="284"/>
      <c r="E148" s="284"/>
      <c r="F148" s="284"/>
      <c r="G148" s="285"/>
      <c r="H148" s="284"/>
      <c r="I148" s="284"/>
      <c r="J148" s="284"/>
      <c r="K148" s="308"/>
    </row>
    <row r="149" spans="2:11" ht="15" customHeight="1" x14ac:dyDescent="0.3">
      <c r="B149" s="287"/>
      <c r="C149" s="312" t="s">
        <v>1475</v>
      </c>
      <c r="D149" s="267"/>
      <c r="E149" s="267"/>
      <c r="F149" s="313" t="s">
        <v>77</v>
      </c>
      <c r="G149" s="267"/>
      <c r="H149" s="312" t="s">
        <v>1511</v>
      </c>
      <c r="I149" s="312" t="s">
        <v>1474</v>
      </c>
      <c r="J149" s="312">
        <v>120</v>
      </c>
      <c r="K149" s="308"/>
    </row>
    <row r="150" spans="2:11" ht="15" customHeight="1" x14ac:dyDescent="0.3">
      <c r="B150" s="287"/>
      <c r="C150" s="312" t="s">
        <v>1520</v>
      </c>
      <c r="D150" s="267"/>
      <c r="E150" s="267"/>
      <c r="F150" s="313" t="s">
        <v>77</v>
      </c>
      <c r="G150" s="267"/>
      <c r="H150" s="312" t="s">
        <v>1531</v>
      </c>
      <c r="I150" s="312" t="s">
        <v>1474</v>
      </c>
      <c r="J150" s="312" t="s">
        <v>1522</v>
      </c>
      <c r="K150" s="308"/>
    </row>
    <row r="151" spans="2:11" ht="15" customHeight="1" x14ac:dyDescent="0.3">
      <c r="B151" s="287"/>
      <c r="C151" s="312" t="s">
        <v>85</v>
      </c>
      <c r="D151" s="267"/>
      <c r="E151" s="267"/>
      <c r="F151" s="313" t="s">
        <v>77</v>
      </c>
      <c r="G151" s="267"/>
      <c r="H151" s="312" t="s">
        <v>1532</v>
      </c>
      <c r="I151" s="312" t="s">
        <v>1474</v>
      </c>
      <c r="J151" s="312" t="s">
        <v>1522</v>
      </c>
      <c r="K151" s="308"/>
    </row>
    <row r="152" spans="2:11" ht="15" customHeight="1" x14ac:dyDescent="0.3">
      <c r="B152" s="287"/>
      <c r="C152" s="312" t="s">
        <v>1477</v>
      </c>
      <c r="D152" s="267"/>
      <c r="E152" s="267"/>
      <c r="F152" s="313" t="s">
        <v>1478</v>
      </c>
      <c r="G152" s="267"/>
      <c r="H152" s="312" t="s">
        <v>1511</v>
      </c>
      <c r="I152" s="312" t="s">
        <v>1474</v>
      </c>
      <c r="J152" s="312">
        <v>50</v>
      </c>
      <c r="K152" s="308"/>
    </row>
    <row r="153" spans="2:11" ht="15" customHeight="1" x14ac:dyDescent="0.3">
      <c r="B153" s="287"/>
      <c r="C153" s="312" t="s">
        <v>1480</v>
      </c>
      <c r="D153" s="267"/>
      <c r="E153" s="267"/>
      <c r="F153" s="313" t="s">
        <v>77</v>
      </c>
      <c r="G153" s="267"/>
      <c r="H153" s="312" t="s">
        <v>1511</v>
      </c>
      <c r="I153" s="312" t="s">
        <v>1482</v>
      </c>
      <c r="J153" s="312"/>
      <c r="K153" s="308"/>
    </row>
    <row r="154" spans="2:11" ht="15" customHeight="1" x14ac:dyDescent="0.3">
      <c r="B154" s="287"/>
      <c r="C154" s="312" t="s">
        <v>1491</v>
      </c>
      <c r="D154" s="267"/>
      <c r="E154" s="267"/>
      <c r="F154" s="313" t="s">
        <v>1478</v>
      </c>
      <c r="G154" s="267"/>
      <c r="H154" s="312" t="s">
        <v>1511</v>
      </c>
      <c r="I154" s="312" t="s">
        <v>1474</v>
      </c>
      <c r="J154" s="312">
        <v>50</v>
      </c>
      <c r="K154" s="308"/>
    </row>
    <row r="155" spans="2:11" ht="15" customHeight="1" x14ac:dyDescent="0.3">
      <c r="B155" s="287"/>
      <c r="C155" s="312" t="s">
        <v>1499</v>
      </c>
      <c r="D155" s="267"/>
      <c r="E155" s="267"/>
      <c r="F155" s="313" t="s">
        <v>1478</v>
      </c>
      <c r="G155" s="267"/>
      <c r="H155" s="312" t="s">
        <v>1511</v>
      </c>
      <c r="I155" s="312" t="s">
        <v>1474</v>
      </c>
      <c r="J155" s="312">
        <v>50</v>
      </c>
      <c r="K155" s="308"/>
    </row>
    <row r="156" spans="2:11" ht="15" customHeight="1" x14ac:dyDescent="0.3">
      <c r="B156" s="287"/>
      <c r="C156" s="312" t="s">
        <v>1497</v>
      </c>
      <c r="D156" s="267"/>
      <c r="E156" s="267"/>
      <c r="F156" s="313" t="s">
        <v>1478</v>
      </c>
      <c r="G156" s="267"/>
      <c r="H156" s="312" t="s">
        <v>1511</v>
      </c>
      <c r="I156" s="312" t="s">
        <v>1474</v>
      </c>
      <c r="J156" s="312">
        <v>50</v>
      </c>
      <c r="K156" s="308"/>
    </row>
    <row r="157" spans="2:11" ht="15" customHeight="1" x14ac:dyDescent="0.3">
      <c r="B157" s="287"/>
      <c r="C157" s="312" t="s">
        <v>107</v>
      </c>
      <c r="D157" s="267"/>
      <c r="E157" s="267"/>
      <c r="F157" s="313" t="s">
        <v>77</v>
      </c>
      <c r="G157" s="267"/>
      <c r="H157" s="312" t="s">
        <v>1533</v>
      </c>
      <c r="I157" s="312" t="s">
        <v>1474</v>
      </c>
      <c r="J157" s="312" t="s">
        <v>1534</v>
      </c>
      <c r="K157" s="308"/>
    </row>
    <row r="158" spans="2:11" ht="15" customHeight="1" x14ac:dyDescent="0.3">
      <c r="B158" s="287"/>
      <c r="C158" s="312" t="s">
        <v>1535</v>
      </c>
      <c r="D158" s="267"/>
      <c r="E158" s="267"/>
      <c r="F158" s="313" t="s">
        <v>77</v>
      </c>
      <c r="G158" s="267"/>
      <c r="H158" s="312" t="s">
        <v>1536</v>
      </c>
      <c r="I158" s="312" t="s">
        <v>1506</v>
      </c>
      <c r="J158" s="312"/>
      <c r="K158" s="308"/>
    </row>
    <row r="159" spans="2:11" ht="15" customHeight="1" x14ac:dyDescent="0.3">
      <c r="B159" s="314"/>
      <c r="C159" s="296"/>
      <c r="D159" s="296"/>
      <c r="E159" s="296"/>
      <c r="F159" s="296"/>
      <c r="G159" s="296"/>
      <c r="H159" s="296"/>
      <c r="I159" s="296"/>
      <c r="J159" s="296"/>
      <c r="K159" s="315"/>
    </row>
    <row r="160" spans="2:11" ht="18.75" customHeight="1" x14ac:dyDescent="0.3">
      <c r="B160" s="264"/>
      <c r="C160" s="267"/>
      <c r="D160" s="267"/>
      <c r="E160" s="267"/>
      <c r="F160" s="286"/>
      <c r="G160" s="267"/>
      <c r="H160" s="267"/>
      <c r="I160" s="267"/>
      <c r="J160" s="267"/>
      <c r="K160" s="264"/>
    </row>
    <row r="161" spans="2:11" ht="18.75" customHeight="1" x14ac:dyDescent="0.3">
      <c r="B161" s="273"/>
      <c r="C161" s="273"/>
      <c r="D161" s="273"/>
      <c r="E161" s="273"/>
      <c r="F161" s="273"/>
      <c r="G161" s="273"/>
      <c r="H161" s="273"/>
      <c r="I161" s="273"/>
      <c r="J161" s="273"/>
      <c r="K161" s="273"/>
    </row>
    <row r="162" spans="2:11" ht="7.5" customHeight="1" x14ac:dyDescent="0.3">
      <c r="B162" s="254"/>
      <c r="C162" s="255"/>
      <c r="D162" s="255"/>
      <c r="E162" s="255"/>
      <c r="F162" s="255"/>
      <c r="G162" s="255"/>
      <c r="H162" s="255"/>
      <c r="I162" s="255"/>
      <c r="J162" s="255"/>
      <c r="K162" s="256"/>
    </row>
    <row r="163" spans="2:11" ht="45" customHeight="1" x14ac:dyDescent="0.3">
      <c r="B163" s="257"/>
      <c r="C163" s="380" t="s">
        <v>1537</v>
      </c>
      <c r="D163" s="380"/>
      <c r="E163" s="380"/>
      <c r="F163" s="380"/>
      <c r="G163" s="380"/>
      <c r="H163" s="380"/>
      <c r="I163" s="380"/>
      <c r="J163" s="380"/>
      <c r="K163" s="258"/>
    </row>
    <row r="164" spans="2:11" ht="17.25" customHeight="1" x14ac:dyDescent="0.3">
      <c r="B164" s="257"/>
      <c r="C164" s="279" t="s">
        <v>1467</v>
      </c>
      <c r="D164" s="279"/>
      <c r="E164" s="279"/>
      <c r="F164" s="279" t="s">
        <v>1468</v>
      </c>
      <c r="G164" s="316"/>
      <c r="H164" s="317" t="s">
        <v>141</v>
      </c>
      <c r="I164" s="317" t="s">
        <v>58</v>
      </c>
      <c r="J164" s="279" t="s">
        <v>1469</v>
      </c>
      <c r="K164" s="258"/>
    </row>
    <row r="165" spans="2:11" ht="17.25" customHeight="1" x14ac:dyDescent="0.3">
      <c r="B165" s="260"/>
      <c r="C165" s="281" t="s">
        <v>1470</v>
      </c>
      <c r="D165" s="281"/>
      <c r="E165" s="281"/>
      <c r="F165" s="282" t="s">
        <v>1471</v>
      </c>
      <c r="G165" s="318"/>
      <c r="H165" s="319"/>
      <c r="I165" s="319"/>
      <c r="J165" s="281" t="s">
        <v>1472</v>
      </c>
      <c r="K165" s="261"/>
    </row>
    <row r="166" spans="2:11" ht="5.25" customHeight="1" x14ac:dyDescent="0.3">
      <c r="B166" s="287"/>
      <c r="C166" s="284"/>
      <c r="D166" s="284"/>
      <c r="E166" s="284"/>
      <c r="F166" s="284"/>
      <c r="G166" s="285"/>
      <c r="H166" s="284"/>
      <c r="I166" s="284"/>
      <c r="J166" s="284"/>
      <c r="K166" s="308"/>
    </row>
    <row r="167" spans="2:11" ht="15" customHeight="1" x14ac:dyDescent="0.3">
      <c r="B167" s="287"/>
      <c r="C167" s="267" t="s">
        <v>1475</v>
      </c>
      <c r="D167" s="267"/>
      <c r="E167" s="267"/>
      <c r="F167" s="286" t="s">
        <v>77</v>
      </c>
      <c r="G167" s="267"/>
      <c r="H167" s="267" t="s">
        <v>1511</v>
      </c>
      <c r="I167" s="267" t="s">
        <v>1474</v>
      </c>
      <c r="J167" s="267">
        <v>120</v>
      </c>
      <c r="K167" s="308"/>
    </row>
    <row r="168" spans="2:11" ht="15" customHeight="1" x14ac:dyDescent="0.3">
      <c r="B168" s="287"/>
      <c r="C168" s="267" t="s">
        <v>1520</v>
      </c>
      <c r="D168" s="267"/>
      <c r="E168" s="267"/>
      <c r="F168" s="286" t="s">
        <v>77</v>
      </c>
      <c r="G168" s="267"/>
      <c r="H168" s="267" t="s">
        <v>1521</v>
      </c>
      <c r="I168" s="267" t="s">
        <v>1474</v>
      </c>
      <c r="J168" s="267" t="s">
        <v>1522</v>
      </c>
      <c r="K168" s="308"/>
    </row>
    <row r="169" spans="2:11" ht="15" customHeight="1" x14ac:dyDescent="0.3">
      <c r="B169" s="287"/>
      <c r="C169" s="267" t="s">
        <v>85</v>
      </c>
      <c r="D169" s="267"/>
      <c r="E169" s="267"/>
      <c r="F169" s="286" t="s">
        <v>77</v>
      </c>
      <c r="G169" s="267"/>
      <c r="H169" s="267" t="s">
        <v>1538</v>
      </c>
      <c r="I169" s="267" t="s">
        <v>1474</v>
      </c>
      <c r="J169" s="267" t="s">
        <v>1522</v>
      </c>
      <c r="K169" s="308"/>
    </row>
    <row r="170" spans="2:11" ht="15" customHeight="1" x14ac:dyDescent="0.3">
      <c r="B170" s="287"/>
      <c r="C170" s="267" t="s">
        <v>1477</v>
      </c>
      <c r="D170" s="267"/>
      <c r="E170" s="267"/>
      <c r="F170" s="286" t="s">
        <v>1478</v>
      </c>
      <c r="G170" s="267"/>
      <c r="H170" s="267" t="s">
        <v>1538</v>
      </c>
      <c r="I170" s="267" t="s">
        <v>1474</v>
      </c>
      <c r="J170" s="267">
        <v>50</v>
      </c>
      <c r="K170" s="308"/>
    </row>
    <row r="171" spans="2:11" ht="15" customHeight="1" x14ac:dyDescent="0.3">
      <c r="B171" s="287"/>
      <c r="C171" s="267" t="s">
        <v>1480</v>
      </c>
      <c r="D171" s="267"/>
      <c r="E171" s="267"/>
      <c r="F171" s="286" t="s">
        <v>77</v>
      </c>
      <c r="G171" s="267"/>
      <c r="H171" s="267" t="s">
        <v>1538</v>
      </c>
      <c r="I171" s="267" t="s">
        <v>1482</v>
      </c>
      <c r="J171" s="267"/>
      <c r="K171" s="308"/>
    </row>
    <row r="172" spans="2:11" ht="15" customHeight="1" x14ac:dyDescent="0.3">
      <c r="B172" s="287"/>
      <c r="C172" s="267" t="s">
        <v>1491</v>
      </c>
      <c r="D172" s="267"/>
      <c r="E172" s="267"/>
      <c r="F172" s="286" t="s">
        <v>1478</v>
      </c>
      <c r="G172" s="267"/>
      <c r="H172" s="267" t="s">
        <v>1538</v>
      </c>
      <c r="I172" s="267" t="s">
        <v>1474</v>
      </c>
      <c r="J172" s="267">
        <v>50</v>
      </c>
      <c r="K172" s="308"/>
    </row>
    <row r="173" spans="2:11" ht="15" customHeight="1" x14ac:dyDescent="0.3">
      <c r="B173" s="287"/>
      <c r="C173" s="267" t="s">
        <v>1499</v>
      </c>
      <c r="D173" s="267"/>
      <c r="E173" s="267"/>
      <c r="F173" s="286" t="s">
        <v>1478</v>
      </c>
      <c r="G173" s="267"/>
      <c r="H173" s="267" t="s">
        <v>1538</v>
      </c>
      <c r="I173" s="267" t="s">
        <v>1474</v>
      </c>
      <c r="J173" s="267">
        <v>50</v>
      </c>
      <c r="K173" s="308"/>
    </row>
    <row r="174" spans="2:11" ht="15" customHeight="1" x14ac:dyDescent="0.3">
      <c r="B174" s="287"/>
      <c r="C174" s="267" t="s">
        <v>1497</v>
      </c>
      <c r="D174" s="267"/>
      <c r="E174" s="267"/>
      <c r="F174" s="286" t="s">
        <v>1478</v>
      </c>
      <c r="G174" s="267"/>
      <c r="H174" s="267" t="s">
        <v>1538</v>
      </c>
      <c r="I174" s="267" t="s">
        <v>1474</v>
      </c>
      <c r="J174" s="267">
        <v>50</v>
      </c>
      <c r="K174" s="308"/>
    </row>
    <row r="175" spans="2:11" ht="15" customHeight="1" x14ac:dyDescent="0.3">
      <c r="B175" s="287"/>
      <c r="C175" s="267" t="s">
        <v>140</v>
      </c>
      <c r="D175" s="267"/>
      <c r="E175" s="267"/>
      <c r="F175" s="286" t="s">
        <v>77</v>
      </c>
      <c r="G175" s="267"/>
      <c r="H175" s="267" t="s">
        <v>1539</v>
      </c>
      <c r="I175" s="267" t="s">
        <v>1540</v>
      </c>
      <c r="J175" s="267"/>
      <c r="K175" s="308"/>
    </row>
    <row r="176" spans="2:11" ht="15" customHeight="1" x14ac:dyDescent="0.3">
      <c r="B176" s="287"/>
      <c r="C176" s="267" t="s">
        <v>58</v>
      </c>
      <c r="D176" s="267"/>
      <c r="E176" s="267"/>
      <c r="F176" s="286" t="s">
        <v>77</v>
      </c>
      <c r="G176" s="267"/>
      <c r="H176" s="267" t="s">
        <v>1541</v>
      </c>
      <c r="I176" s="267" t="s">
        <v>1542</v>
      </c>
      <c r="J176" s="267">
        <v>1</v>
      </c>
      <c r="K176" s="308"/>
    </row>
    <row r="177" spans="2:11" ht="15" customHeight="1" x14ac:dyDescent="0.3">
      <c r="B177" s="287"/>
      <c r="C177" s="267" t="s">
        <v>54</v>
      </c>
      <c r="D177" s="267"/>
      <c r="E177" s="267"/>
      <c r="F177" s="286" t="s">
        <v>77</v>
      </c>
      <c r="G177" s="267"/>
      <c r="H177" s="267" t="s">
        <v>1543</v>
      </c>
      <c r="I177" s="267" t="s">
        <v>1474</v>
      </c>
      <c r="J177" s="267">
        <v>20</v>
      </c>
      <c r="K177" s="308"/>
    </row>
    <row r="178" spans="2:11" ht="15" customHeight="1" x14ac:dyDescent="0.3">
      <c r="B178" s="287"/>
      <c r="C178" s="267" t="s">
        <v>141</v>
      </c>
      <c r="D178" s="267"/>
      <c r="E178" s="267"/>
      <c r="F178" s="286" t="s">
        <v>77</v>
      </c>
      <c r="G178" s="267"/>
      <c r="H178" s="267" t="s">
        <v>1544</v>
      </c>
      <c r="I178" s="267" t="s">
        <v>1474</v>
      </c>
      <c r="J178" s="267">
        <v>255</v>
      </c>
      <c r="K178" s="308"/>
    </row>
    <row r="179" spans="2:11" ht="15" customHeight="1" x14ac:dyDescent="0.3">
      <c r="B179" s="287"/>
      <c r="C179" s="267" t="s">
        <v>142</v>
      </c>
      <c r="D179" s="267"/>
      <c r="E179" s="267"/>
      <c r="F179" s="286" t="s">
        <v>77</v>
      </c>
      <c r="G179" s="267"/>
      <c r="H179" s="267" t="s">
        <v>1438</v>
      </c>
      <c r="I179" s="267" t="s">
        <v>1474</v>
      </c>
      <c r="J179" s="267">
        <v>10</v>
      </c>
      <c r="K179" s="308"/>
    </row>
    <row r="180" spans="2:11" ht="15" customHeight="1" x14ac:dyDescent="0.3">
      <c r="B180" s="287"/>
      <c r="C180" s="267" t="s">
        <v>143</v>
      </c>
      <c r="D180" s="267"/>
      <c r="E180" s="267"/>
      <c r="F180" s="286" t="s">
        <v>77</v>
      </c>
      <c r="G180" s="267"/>
      <c r="H180" s="267" t="s">
        <v>1545</v>
      </c>
      <c r="I180" s="267" t="s">
        <v>1506</v>
      </c>
      <c r="J180" s="267"/>
      <c r="K180" s="308"/>
    </row>
    <row r="181" spans="2:11" ht="15" customHeight="1" x14ac:dyDescent="0.3">
      <c r="B181" s="287"/>
      <c r="C181" s="267" t="s">
        <v>1546</v>
      </c>
      <c r="D181" s="267"/>
      <c r="E181" s="267"/>
      <c r="F181" s="286" t="s">
        <v>77</v>
      </c>
      <c r="G181" s="267"/>
      <c r="H181" s="267" t="s">
        <v>1547</v>
      </c>
      <c r="I181" s="267" t="s">
        <v>1506</v>
      </c>
      <c r="J181" s="267"/>
      <c r="K181" s="308"/>
    </row>
    <row r="182" spans="2:11" ht="15" customHeight="1" x14ac:dyDescent="0.3">
      <c r="B182" s="287"/>
      <c r="C182" s="267" t="s">
        <v>1535</v>
      </c>
      <c r="D182" s="267"/>
      <c r="E182" s="267"/>
      <c r="F182" s="286" t="s">
        <v>77</v>
      </c>
      <c r="G182" s="267"/>
      <c r="H182" s="267" t="s">
        <v>1548</v>
      </c>
      <c r="I182" s="267" t="s">
        <v>1506</v>
      </c>
      <c r="J182" s="267"/>
      <c r="K182" s="308"/>
    </row>
    <row r="183" spans="2:11" ht="15" customHeight="1" x14ac:dyDescent="0.3">
      <c r="B183" s="287"/>
      <c r="C183" s="267" t="s">
        <v>145</v>
      </c>
      <c r="D183" s="267"/>
      <c r="E183" s="267"/>
      <c r="F183" s="286" t="s">
        <v>1478</v>
      </c>
      <c r="G183" s="267"/>
      <c r="H183" s="267" t="s">
        <v>1549</v>
      </c>
      <c r="I183" s="267" t="s">
        <v>1474</v>
      </c>
      <c r="J183" s="267">
        <v>50</v>
      </c>
      <c r="K183" s="308"/>
    </row>
    <row r="184" spans="2:11" ht="15" customHeight="1" x14ac:dyDescent="0.3">
      <c r="B184" s="287"/>
      <c r="C184" s="267" t="s">
        <v>1550</v>
      </c>
      <c r="D184" s="267"/>
      <c r="E184" s="267"/>
      <c r="F184" s="286" t="s">
        <v>1478</v>
      </c>
      <c r="G184" s="267"/>
      <c r="H184" s="267" t="s">
        <v>1551</v>
      </c>
      <c r="I184" s="267" t="s">
        <v>1552</v>
      </c>
      <c r="J184" s="267"/>
      <c r="K184" s="308"/>
    </row>
    <row r="185" spans="2:11" ht="15" customHeight="1" x14ac:dyDescent="0.3">
      <c r="B185" s="287"/>
      <c r="C185" s="267" t="s">
        <v>1553</v>
      </c>
      <c r="D185" s="267"/>
      <c r="E185" s="267"/>
      <c r="F185" s="286" t="s">
        <v>1478</v>
      </c>
      <c r="G185" s="267"/>
      <c r="H185" s="267" t="s">
        <v>1554</v>
      </c>
      <c r="I185" s="267" t="s">
        <v>1552</v>
      </c>
      <c r="J185" s="267"/>
      <c r="K185" s="308"/>
    </row>
    <row r="186" spans="2:11" ht="15" customHeight="1" x14ac:dyDescent="0.3">
      <c r="B186" s="287"/>
      <c r="C186" s="267" t="s">
        <v>1555</v>
      </c>
      <c r="D186" s="267"/>
      <c r="E186" s="267"/>
      <c r="F186" s="286" t="s">
        <v>1478</v>
      </c>
      <c r="G186" s="267"/>
      <c r="H186" s="267" t="s">
        <v>1556</v>
      </c>
      <c r="I186" s="267" t="s">
        <v>1552</v>
      </c>
      <c r="J186" s="267"/>
      <c r="K186" s="308"/>
    </row>
    <row r="187" spans="2:11" ht="15" customHeight="1" x14ac:dyDescent="0.3">
      <c r="B187" s="287"/>
      <c r="C187" s="320" t="s">
        <v>1557</v>
      </c>
      <c r="D187" s="267"/>
      <c r="E187" s="267"/>
      <c r="F187" s="286" t="s">
        <v>1478</v>
      </c>
      <c r="G187" s="267"/>
      <c r="H187" s="267" t="s">
        <v>1558</v>
      </c>
      <c r="I187" s="267" t="s">
        <v>1559</v>
      </c>
      <c r="J187" s="321" t="s">
        <v>1560</v>
      </c>
      <c r="K187" s="308"/>
    </row>
    <row r="188" spans="2:11" ht="15" customHeight="1" x14ac:dyDescent="0.3">
      <c r="B188" s="287"/>
      <c r="C188" s="272" t="s">
        <v>43</v>
      </c>
      <c r="D188" s="267"/>
      <c r="E188" s="267"/>
      <c r="F188" s="286" t="s">
        <v>77</v>
      </c>
      <c r="G188" s="267"/>
      <c r="H188" s="264" t="s">
        <v>1561</v>
      </c>
      <c r="I188" s="267" t="s">
        <v>1562</v>
      </c>
      <c r="J188" s="267"/>
      <c r="K188" s="308"/>
    </row>
    <row r="189" spans="2:11" ht="15" customHeight="1" x14ac:dyDescent="0.3">
      <c r="B189" s="287"/>
      <c r="C189" s="272" t="s">
        <v>1563</v>
      </c>
      <c r="D189" s="267"/>
      <c r="E189" s="267"/>
      <c r="F189" s="286" t="s">
        <v>77</v>
      </c>
      <c r="G189" s="267"/>
      <c r="H189" s="267" t="s">
        <v>1564</v>
      </c>
      <c r="I189" s="267" t="s">
        <v>1506</v>
      </c>
      <c r="J189" s="267"/>
      <c r="K189" s="308"/>
    </row>
    <row r="190" spans="2:11" ht="15" customHeight="1" x14ac:dyDescent="0.3">
      <c r="B190" s="287"/>
      <c r="C190" s="272" t="s">
        <v>1565</v>
      </c>
      <c r="D190" s="267"/>
      <c r="E190" s="267"/>
      <c r="F190" s="286" t="s">
        <v>77</v>
      </c>
      <c r="G190" s="267"/>
      <c r="H190" s="267" t="s">
        <v>1566</v>
      </c>
      <c r="I190" s="267" t="s">
        <v>1506</v>
      </c>
      <c r="J190" s="267"/>
      <c r="K190" s="308"/>
    </row>
    <row r="191" spans="2:11" ht="15" customHeight="1" x14ac:dyDescent="0.3">
      <c r="B191" s="287"/>
      <c r="C191" s="272" t="s">
        <v>1567</v>
      </c>
      <c r="D191" s="267"/>
      <c r="E191" s="267"/>
      <c r="F191" s="286" t="s">
        <v>1478</v>
      </c>
      <c r="G191" s="267"/>
      <c r="H191" s="267" t="s">
        <v>1568</v>
      </c>
      <c r="I191" s="267" t="s">
        <v>1506</v>
      </c>
      <c r="J191" s="267"/>
      <c r="K191" s="308"/>
    </row>
    <row r="192" spans="2:11" ht="15" customHeight="1" x14ac:dyDescent="0.3">
      <c r="B192" s="314"/>
      <c r="C192" s="322"/>
      <c r="D192" s="296"/>
      <c r="E192" s="296"/>
      <c r="F192" s="296"/>
      <c r="G192" s="296"/>
      <c r="H192" s="296"/>
      <c r="I192" s="296"/>
      <c r="J192" s="296"/>
      <c r="K192" s="315"/>
    </row>
    <row r="193" spans="2:11" ht="18.75" customHeight="1" x14ac:dyDescent="0.3">
      <c r="B193" s="264"/>
      <c r="C193" s="267"/>
      <c r="D193" s="267"/>
      <c r="E193" s="267"/>
      <c r="F193" s="286"/>
      <c r="G193" s="267"/>
      <c r="H193" s="267"/>
      <c r="I193" s="267"/>
      <c r="J193" s="267"/>
      <c r="K193" s="264"/>
    </row>
    <row r="194" spans="2:11" ht="18.75" customHeight="1" x14ac:dyDescent="0.3">
      <c r="B194" s="264"/>
      <c r="C194" s="267"/>
      <c r="D194" s="267"/>
      <c r="E194" s="267"/>
      <c r="F194" s="286"/>
      <c r="G194" s="267"/>
      <c r="H194" s="267"/>
      <c r="I194" s="267"/>
      <c r="J194" s="267"/>
      <c r="K194" s="264"/>
    </row>
    <row r="195" spans="2:11" ht="18.75" customHeight="1" x14ac:dyDescent="0.3">
      <c r="B195" s="273"/>
      <c r="C195" s="273"/>
      <c r="D195" s="273"/>
      <c r="E195" s="273"/>
      <c r="F195" s="273"/>
      <c r="G195" s="273"/>
      <c r="H195" s="273"/>
      <c r="I195" s="273"/>
      <c r="J195" s="273"/>
      <c r="K195" s="273"/>
    </row>
    <row r="196" spans="2:11" x14ac:dyDescent="0.3">
      <c r="B196" s="254"/>
      <c r="C196" s="255"/>
      <c r="D196" s="255"/>
      <c r="E196" s="255"/>
      <c r="F196" s="255"/>
      <c r="G196" s="255"/>
      <c r="H196" s="255"/>
      <c r="I196" s="255"/>
      <c r="J196" s="255"/>
      <c r="K196" s="256"/>
    </row>
    <row r="197" spans="2:11" ht="21" x14ac:dyDescent="0.3">
      <c r="B197" s="257"/>
      <c r="C197" s="380" t="s">
        <v>1569</v>
      </c>
      <c r="D197" s="380"/>
      <c r="E197" s="380"/>
      <c r="F197" s="380"/>
      <c r="G197" s="380"/>
      <c r="H197" s="380"/>
      <c r="I197" s="380"/>
      <c r="J197" s="380"/>
      <c r="K197" s="258"/>
    </row>
    <row r="198" spans="2:11" ht="25.5" customHeight="1" x14ac:dyDescent="0.3">
      <c r="B198" s="257"/>
      <c r="C198" s="323" t="s">
        <v>1570</v>
      </c>
      <c r="D198" s="323"/>
      <c r="E198" s="323"/>
      <c r="F198" s="323" t="s">
        <v>1571</v>
      </c>
      <c r="G198" s="324"/>
      <c r="H198" s="381" t="s">
        <v>1572</v>
      </c>
      <c r="I198" s="381"/>
      <c r="J198" s="381"/>
      <c r="K198" s="258"/>
    </row>
    <row r="199" spans="2:11" ht="5.25" customHeight="1" x14ac:dyDescent="0.3">
      <c r="B199" s="287"/>
      <c r="C199" s="284"/>
      <c r="D199" s="284"/>
      <c r="E199" s="284"/>
      <c r="F199" s="284"/>
      <c r="G199" s="267"/>
      <c r="H199" s="284"/>
      <c r="I199" s="284"/>
      <c r="J199" s="284"/>
      <c r="K199" s="308"/>
    </row>
    <row r="200" spans="2:11" ht="15" customHeight="1" x14ac:dyDescent="0.3">
      <c r="B200" s="287"/>
      <c r="C200" s="267" t="s">
        <v>1562</v>
      </c>
      <c r="D200" s="267"/>
      <c r="E200" s="267"/>
      <c r="F200" s="286" t="s">
        <v>44</v>
      </c>
      <c r="G200" s="267"/>
      <c r="H200" s="379" t="s">
        <v>1573</v>
      </c>
      <c r="I200" s="379"/>
      <c r="J200" s="379"/>
      <c r="K200" s="308"/>
    </row>
    <row r="201" spans="2:11" ht="15" customHeight="1" x14ac:dyDescent="0.3">
      <c r="B201" s="287"/>
      <c r="C201" s="293"/>
      <c r="D201" s="267"/>
      <c r="E201" s="267"/>
      <c r="F201" s="286" t="s">
        <v>45</v>
      </c>
      <c r="G201" s="267"/>
      <c r="H201" s="379" t="s">
        <v>1574</v>
      </c>
      <c r="I201" s="379"/>
      <c r="J201" s="379"/>
      <c r="K201" s="308"/>
    </row>
    <row r="202" spans="2:11" ht="15" customHeight="1" x14ac:dyDescent="0.3">
      <c r="B202" s="287"/>
      <c r="C202" s="293"/>
      <c r="D202" s="267"/>
      <c r="E202" s="267"/>
      <c r="F202" s="286" t="s">
        <v>48</v>
      </c>
      <c r="G202" s="267"/>
      <c r="H202" s="379" t="s">
        <v>1575</v>
      </c>
      <c r="I202" s="379"/>
      <c r="J202" s="379"/>
      <c r="K202" s="308"/>
    </row>
    <row r="203" spans="2:11" ht="15" customHeight="1" x14ac:dyDescent="0.3">
      <c r="B203" s="287"/>
      <c r="C203" s="267"/>
      <c r="D203" s="267"/>
      <c r="E203" s="267"/>
      <c r="F203" s="286" t="s">
        <v>46</v>
      </c>
      <c r="G203" s="267"/>
      <c r="H203" s="379" t="s">
        <v>1576</v>
      </c>
      <c r="I203" s="379"/>
      <c r="J203" s="379"/>
      <c r="K203" s="308"/>
    </row>
    <row r="204" spans="2:11" ht="15" customHeight="1" x14ac:dyDescent="0.3">
      <c r="B204" s="287"/>
      <c r="C204" s="267"/>
      <c r="D204" s="267"/>
      <c r="E204" s="267"/>
      <c r="F204" s="286" t="s">
        <v>47</v>
      </c>
      <c r="G204" s="267"/>
      <c r="H204" s="379" t="s">
        <v>1577</v>
      </c>
      <c r="I204" s="379"/>
      <c r="J204" s="379"/>
      <c r="K204" s="308"/>
    </row>
    <row r="205" spans="2:11" ht="15" customHeight="1" x14ac:dyDescent="0.3">
      <c r="B205" s="287"/>
      <c r="C205" s="267"/>
      <c r="D205" s="267"/>
      <c r="E205" s="267"/>
      <c r="F205" s="286"/>
      <c r="G205" s="267"/>
      <c r="H205" s="267"/>
      <c r="I205" s="267"/>
      <c r="J205" s="267"/>
      <c r="K205" s="308"/>
    </row>
    <row r="206" spans="2:11" ht="15" customHeight="1" x14ac:dyDescent="0.3">
      <c r="B206" s="287"/>
      <c r="C206" s="267" t="s">
        <v>1518</v>
      </c>
      <c r="D206" s="267"/>
      <c r="E206" s="267"/>
      <c r="F206" s="286" t="s">
        <v>79</v>
      </c>
      <c r="G206" s="267"/>
      <c r="H206" s="379" t="s">
        <v>1578</v>
      </c>
      <c r="I206" s="379"/>
      <c r="J206" s="379"/>
      <c r="K206" s="308"/>
    </row>
    <row r="207" spans="2:11" ht="15" customHeight="1" x14ac:dyDescent="0.3">
      <c r="B207" s="287"/>
      <c r="C207" s="293"/>
      <c r="D207" s="267"/>
      <c r="E207" s="267"/>
      <c r="F207" s="286" t="s">
        <v>1418</v>
      </c>
      <c r="G207" s="267"/>
      <c r="H207" s="379" t="s">
        <v>1419</v>
      </c>
      <c r="I207" s="379"/>
      <c r="J207" s="379"/>
      <c r="K207" s="308"/>
    </row>
    <row r="208" spans="2:11" ht="15" customHeight="1" x14ac:dyDescent="0.3">
      <c r="B208" s="287"/>
      <c r="C208" s="267"/>
      <c r="D208" s="267"/>
      <c r="E208" s="267"/>
      <c r="F208" s="286" t="s">
        <v>1416</v>
      </c>
      <c r="G208" s="267"/>
      <c r="H208" s="379" t="s">
        <v>1579</v>
      </c>
      <c r="I208" s="379"/>
      <c r="J208" s="379"/>
      <c r="K208" s="308"/>
    </row>
    <row r="209" spans="2:11" ht="15" customHeight="1" x14ac:dyDescent="0.3">
      <c r="B209" s="325"/>
      <c r="C209" s="293"/>
      <c r="D209" s="293"/>
      <c r="E209" s="293"/>
      <c r="F209" s="286" t="s">
        <v>1420</v>
      </c>
      <c r="G209" s="272"/>
      <c r="H209" s="378" t="s">
        <v>91</v>
      </c>
      <c r="I209" s="378"/>
      <c r="J209" s="378"/>
      <c r="K209" s="326"/>
    </row>
    <row r="210" spans="2:11" ht="15" customHeight="1" x14ac:dyDescent="0.3">
      <c r="B210" s="325"/>
      <c r="C210" s="293"/>
      <c r="D210" s="293"/>
      <c r="E210" s="293"/>
      <c r="F210" s="286" t="s">
        <v>1421</v>
      </c>
      <c r="G210" s="272"/>
      <c r="H210" s="378" t="s">
        <v>1580</v>
      </c>
      <c r="I210" s="378"/>
      <c r="J210" s="378"/>
      <c r="K210" s="326"/>
    </row>
    <row r="211" spans="2:11" ht="15" customHeight="1" x14ac:dyDescent="0.3">
      <c r="B211" s="325"/>
      <c r="C211" s="293"/>
      <c r="D211" s="293"/>
      <c r="E211" s="293"/>
      <c r="F211" s="327"/>
      <c r="G211" s="272"/>
      <c r="H211" s="328"/>
      <c r="I211" s="328"/>
      <c r="J211" s="328"/>
      <c r="K211" s="326"/>
    </row>
    <row r="212" spans="2:11" ht="15" customHeight="1" x14ac:dyDescent="0.3">
      <c r="B212" s="325"/>
      <c r="C212" s="267" t="s">
        <v>1542</v>
      </c>
      <c r="D212" s="293"/>
      <c r="E212" s="293"/>
      <c r="F212" s="286">
        <v>1</v>
      </c>
      <c r="G212" s="272"/>
      <c r="H212" s="378" t="s">
        <v>1581</v>
      </c>
      <c r="I212" s="378"/>
      <c r="J212" s="378"/>
      <c r="K212" s="326"/>
    </row>
    <row r="213" spans="2:11" ht="15" customHeight="1" x14ac:dyDescent="0.3">
      <c r="B213" s="325"/>
      <c r="C213" s="293"/>
      <c r="D213" s="293"/>
      <c r="E213" s="293"/>
      <c r="F213" s="286">
        <v>2</v>
      </c>
      <c r="G213" s="272"/>
      <c r="H213" s="378" t="s">
        <v>1582</v>
      </c>
      <c r="I213" s="378"/>
      <c r="J213" s="378"/>
      <c r="K213" s="326"/>
    </row>
    <row r="214" spans="2:11" ht="15" customHeight="1" x14ac:dyDescent="0.3">
      <c r="B214" s="325"/>
      <c r="C214" s="293"/>
      <c r="D214" s="293"/>
      <c r="E214" s="293"/>
      <c r="F214" s="286">
        <v>3</v>
      </c>
      <c r="G214" s="272"/>
      <c r="H214" s="378" t="s">
        <v>1583</v>
      </c>
      <c r="I214" s="378"/>
      <c r="J214" s="378"/>
      <c r="K214" s="326"/>
    </row>
    <row r="215" spans="2:11" ht="15" customHeight="1" x14ac:dyDescent="0.3">
      <c r="B215" s="325"/>
      <c r="C215" s="293"/>
      <c r="D215" s="293"/>
      <c r="E215" s="293"/>
      <c r="F215" s="286">
        <v>4</v>
      </c>
      <c r="G215" s="272"/>
      <c r="H215" s="378" t="s">
        <v>1584</v>
      </c>
      <c r="I215" s="378"/>
      <c r="J215" s="378"/>
      <c r="K215" s="326"/>
    </row>
    <row r="216" spans="2:11" ht="12.75" customHeight="1" x14ac:dyDescent="0.3">
      <c r="B216" s="329"/>
      <c r="C216" s="330"/>
      <c r="D216" s="330"/>
      <c r="E216" s="330"/>
      <c r="F216" s="330"/>
      <c r="G216" s="330"/>
      <c r="H216" s="330"/>
      <c r="I216" s="330"/>
      <c r="J216" s="330"/>
      <c r="K216" s="331"/>
    </row>
  </sheetData>
  <mergeCells count="77">
    <mergeCell ref="F17:J17"/>
    <mergeCell ref="C3:J3"/>
    <mergeCell ref="C4:J4"/>
    <mergeCell ref="C6:J6"/>
    <mergeCell ref="C7:J7"/>
    <mergeCell ref="C9:J9"/>
    <mergeCell ref="D10:J10"/>
    <mergeCell ref="D11:J11"/>
    <mergeCell ref="D13:J13"/>
    <mergeCell ref="D14:J14"/>
    <mergeCell ref="D15:J15"/>
    <mergeCell ref="F16:J16"/>
    <mergeCell ref="D32:J32"/>
    <mergeCell ref="F18:J18"/>
    <mergeCell ref="F19:J19"/>
    <mergeCell ref="F20:J20"/>
    <mergeCell ref="F21:J21"/>
    <mergeCell ref="C23:J23"/>
    <mergeCell ref="C24:J24"/>
    <mergeCell ref="D25:J25"/>
    <mergeCell ref="D26:J26"/>
    <mergeCell ref="D28:J28"/>
    <mergeCell ref="D29:J29"/>
    <mergeCell ref="D31:J31"/>
    <mergeCell ref="D45:J45"/>
    <mergeCell ref="D33:J33"/>
    <mergeCell ref="G34:J34"/>
    <mergeCell ref="G35:J35"/>
    <mergeCell ref="G36:J36"/>
    <mergeCell ref="G37:J37"/>
    <mergeCell ref="G38:J38"/>
    <mergeCell ref="G39:J39"/>
    <mergeCell ref="G40:J40"/>
    <mergeCell ref="G41:J41"/>
    <mergeCell ref="G42:J42"/>
    <mergeCell ref="G43:J43"/>
    <mergeCell ref="D59:J59"/>
    <mergeCell ref="E46:J46"/>
    <mergeCell ref="E47:J47"/>
    <mergeCell ref="E48:J48"/>
    <mergeCell ref="D49:J49"/>
    <mergeCell ref="C50:J50"/>
    <mergeCell ref="C52:J52"/>
    <mergeCell ref="C53:J53"/>
    <mergeCell ref="C55:J55"/>
    <mergeCell ref="D56:J56"/>
    <mergeCell ref="D57:J57"/>
    <mergeCell ref="D58:J58"/>
    <mergeCell ref="C145:J145"/>
    <mergeCell ref="D60:J60"/>
    <mergeCell ref="D61:J61"/>
    <mergeCell ref="D63:J63"/>
    <mergeCell ref="D64:J64"/>
    <mergeCell ref="D65:J65"/>
    <mergeCell ref="D66:J66"/>
    <mergeCell ref="D67:J67"/>
    <mergeCell ref="D68:J68"/>
    <mergeCell ref="C73:J73"/>
    <mergeCell ref="C100:J100"/>
    <mergeCell ref="C120:J120"/>
    <mergeCell ref="H209:J209"/>
    <mergeCell ref="C163:J163"/>
    <mergeCell ref="C197:J197"/>
    <mergeCell ref="H198:J198"/>
    <mergeCell ref="H200:J200"/>
    <mergeCell ref="H201:J201"/>
    <mergeCell ref="H202:J202"/>
    <mergeCell ref="H203:J203"/>
    <mergeCell ref="H204:J204"/>
    <mergeCell ref="H206:J206"/>
    <mergeCell ref="H207:J207"/>
    <mergeCell ref="H208:J208"/>
    <mergeCell ref="H210:J210"/>
    <mergeCell ref="H212:J212"/>
    <mergeCell ref="H213:J213"/>
    <mergeCell ref="H214:J214"/>
    <mergeCell ref="H215:J215"/>
  </mergeCells>
  <pageMargins left="0.59055118110236227" right="0.59055118110236227" top="0.59055118110236227" bottom="0.59055118110236227"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13</vt:i4>
      </vt:variant>
    </vt:vector>
  </HeadingPairs>
  <TitlesOfParts>
    <vt:vector size="20" baseType="lpstr">
      <vt:lpstr>Rekapitulace stavby</vt:lpstr>
      <vt:lpstr>SO.110.A - SO.110 - Komun...</vt:lpstr>
      <vt:lpstr>SO.410 - SO.410 - Veřejné...</vt:lpstr>
      <vt:lpstr>VoN.A - Vedlejší a ostatn...</vt:lpstr>
      <vt:lpstr>SO.110.B - SO.110 - Komun...</vt:lpstr>
      <vt:lpstr>VoN.B - Vedlejší a ostatn...</vt:lpstr>
      <vt:lpstr>Pokyny pro vyplnění</vt:lpstr>
      <vt:lpstr>'Rekapitulace stavby'!Názvy_tisku</vt:lpstr>
      <vt:lpstr>'SO.110.A - SO.110 - Komun...'!Názvy_tisku</vt:lpstr>
      <vt:lpstr>'SO.110.B - SO.110 - Komun...'!Názvy_tisku</vt:lpstr>
      <vt:lpstr>'SO.410 - SO.410 - Veřejné...'!Názvy_tisku</vt:lpstr>
      <vt:lpstr>'VoN.A - Vedlejší a ostatn...'!Názvy_tisku</vt:lpstr>
      <vt:lpstr>'VoN.B - Vedlejší a ostatn...'!Názvy_tisku</vt:lpstr>
      <vt:lpstr>'Pokyny pro vyplnění'!Oblast_tisku</vt:lpstr>
      <vt:lpstr>'Rekapitulace stavby'!Oblast_tisku</vt:lpstr>
      <vt:lpstr>'SO.110.A - SO.110 - Komun...'!Oblast_tisku</vt:lpstr>
      <vt:lpstr>'SO.110.B - SO.110 - Komun...'!Oblast_tisku</vt:lpstr>
      <vt:lpstr>'SO.410 - SO.410 - Veřejné...'!Oblast_tisku</vt:lpstr>
      <vt:lpstr>'VoN.A - Vedlejší a ostatn...'!Oblast_tisku</vt:lpstr>
      <vt:lpstr>'VoN.B - Vedlejší a ostatn...'!Oblast_tisku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HP-NTB\JEW</dc:creator>
  <cp:lastModifiedBy>JEW</cp:lastModifiedBy>
  <cp:lastPrinted>2016-10-04T22:46:03Z</cp:lastPrinted>
  <dcterms:created xsi:type="dcterms:W3CDTF">2016-10-04T22:45:19Z</dcterms:created>
  <dcterms:modified xsi:type="dcterms:W3CDTF">2016-10-04T22:46:07Z</dcterms:modified>
</cp:coreProperties>
</file>