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9" activeTab="3"/>
  </bookViews>
  <sheets>
    <sheet name="podmínky" sheetId="1" r:id="rId1"/>
    <sheet name="titllist" sheetId="2" r:id="rId2"/>
    <sheet name="Krycí list" sheetId="3" r:id="rId3"/>
    <sheet name="Výkaz prací a dodávek" sheetId="4" r:id="rId4"/>
    <sheet name="Výkaz stavebních prací" sheetId="5" r:id="rId5"/>
  </sheets>
  <definedNames>
    <definedName name="_xlnm.Print_Titles" localSheetId="4">'Výkaz stavebních prací'!$40:$40</definedName>
  </definedNames>
  <calcPr fullCalcOnLoad="1"/>
</workbook>
</file>

<file path=xl/sharedStrings.xml><?xml version="1.0" encoding="utf-8"?>
<sst xmlns="http://schemas.openxmlformats.org/spreadsheetml/2006/main" count="599" uniqueCount="421">
  <si>
    <t>ks</t>
  </si>
  <si>
    <t>celkem</t>
  </si>
  <si>
    <t>3</t>
  </si>
  <si>
    <t>1</t>
  </si>
  <si>
    <t>2</t>
  </si>
  <si>
    <t>5</t>
  </si>
  <si>
    <t xml:space="preserve"> R O Z P O Č E T</t>
  </si>
  <si>
    <t>Věra Ulčová (+420773518887)</t>
  </si>
  <si>
    <t xml:space="preserve">Mirovická 1081, 182 00 Praha 8 </t>
  </si>
  <si>
    <t>V Podbabě 2516, 160 00 Praha 6</t>
  </si>
  <si>
    <t>místo stavby :</t>
  </si>
  <si>
    <t>Kč</t>
  </si>
  <si>
    <t>Smluvní strany se budou řídit právním řádem České republiky</t>
  </si>
  <si>
    <t xml:space="preserve">Jednotkové ceny nabídky zahrnují zejména : </t>
  </si>
  <si>
    <t>6</t>
  </si>
  <si>
    <t>Příloha č. 1</t>
  </si>
  <si>
    <t>Všeobecné podmínky 
k 
Soupisu stavebních prací a dodávek s výkazem výměr</t>
  </si>
  <si>
    <t xml:space="preserve">1) Veškeré náklady pro zhotovení bezvadného funkčně způsobilého díla, které je předmětem smlouvy a bude schopno plnit řádně svoji funkci po dobu několika dalších desítek let. </t>
  </si>
  <si>
    <t xml:space="preserve">2) Náklady pro zajištění bezpečnosti práce, ochrany materiálů, součástí a dalších předmětů pro bezvadné realizované dílo. </t>
  </si>
  <si>
    <t>3) Náklady na přípomoce, lešení, přesuny hmot pro vnitřní i vnější dopravu, prořezy materiálů,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výšku; není-li uvedeno samostatně.</t>
  </si>
  <si>
    <t xml:space="preserve">4)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</si>
  <si>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5)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</si>
  <si>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6) Náklady na ochranu a pojištění díla až do přejímky.</t>
  </si>
  <si>
    <t>7) Náklady na poskytnutí odborného dohledu t.j. odpovědného stavbyvedoucího a vedoucího šéfmontéra.</t>
  </si>
  <si>
    <t>8) Náklady na zhotovení výkresů, výpočtů a dalších výkonů potřebných pro detailní rozpracování projektů předaných dodavatelem, které jsou potřebné pro bezvadnou realizaci díla.</t>
  </si>
  <si>
    <t>9) Náklady na úpravu dokumentace - zpracování skutečného stavu provedeného díla.</t>
  </si>
  <si>
    <t>10) Náklady na zhotovení a demontáž zařízení staveniště a veškerých výkonů sloužících pro zhotovení díla a pro provoz díla uživatelů dále nepotřebných.</t>
  </si>
  <si>
    <t>11) Náklady na úhradu specialistů pro provedení zkoušek, které jsou pro provoz díla potřebné.</t>
  </si>
  <si>
    <t xml:space="preserve">12) Náklady na ochranu proti poškození stávajících konstrukcí nedotčených výstavbou. </t>
  </si>
  <si>
    <t xml:space="preserve">13) Náklady na ochranu proti promočení, povětrnostním a přírodním podmínkám všech stávajících a nových konstrukcí. </t>
  </si>
  <si>
    <t xml:space="preserve">14) Náklady na bezpečnostní opatření, která vyplývají z předpisů o bezpečnosti práce při demontážích, bourání a nové výstavbě. </t>
  </si>
  <si>
    <t>15) Náklady na znečištění a poškození díla. Zhotovitel musí své výkony, zejméná lícní pohledové plochy, obklady, plochy stěn podlahy a jejich povrchy, okna, dveře, zařizovací předměty a všechny ostatní části již zabudované a pod., chránit před znečištěním a poškozením až do přejímky díla.</t>
  </si>
  <si>
    <r>
      <t>16)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Jednotkové ceny uvedené v Soupise prací a dodávek s výkazem výměr (SPaDsVV)budou zahrnovat veškeré práce(montáže) a dodávky(specifikace vč.prořezů a přasahů) potřebné pro dokončení a předání 
díla objednateli do užívání bez vad a nedodělků.Nedílnou součástí (SPaDsVV) je i projektová dokumentace,
která je mu technicky nadřazena. Práce a  dodávky(specifikace+prořez+přesah), množství měrných jednotek vyplývající z PD a z technologických předpisů a v ( SPaDsVV) neuvedené a zhotovitelem opodstatněné, uvede zhotovitel samostatně pod čarou(na samostatnou složku) a případná zjištěná rizika z toho plynoucí dostatečně zohlední ve své nabídce. Na pozdější požadavky plynoucí z nejasností v (SPaDsVV) nebo omylu, jsou vyloučeny.Nabízené jednotkové ceny jsou pevné ceny, platné až do přejímky ve smyslu obchodního práva. 
Dodávka-materiály a kvalifikovaná práce vyžaduje odevzdat dílo jako celek tak, aby bylo schopno plnit řádně svoji funkci po dobu několika dalších desítek let.</t>
    </r>
  </si>
  <si>
    <t>17) Zhotovitel je povinen si před předáním nabídky prohlédnout a přezkoumat staveniště a jeho okolí a 
obstarat si všechny nezbytné a přístupné informace, které mu umožní zpracovat nabídku úplně a jednoznačně. 
Musí se přitom mezi jiným podrobně informovat o možnostech dopravy a přístupových 
cest, o možnostech spojení,obstarávání a skladování materiálu a dalších jiných souvisejících okolnostech
a případná zjištěná rizika ve své nabídce dostatečně zohlednit. Pozdější požadavky plynoucí z omylu nebo neznalosti poměrů na staveništi a rozpory z toho plynoucí, jsou vyloučeny.</t>
  </si>
  <si>
    <t>18)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dodavatel.</t>
  </si>
  <si>
    <r>
      <t>19</t>
    </r>
    <r>
      <rPr>
        <b/>
        <sz val="9"/>
        <rFont val="Arial"/>
        <family val="2"/>
      </rPr>
      <t xml:space="preserve">) </t>
    </r>
    <r>
      <rPr>
        <sz val="9"/>
        <rFont val="Arial"/>
        <family val="2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</si>
  <si>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t>20) Jestliže se zdají být rozdílná pojetí ohledně druhu provedení při vypracování nabídky, je možné  před předáním nabídky vyžádat si vyjasnění se zadavatelem.</t>
  </si>
  <si>
    <r>
      <t>21)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Zhotovitel prohlašuje, že všechny podmínky výběrového řízení a PD ve všech jeho částech a přílohách zcela 
přečetl, přezkoumal a pochopil, a že uznává bez omezení, že pro něho jsou požadované výkony jasné a 
nerozporné, a že  na základě své zkušenosti, technického a dispozičního personálu je schopen realizovat 
smluvní výkony bez závad, kompletně s funkční spolehlivostí, pohotově k použití respektive provozuschopně
 podle uznávaných pravidel stavební techniky v daných lhůtách a termínech. Záruční lhůta činí zásadně 
minimálně 10(desel ) let.</t>
    </r>
  </si>
  <si>
    <t>22) 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</si>
  <si>
    <t>23) Rozpory v Soupise výkonů samy o sobě nebo v prováděcích podkladech k tomu příslušejících, je nutno, jakmile jsou zhotoviteli díla známy, písemně je sdělit objednateli.</t>
  </si>
  <si>
    <t>24)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</si>
  <si>
    <t>25) Nedílnou součástí (SPaDsVV) je i projektová dokumentace, která je mu technicky nadřazena. Předpokládá se, že oslovené realizační firmy provedou vlastní ověření (SPaDsVV) a případné vlastní zaměření předmětných konstrukcí, na základě kterého stanoví skutečnou cenu díla. Vzhledem k tomu,  že se jedná o rekonstrukci, bude některý stav ověřen až po odhalení, v konstrukci může dojít ke změně objemu prací.</t>
  </si>
  <si>
    <t>m2</t>
  </si>
  <si>
    <t xml:space="preserve"> akce :</t>
  </si>
  <si>
    <t>investor  :</t>
  </si>
  <si>
    <t>projektant :</t>
  </si>
  <si>
    <t>stavební rozpočet sestavil:</t>
  </si>
  <si>
    <r>
      <rPr>
        <sz val="10"/>
        <rFont val="Arial CE"/>
        <family val="0"/>
      </rPr>
      <t xml:space="preserve">stupeň </t>
    </r>
    <r>
      <rPr>
        <b/>
        <sz val="10"/>
        <rFont val="Arial CE"/>
        <family val="0"/>
      </rPr>
      <t xml:space="preserve">:  </t>
    </r>
  </si>
  <si>
    <t>Rekapitulace nákladů</t>
  </si>
  <si>
    <t>mezisoučet bez DPH</t>
  </si>
  <si>
    <t>Vedlejší rozpočtové náklady</t>
  </si>
  <si>
    <t>14</t>
  </si>
  <si>
    <t>15</t>
  </si>
  <si>
    <t>Náklady celkem bez DPH</t>
  </si>
  <si>
    <t>17</t>
  </si>
  <si>
    <t>18</t>
  </si>
  <si>
    <t>19</t>
  </si>
  <si>
    <t>DPH 21%</t>
  </si>
  <si>
    <t>21</t>
  </si>
  <si>
    <t>Náklady celkem včetně DPH</t>
  </si>
  <si>
    <t>položka č.</t>
  </si>
  <si>
    <t>popis prací a dodávek</t>
  </si>
  <si>
    <t>m.j.</t>
  </si>
  <si>
    <t>počet m.j.</t>
  </si>
  <si>
    <t>cena / m.j.</t>
  </si>
  <si>
    <t>cena celkem</t>
  </si>
  <si>
    <t>23</t>
  </si>
  <si>
    <t>Základní rozpočtové náklady</t>
  </si>
  <si>
    <t>Přípravné práce</t>
  </si>
  <si>
    <t>4</t>
  </si>
  <si>
    <t>22</t>
  </si>
  <si>
    <t>24</t>
  </si>
  <si>
    <t>25</t>
  </si>
  <si>
    <t>26</t>
  </si>
  <si>
    <t>27</t>
  </si>
  <si>
    <t>p.č.</t>
  </si>
  <si>
    <r>
      <t xml:space="preserve">hmotnost </t>
    </r>
    <r>
      <rPr>
        <b/>
        <sz val="7"/>
        <rFont val="Arial"/>
        <family val="2"/>
      </rPr>
      <t xml:space="preserve">t </t>
    </r>
    <r>
      <rPr>
        <sz val="7"/>
        <rFont val="Arial"/>
        <family val="2"/>
      </rPr>
      <t>celkem</t>
    </r>
  </si>
  <si>
    <t xml:space="preserve">ks </t>
  </si>
  <si>
    <t>t</t>
  </si>
  <si>
    <t>20</t>
  </si>
  <si>
    <t>7</t>
  </si>
  <si>
    <t>8</t>
  </si>
  <si>
    <t>9</t>
  </si>
  <si>
    <t>10</t>
  </si>
  <si>
    <t>11</t>
  </si>
  <si>
    <t>12</t>
  </si>
  <si>
    <t>13</t>
  </si>
  <si>
    <t>16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</si>
  <si>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</si>
  <si>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</si>
  <si>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</si>
  <si>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</si>
  <si>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</si>
  <si>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</si>
  <si>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</si>
  <si>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</si>
  <si>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</si>
  <si>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</si>
  <si>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</si>
  <si>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</si>
  <si>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</si>
  <si>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</si>
  <si>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</si>
  <si>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</si>
  <si>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</si>
  <si>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</si>
  <si>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</si>
  <si>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</si>
  <si>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</si>
  <si>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</si>
  <si>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</si>
  <si>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</si>
  <si>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</si>
  <si>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</si>
  <si>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</si>
  <si>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</si>
  <si>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</si>
  <si>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</si>
  <si>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</si>
  <si>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</si>
  <si>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</si>
  <si>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</si>
  <si>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</si>
  <si>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</si>
  <si>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</si>
  <si>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</si>
  <si>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</si>
  <si>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</si>
  <si>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</si>
  <si>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</si>
  <si>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</si>
  <si>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</si>
  <si>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</si>
  <si>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</si>
  <si>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</si>
  <si>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</si>
  <si>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</si>
  <si>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</si>
  <si>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</si>
  <si>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</si>
  <si>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</si>
  <si>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</si>
  <si>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</si>
  <si>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</si>
  <si>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</si>
  <si>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</si>
  <si>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</si>
  <si>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</si>
  <si>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</si>
  <si>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</si>
  <si>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</si>
  <si>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</si>
  <si>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</si>
  <si>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</si>
  <si>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</si>
  <si>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</si>
  <si>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</si>
  <si>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</si>
  <si>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</si>
  <si>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</si>
  <si>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</si>
  <si>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</si>
  <si>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</si>
  <si>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</si>
  <si>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</si>
  <si>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</si>
  <si>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</si>
  <si>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</si>
  <si>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</si>
  <si>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Zborovská 11, Praha 5, 150 21</t>
  </si>
  <si>
    <r>
      <rPr>
        <b/>
        <sz val="9"/>
        <rFont val="Arial"/>
        <family val="2"/>
      </rPr>
      <t>V</t>
    </r>
    <r>
      <rPr>
        <sz val="9"/>
        <rFont val="Arial"/>
        <family val="2"/>
      </rPr>
      <t>ypuštění a zapnutí vody z páteřního rozvodu ÚT (pro  opravu, přemístění a vyzkoušení radiátoru) a elektrického  proudu v místech dotčených stavebními úpravami-přízemí.</t>
    </r>
  </si>
  <si>
    <t>bm</t>
  </si>
  <si>
    <t xml:space="preserve">             (dl. stěna 2,50*2+strop 0,91*2)</t>
  </si>
  <si>
    <t>Demontáž částečného podkladu</t>
  </si>
  <si>
    <t>Dočasné důkladné zakrytí 2ks stávajících stávajících dveřních otvorů proti poškození stavbou-místnost č. 1.02-recepce; (např. dřevotřískovými deskami, odolnou fólii a podobně).</t>
  </si>
  <si>
    <t>Demontáž stávajícího obslužného pultu včetně uložení s obalením proti poškození na místo určené investorem + přesun hmot
(ozn. PZN1 v m.č. 1.02-recepce, v.č. D.1.1.5)</t>
  </si>
  <si>
    <t>3) nedílnou součástí Rozpočtu je PD, která  je mu technicky nadřazena + příloha č. 1</t>
  </si>
  <si>
    <t>Demontáž samostatné prosklené konstrukce s posuvnými dveřmi-2ks včetně odpojení od elektra + uložení s obalením proti poškození na místo určení investorem + přesun hmot.  ( m.č. 1.01-zádveří, v.č. D.1.1.5)
výměra : stěny((2,08+1,40)*2*2,60)+strop(2,08*1,40)</t>
  </si>
  <si>
    <t>Demontáž dělících prosklených stěn v rámu - 2ks včetně uložení s obalením proti poškození na místo určení investorem + přesun hmot. 
(oddělující m.č.1.01 od m.č.1.02 viz v.č. D.1.1.5)
výměra : 0,910*2,50*2</t>
  </si>
  <si>
    <t>Demontáž teplovzdušné jednotky včetně odpojení od medii ( m.č. 1.01, v.č. D.1.1.5)</t>
  </si>
  <si>
    <t>Demontáž čistící zóny , vel. 750*450mm - ks 1</t>
  </si>
  <si>
    <t>Demontáž radiátorového tělesa deskového k další montáži+bezpečné uložení s obalením proti poškození na místo určené investorem + třesun hmot tam i zpět    ( m.č. 1.01, v.č. D.1.1.5)</t>
  </si>
  <si>
    <t>Opatrné vyřezání rýh ve zdivu cihelném pro silový kabel a EPS,  cca do hl. 100mm, š.do 200mm (pro dvě rýhy s mezerou mezi nimi), ( m.č. 1.01+1,02, v.č. D.1.1.5)
výměra : (0,40+0,5+0,30+1,6+3,10+0,40+0,30+1,40)*2*2</t>
  </si>
  <si>
    <t>Vnitrostaveništní doprava suti a vybouraných hmot vodorovně do 50m, svisle ručně,pro budovy v. do 6m.</t>
  </si>
  <si>
    <t>Nové konstrukce</t>
  </si>
  <si>
    <t xml:space="preserve">Opatrné vyvrtání  drážek v podlaze, stěnách a stropě pro upevnění prvků (např. : vstupního rámu, skleněných stěn)   </t>
  </si>
  <si>
    <t>Odvoz suti a vybouraných hmot na skládku se složením do 1km</t>
  </si>
  <si>
    <t>Dtto, avšak příplatek za KDZ 1km (15km) cena:(Kč/1km*15km)</t>
  </si>
  <si>
    <t>Poplatek za uložení odpadu na skládku z betonového a cihelného</t>
  </si>
  <si>
    <t>pro vel. 1750/2500mm ks 1
výměra : 0,30*(1,75+2,50*2)</t>
  </si>
  <si>
    <t xml:space="preserve">pro  vel. 900/2500mm  - ks 2. 
Výměra:  0,30*(0,90+2,50*2)*2  </t>
  </si>
  <si>
    <t>Úprava, dozdění a ukotvení cihelného zdiva v š. cca 300mm po obvodu osazených nových posuvných dveří</t>
  </si>
  <si>
    <t>pro vel.1750/2500mm- ks 1.Výměra : 0,40*(1,75+2,50*2)</t>
  </si>
  <si>
    <t xml:space="preserve">pro vel.900/2500mm-ks 2.Výměra: 0,40*(0,90+2,50*2)*2  </t>
  </si>
  <si>
    <t xml:space="preserve">Oprava omítky štukovéVC ostění a nadpraží  v š. cca 400mm po obvodu osazených nových posuvných dveří. </t>
  </si>
  <si>
    <t>viz v. č. D.1.1.7</t>
  </si>
  <si>
    <t>Dodávka a montáž částečného podkladu</t>
  </si>
  <si>
    <t>Čištění místností při výšce do 4m</t>
  </si>
  <si>
    <t>Elektro silnoproud</t>
  </si>
  <si>
    <t>VZT</t>
  </si>
  <si>
    <t>Skleněné stěny + automatické posuvné dveře</t>
  </si>
  <si>
    <t>Opatrné vyvrtání otvorů  ve zdivu cihelném pro upevnění prvků (např. : topného tělesa, potrubí, atd.)  cca ks 8</t>
  </si>
  <si>
    <t>Montáž radiátorového tělesa včetně repase a  nového potrubí cca 1,0m a napojení na stávající vodorovné potrubí, včetně nové termohlavice a příslušných armatur a fitinek, topné zkoušky, přesunu hmot-  osazení viz výkres D.1.1.6</t>
  </si>
  <si>
    <t xml:space="preserve">Upevnění prvků včetně dodání, (na stěnách a stropě pro upevnění prvků, např.: vstupního rámu, skleněných stěn)   </t>
  </si>
  <si>
    <t>Oprava rýh ve zdivu cihelném včetně začištění pod malbu (po vyřezání pro silový kabel a EPS,  cca do hl. 100mm), š.do 200mm (pro dvě rýhy s mezerou mezi nimi), ( m.č. 1.01+1,02, v.č. D.1.1.5)
výměra : (0,40+0,5+0,30+1,6+3,10+0,40+0,30+1,40)*2*2</t>
  </si>
  <si>
    <t>Oprava omítky štukové VC rýh v š. cca 400mm (rýhy pro elektro). Výměra š.0,40*32bm</t>
  </si>
  <si>
    <t>Oprava vnitřních omítek štukových VC - stropu, nanášená ručně.  výměra cca 35m2</t>
  </si>
  <si>
    <t>Montáž lešení řadového trubkového lehkého s podlahami zatížení do 200 kg/m2 š do 0,9 m v do 10 m</t>
  </si>
  <si>
    <t>Demontáž lešení řadového trubkového lehkého s podlahami zatížení do 200 kg/m2 š do 0,9 m v do 10 m</t>
  </si>
  <si>
    <t>Příplatek za první a KDD použití lešení (40dnů)</t>
  </si>
  <si>
    <t xml:space="preserve">Malby </t>
  </si>
  <si>
    <t>Soklíky rovné výšky  cca100 mm pro omítky z MC tažené s jednoduchým profilem (nepoškození při úklidu)</t>
  </si>
  <si>
    <r>
      <t xml:space="preserve">Demontáže konstrukcí 
</t>
    </r>
    <r>
      <rPr>
        <sz val="9"/>
        <rFont val="Arial"/>
        <family val="2"/>
      </rPr>
      <t>viz v. č. D.1.1.5 + D.1.1.6</t>
    </r>
  </si>
  <si>
    <t>Přesun hmot</t>
  </si>
  <si>
    <t>Příprava podkladu pod malby - omytí, místní vyspravení a penetrace</t>
  </si>
  <si>
    <t>výměra : stěny (3,20+7,25)*2*3,62+(2,28*2+7,17)*3,62+0,80*2,50*4</t>
  </si>
  <si>
    <t>strop : (3,20*7,25+0,80*0,91*2+1,78*0,80+1,48*7,17</t>
  </si>
  <si>
    <t>Dodávka a osazení čistících zón v rámu 
velikost cca 800/450mm ks 3</t>
  </si>
  <si>
    <t>Vyvrtání otvoru příklepovými vrtáky ve zdivu cihelném pro elektroinstalaci silno a EPS cca Ø 200mm tl., (0,30+1,20)*2bm
 ( m.č. 1.01+1,02, v.č. D.1.1.5)</t>
  </si>
  <si>
    <t>Opatrná demontáž velkoformátové kamenné dlažby-vel.400/800 ke zpětnému použití
 (viz v.č. D.1.1.5,  část m.č. 1.01) 
výměra : cca (0,25*7,17)</t>
  </si>
  <si>
    <t>Opatrná demontáž kamenné dlažby - pražská kostka ke zpětnému použití
 (viz v.č. D.1.1.5,  část m.č. 1.01) 
výměra : cca (0,45*7,17)</t>
  </si>
  <si>
    <t>Oprava ostění po vybourání skleněných stěn. 
Ve stěnách a stropě v š. cca 200mm: 
výměra ; (dl. stěna 2,75+strop1,60+0,50)</t>
  </si>
  <si>
    <t>Úprava cihelného zdiva a omítky  kolem otvorů (po vrtání příklepovými vrtáky pro elektroinstalaci silno a EPS) cca Ø 200mm tl.  ( m.č. 1.01+1,02, v.č. D.1.1.5)</t>
  </si>
  <si>
    <t>Oprava a doplnění (dodávka+montáž v mírném spádu) velkoformátové kamenné dlažby-vel.400/800 ke zpětnému použití .
 (viz v.č. D.1.1.7,  část m.č. 1.01) 
výměra : cca (0,25*7,17+2,08*1,34)*1,25</t>
  </si>
  <si>
    <t>Oprava a doplnění (dodávka+montáž v mírném spádu)  kamenné dlažby - pražská kostka ke zpětnému použití 
 (viz v.č. D.1.1.7,  část m.č. 1.01) 
výměra : cca (0,45*7,17)*1,25</t>
  </si>
  <si>
    <t>Demontáže a bourání konstrukcí</t>
  </si>
  <si>
    <t>Zařízení staveniště 3%</t>
  </si>
  <si>
    <t>Malby</t>
  </si>
  <si>
    <t>STAVEBNÍ ÚPRAVA VSTUPU</t>
  </si>
  <si>
    <t>STŘEDOČESKÝ KRAJ, KRAJSKÝ ÚŘAD</t>
  </si>
  <si>
    <t>Všeobecné poznámky:
1) Soupis prací a dodávek s výkazem výměr je zpracován dle DSP za použití  cen obvyklých ve stavebnictví.  dle ustanovení § 2 zákona č.526/1990 Sb., o cenách ve znění pozdějších předpisů. Za sjednání jednotkových cen a za soupis prací s výkazem výměr  v plném rozsahu zodpovídají smluvní strany.
2) Bezpečnostní zajištění - turniket - bude součástí nového Investičního záměru</t>
  </si>
  <si>
    <t xml:space="preserve">A) Dodávky </t>
  </si>
  <si>
    <t>Rozvaděč R-vstup dle v.č. EL4</t>
  </si>
  <si>
    <t>Přípojnice hlavního ochranného pospojování</t>
  </si>
  <si>
    <t>Položka A – celkem</t>
  </si>
  <si>
    <t>B) Hlavní montážní materiál</t>
  </si>
  <si>
    <t>B1) Kabelové rozvody silnoproudu</t>
  </si>
  <si>
    <t>Kabel CYKY 4Bx25</t>
  </si>
  <si>
    <t>Kabel CYKY 5Cx4</t>
  </si>
  <si>
    <t>Kabel CYKY 5Cx2,5</t>
  </si>
  <si>
    <t>Kabel CYKY 3Cx1,5</t>
  </si>
  <si>
    <t>Kabel CXKH-V 5Cx10</t>
  </si>
  <si>
    <t>Kabel CXKH-V 3Cx1,5</t>
  </si>
  <si>
    <t>Vodič CYA 16mm-z/žl</t>
  </si>
  <si>
    <t>Vodič CYA 2,5mm-z/žl</t>
  </si>
  <si>
    <t>Položka B1-celkem</t>
  </si>
  <si>
    <t>B2) Ostatní silnoproudá elektroinstalace</t>
  </si>
  <si>
    <t>Dozbrojení stávajícího RH , pole . 2 (jistič B/3-25A)</t>
  </si>
  <si>
    <t>Dozbrojení stávajícího RH , pole . 6 (jistič B/3-63A)</t>
  </si>
  <si>
    <t>Dozbrojení a přepojení stávajícího RP01 (1x jistič B/3-20A, 2x jistič B/3-16A, 3xjitič B/1-10A) dle v.. EL5</t>
  </si>
  <si>
    <t>Demontáž stáv. Elektroinstalace</t>
  </si>
  <si>
    <t>Revize el. Zařízení</t>
  </si>
  <si>
    <t>Položka B2-celkem</t>
  </si>
  <si>
    <t xml:space="preserve">B3) Osvětlovací tělesa </t>
  </si>
  <si>
    <t>Osvětlovací těleso typ A (stávající přemístěné a přepojené) dle v.č. EL3</t>
  </si>
  <si>
    <t>Osvětlovací těleso typ N (nové)  dle v.č. EL3</t>
  </si>
  <si>
    <t>Položka B3-celkem</t>
  </si>
  <si>
    <t>Rekapitulace</t>
  </si>
  <si>
    <t>Položka A celkem</t>
  </si>
  <si>
    <t>Položka B1celkem</t>
  </si>
  <si>
    <t>Položka B2celkem</t>
  </si>
  <si>
    <t>Elektroinstalace-celkem</t>
  </si>
  <si>
    <t>m</t>
  </si>
  <si>
    <t>kpl</t>
  </si>
  <si>
    <t>Vzduchotechnika</t>
  </si>
  <si>
    <t>Seznam strojů a zařízení a technická specifikace</t>
  </si>
  <si>
    <t>Dveřní clona do 3,5 m, šíře 1 m v interiérovém opláštění vč M+R</t>
  </si>
  <si>
    <t>Qv=860/1800m3/h; P=470W (230V); Qtel=8,1kW (400V)</t>
  </si>
  <si>
    <t>Dveřní clona do 3,5 m, šíře 1,5 m v interiérovém opláštění vč M+R</t>
  </si>
  <si>
    <t>s kabelovým ovladačem , dveřním kontaktem a sadou stropních konzolí</t>
  </si>
  <si>
    <t>Qv=1240/2600m3/h; P=650W)230V); Qtel´11,7kW (400V); 40,5/58.5dB(A)</t>
  </si>
  <si>
    <t>Drobný montážní materiál</t>
  </si>
  <si>
    <t>kg</t>
  </si>
  <si>
    <t>dodávka - součet</t>
  </si>
  <si>
    <t>montáž  -  součet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</si>
  <si>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</si>
  <si>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</si>
  <si>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</si>
  <si>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</si>
  <si>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</si>
  <si>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</si>
  <si>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</si>
  <si>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</si>
  <si>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</si>
  <si>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</si>
  <si>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</si>
  <si>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</si>
  <si>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</si>
  <si>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</si>
  <si>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</si>
  <si>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</si>
  <si>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</si>
  <si>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</si>
  <si>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</si>
  <si>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</si>
  <si>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</si>
  <si>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</si>
  <si>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</si>
  <si>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</si>
  <si>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</si>
  <si>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</si>
  <si>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</si>
  <si>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</si>
  <si>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</si>
  <si>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</si>
  <si>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</si>
  <si>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</si>
  <si>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</si>
  <si>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</si>
  <si>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</si>
  <si>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</si>
  <si>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</si>
  <si>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</si>
  <si>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</si>
  <si>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</si>
  <si>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</si>
  <si>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</si>
  <si>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</si>
  <si>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</si>
  <si>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</si>
  <si>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</si>
  <si>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</si>
  <si>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</si>
  <si>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</si>
  <si>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</si>
  <si>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</si>
  <si>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</si>
  <si>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</si>
  <si>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</si>
  <si>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</si>
  <si>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</si>
  <si>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</si>
  <si>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</si>
  <si>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</si>
  <si>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 xml:space="preserve">Elektroinstalace </t>
  </si>
  <si>
    <t>Dočasná demontáž stávající branky k dalšímu použití včetně odpojení od elektroinstalace silno i slaboproudu + bezpečné uložení s obalením proti poškození na místo určené investorem + přesun hmot</t>
  </si>
  <si>
    <t xml:space="preserve">Skleněné stěny + automatické posuvné dveře </t>
  </si>
  <si>
    <t xml:space="preserve">Kč </t>
  </si>
  <si>
    <t>Demontáž falešného sádrokartonového rámu v š.200mm, vel. 3030*2500mm
(ozn. PZN1 v m.č. 1.02-recepce, viz v.č.D.1.1.5)
výměra : (3,03*2,50)</t>
  </si>
  <si>
    <t>Demontáž dělící  interiérové stěny prosklené v rámu včetně uložení s obalením proti poškození na místo určení investorem + přesun hmot. 
( m.č. 1.02 -recepce v.č. D.1.1.5)
výměra : (1,50+0,40)*2,65</t>
  </si>
  <si>
    <t>Broušení stávajících betonových-teraccových podlah, úběr do 3mm včetně opravy pásu malých bílých kostiček a černého pásu kolem stěn.
(viz foto +viz v.č. D.1.1.5,  část m.č. 1.02) . výměra : 7,255*3,03+0,10*1,20*3+0,10*1,78+(1,78+0,91*2)*0,80</t>
  </si>
  <si>
    <t>Osazení na nově určené místo - stávající přenosný hasící přístroj</t>
  </si>
  <si>
    <t>poznámka: ceny uvedeny včetně dopravy a montáže</t>
  </si>
  <si>
    <t>Komplet připojení technologie vrat</t>
  </si>
  <si>
    <t>Komplet připojení technologie turniketu</t>
  </si>
  <si>
    <t>Komplet připojení technologie brány</t>
  </si>
  <si>
    <t>Komplet připojení technologie dveřní clony</t>
  </si>
  <si>
    <t>Osvětlovací těleso typ A (nové-recepce-standart ZAMA 1134 black – viz standardizace) dle v.č. EL3</t>
  </si>
  <si>
    <t>Osvětlovací těleso typ A (nové-zádveří- standart ZAMA 5513 black – viz standardizace) dle v.č. EL3</t>
  </si>
  <si>
    <t>s kabelovým ovladačem, dveřním kontaktem a sadou stropních konzolí</t>
  </si>
  <si>
    <t xml:space="preserve">Malby dvojnásobné v místnosti o v. do 5,80 , odolné proti otěru s  připravou stávajícího povrchu </t>
  </si>
  <si>
    <t>Ing. Jaroslav Borovička</t>
  </si>
  <si>
    <t>Ing. Jan  Macek</t>
  </si>
  <si>
    <t>Ing. Josef Fuk (+420606643181)</t>
  </si>
  <si>
    <t>část VZT : Ing. Záruba</t>
  </si>
  <si>
    <t>část elektro : Ing. Morčuš</t>
  </si>
  <si>
    <t>viz PD s označením D3 - vel. cca 2155 / 3650mm Automatické dveře posuvné dvoukřídlové s Al konstrukcí;
Křídla z  Al profilů; bezpečnostní izolační dvojsklo
Stěna + nadsvětlík z Al rámových profilů s dvěma pevnými bočními díly; bezpečnostní izolační dvojsklo s barevným nátěrem v odstínu šedá +bezpečnostní izolační dvojsklo, vybaveno elektrozámkem s mechanickým táhlem k nouzovému odjištění křídel v krytu, tlačítko nouzového odjišténí, nouzový zdroj, digitální programový přepínač bez kodu, EPS kontakt otevřeno
Nadsvětlík z rámových profilů, bezpečnostní izolační dvojsklo</t>
  </si>
  <si>
    <t>viz PD s označením D1, vel. cca1000 / 2500mm; automatické dveře dvoukřídlé posuvné, křídla z hliníkových profilů, s barevným nátěrem v odstínu šedá +bezpečnostní izolační dvojsklo, vybaveno elektrozámkem s mechanickým táhlem k nouzovému odjištění křídel v krytu, tlačítko nouzového odjišténí, nouzový zdroj, digitální programový přepínač bez kodu, EPS kontakt otevřeno</t>
  </si>
  <si>
    <t>viz PD s označením D2, vel. cca1750 / 2500mm; automatické dveře posuvné dvoukřídlé,křídla z hliníkových profilů s barevným nátěrem v odstínu šedá +bezpečnostní izolační dvojsklo, vybaveno elektrozámkem s mechanickým táhlem k nouzovému odjištění křídel v krytu, tlačítko nouzového odjišténí, nouzový zdroj, digitální programový přepínač bez kodu, EPS kontakt otevřeno</t>
  </si>
  <si>
    <t xml:space="preserve">viz PD s označením D4 - vel. cca 2860 / 3650mm Automatické dveře posuvné dvoukřídlové s Al konstrukcí;
Křídla z  Al profilů; bezpečnostní izolační dvojsklo
Stěna + nadsvětlík z Al rámových profilů s dvěma pevnými bočními díly; bezpečnostní izolační dvojsklo s barevným nátěrem v odstínu šedá +bezpečnostní izolační dvojsklo, vybaveno elektrozámkem s mechanickým táhlem k nouzovému odjištění křídel v krytu, tlačítko nouzového odjišténí, nouzový zdroj, digitální programový přepínač bez kodu, EPS kontakt otevřeno
Nadsvětlík z rámových profilů, bezpečnostní izolační dvojsklo
</t>
  </si>
  <si>
    <t>DPS</t>
  </si>
  <si>
    <t>výměra : cca100/50mm pro elektro silové kabely  - 
výměra : ( 5,45+1,5+2)</t>
  </si>
  <si>
    <t>Vyřezání rýh v betonové-teraccové podlaze s betonovým podkladem ,(  m.č. 1,02, v.č. D.1.1.5)
výměra : cca 25/50 (pro   EPS) - výměra : ( 7,10m)</t>
  </si>
  <si>
    <t>Oprava a doplnění stávající teraccové podlahy v místě vyřezání drážek (po elektro silno i slabo, demontáži skleněných výplní a demontáži SDK rámu) vhodným plnivem- (barevně sjednotit se stávajícím teraccem) + penetrace. Výměra 0,9+0,2m2, hloubka 50 mm</t>
  </si>
  <si>
    <t xml:space="preserve">Upevnění prvků včetně dodání (např.: topného tělesa, potrubí a pod.) </t>
  </si>
  <si>
    <t>Dodávka a montáž nové nerezové skříně na stávající el. rozvaděč, uzamykatelná</t>
  </si>
  <si>
    <t>SPECIFIKACE DODÁVEK A HLAV. MONT. MATERIÁLU</t>
  </si>
  <si>
    <t>PRÁCE A DODÁVKY</t>
  </si>
  <si>
    <t>bez DPH</t>
  </si>
  <si>
    <t>DPH</t>
  </si>
  <si>
    <t>vč. DPH</t>
  </si>
  <si>
    <t>STAVEBNÍ PRÁCE</t>
  </si>
  <si>
    <t>CELKEM</t>
  </si>
  <si>
    <t>Datum, razítko, podpis dodavatele:</t>
  </si>
  <si>
    <t>Výkaz prací a dodávek</t>
  </si>
  <si>
    <t>na akci :</t>
  </si>
  <si>
    <t>KRAJSKÝ ÚŘAD ZBOROVSKÁ 11, PRAHA 5</t>
  </si>
  <si>
    <t>investor :</t>
  </si>
  <si>
    <t xml:space="preserve">Interiérové prvky </t>
  </si>
  <si>
    <t>kód</t>
  </si>
  <si>
    <t xml:space="preserve">množství </t>
  </si>
  <si>
    <t>jednotková cena  Kč/m.j.</t>
  </si>
  <si>
    <t>celková cena  Kč</t>
  </si>
  <si>
    <t>OBSLUŽNÝ PULT 1530/1530 mm</t>
  </si>
  <si>
    <t>Ocelová nosná konstrukce dle výkazu číslo výkresu č.9.</t>
  </si>
  <si>
    <t>d+m</t>
  </si>
  <si>
    <t>Ocelová nosná konstrukce včetně nátěru, rektifikačních prvků, nerezových lišt vodorovných, svislých a nerezového okopového plechu a přesunu hmot.</t>
  </si>
  <si>
    <t>Prvky na bázi dřeva dle výkazu výkresů č. 10-13</t>
  </si>
  <si>
    <t>Lamino desky DTDL tl 10 mm včtně hran a přesunu hmot v barevném pojednání dub</t>
  </si>
  <si>
    <t>Lamino desky DTDL tl 16 mm včetně hran a přesunu hmot v barevném pojednání dub</t>
  </si>
  <si>
    <t>Lamino desky DTDL tl. 38 mm + osazení dvou nerezových průchodek o průměru 30 mm a vyfrézování drážky pro osazení skla, včetně hran a přesunu hmot, v barevném pojednání dub.</t>
  </si>
  <si>
    <t xml:space="preserve">Kontejnér </t>
  </si>
  <si>
    <t>Materiál lamino DTDL tl. 16 mm se čtyřmi šuplíky, uzamykatelný, s probarvenými čelními deskami v RAL 1603, včetně kování a přesunu hmot. V barevném pojednání dub.</t>
  </si>
  <si>
    <t>Skříňka na počítač</t>
  </si>
  <si>
    <t>Materiál lamino DTDL tl. 16 mm s dvoukřídlými uzamykatelnými dvířky, které jsou vybaveny čtyřmi větracími otvory 50/150 mm zakrytými nerezovými průvětrníky. Včetně kování a úpravy pro silové a datové kabely a přesunu hmot. V barevném pojednání dub.</t>
  </si>
  <si>
    <t>Skleněné prvky pultu</t>
  </si>
  <si>
    <t>Kalené sklo se zabroušenýma hranama tl. 10 mm v matovém provedení. Včetně rohových lišt a přesunu hmot.</t>
  </si>
  <si>
    <t>Kalené sklo se zabroušenýma hranama tl. 10 mm v modrém provedení RAL 1603. Včetně rohových lišt a přesunu hmot.</t>
  </si>
  <si>
    <t>Přivedení a protažení silových a datových kabelů</t>
  </si>
  <si>
    <t>PROSKLENÁ DĚLÍCÍ STĚNA</t>
  </si>
  <si>
    <t>Kalené sklo se zabroušenýma hranama tl. 10 mm v matovém provedení s vybroušenými linkami a barevnou Kalené sklo se zabroušenýma hranama tl. 10 mm v matovém provedení s vybroušenými linkami a modrou linkou v  RAL 1603  v tloušťce 10 mm. Rozepřenou v hliníkových profilech mezi podlahou, stropem a včetně dopravy.
RAL 1603  v tloušťce 10 mm. Rozepřenou v hliníkových profilech mezi podlahou a stropem a včetně dopravy.</t>
  </si>
  <si>
    <t>V  rámci dodávky bude vyroben vzorek obsahující vrstvená sklo v kombinaci s DTDL lamino deskami.</t>
  </si>
  <si>
    <t>náklady celkem bez DPH 21%</t>
  </si>
  <si>
    <t>dle dokumentace pro výběr zhotovitele z 07/2020</t>
  </si>
  <si>
    <t>REKONSTRUKCE VSTUPU C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</si>
  <si>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</si>
  <si>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</si>
  <si>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</si>
  <si>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</si>
  <si>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</si>
  <si>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</si>
  <si>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</si>
  <si>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</si>
  <si>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</si>
  <si>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</si>
  <si>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</si>
  <si>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</si>
  <si>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KANCELÁŘSKÁ ŽIDLE - BAROVÁ</t>
  </si>
  <si>
    <t xml:space="preserve">Židle s funkcí synchronního nastavení sedáku a opěráku,
posazena do tvrzeného pevného plastu nebo kovového pětiramenného kříži s kolečky pro měkké i tvrdé podlahy, plynový píst zajišťuje výškové nastavení židle (tak aby byla dostačující pro vysoký pult),  synchronní mechanika s nastavením protiváhy sedícího, područky výškově stavitelné, opěrák je zakončen stavitelnou hlavovou opěrkou, sedák z čalounění do pružné odolné látky s odolností 100 000 cyklů, opěrák  vybaven nejkvalitnější pevnou, ale pružnou síťovinou, nosnost 150 kg
</t>
  </si>
  <si>
    <t>doprava+osazení a montáž</t>
  </si>
  <si>
    <t>náklady celkem včetně DPH 21%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</si>
</sst>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  <numFmt numFmtId="174" formatCode="#,##0.0000"/>
    <numFmt numFmtId="175" formatCode="0.00000"/>
    <numFmt numFmtId="176" formatCode="0.000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[$€-2]\ #\ ##,000_);[Red]\([$€-2]\ #\ ##,000\)"/>
    <numFmt numFmtId="181" formatCode="[$-405]d\.\ mmmm\ yyyy"/>
    <numFmt numFmtId="182" formatCode="#,##0.00\ &quot;Kč&quot;"/>
    <numFmt numFmtId="183" formatCode="#,##0.00000"/>
    <numFmt numFmtId="184" formatCode="0.0000000"/>
    <numFmt numFmtId="185" formatCode="0.00_)"/>
    <numFmt numFmtId="186" formatCode="0_)"/>
    <numFmt numFmtId="187" formatCode="#,##0.\-"/>
    <numFmt numFmtId="188" formatCode="#,##0.\-;[Red]\-#,##0.\-"/>
    <numFmt numFmtId="189" formatCode="_-* #,##0\ &quot;Kč&quot;_-;\-* #,##0\ &quot;Kč&quot;_-;_-* &quot;-&quot;??\ &quot;Kč&quot;_-;_-@_-"/>
    <numFmt numFmtId="190" formatCode="#,##0\ &quot;Kč&quot;"/>
    <numFmt numFmtId="191" formatCode="[$¥€-2]\ #\ ##,000_);[Red]\([$€-2]\ #\ ##,000\)"/>
    <numFmt numFmtId="192" formatCode="_(#,##0.0??;&quot;- &quot;#,##0.0??;\–???;_(@_)"/>
    <numFmt numFmtId="193" formatCode="0.00;[Red]0.00"/>
    <numFmt numFmtId="194" formatCode="0;[Red]0"/>
  </numFmts>
  <fonts count="8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20"/>
      <name val="Arial"/>
      <family val="2"/>
    </font>
    <font>
      <b/>
      <sz val="16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2"/>
      <name val="Times New Roman CE"/>
      <family val="0"/>
    </font>
    <font>
      <b/>
      <sz val="8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u val="single"/>
      <sz val="9"/>
      <name val="Arial"/>
      <family val="2"/>
    </font>
    <font>
      <sz val="8"/>
      <name val="Segoe U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 CE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9"/>
      <color indexed="10"/>
      <name val="Arial CE"/>
      <family val="2"/>
    </font>
    <font>
      <sz val="9"/>
      <color indexed="17"/>
      <name val="Arial"/>
      <family val="2"/>
    </font>
    <font>
      <sz val="8"/>
      <color indexed="17"/>
      <name val="Arial CE"/>
      <family val="0"/>
    </font>
    <font>
      <b/>
      <sz val="9"/>
      <color indexed="17"/>
      <name val="Arial CE"/>
      <family val="2"/>
    </font>
    <font>
      <sz val="9"/>
      <color indexed="17"/>
      <name val="Arial CE"/>
      <family val="2"/>
    </font>
    <font>
      <b/>
      <sz val="9"/>
      <color indexed="17"/>
      <name val="Arial"/>
      <family val="2"/>
    </font>
    <font>
      <b/>
      <sz val="8"/>
      <color indexed="17"/>
      <name val="Arial CE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  <font>
      <sz val="9"/>
      <color rgb="FF00B050"/>
      <name val="Arial"/>
      <family val="2"/>
    </font>
    <font>
      <sz val="8"/>
      <color rgb="FF00B050"/>
      <name val="Arial CE"/>
      <family val="0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 CE"/>
      <family val="2"/>
    </font>
    <font>
      <sz val="9"/>
      <color rgb="FF000000"/>
      <name val="Arial"/>
      <family val="2"/>
    </font>
    <font>
      <b/>
      <sz val="9"/>
      <color rgb="FF00B050"/>
      <name val="Arial CE"/>
      <family val="2"/>
    </font>
    <font>
      <b/>
      <sz val="8"/>
      <color rgb="FF00B05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4" fillId="0" borderId="8">
      <alignment horizontal="left" vertical="center" wrapText="1" indent="1"/>
      <protection/>
    </xf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9" applyNumberFormat="0" applyAlignment="0" applyProtection="0"/>
    <xf numFmtId="0" fontId="75" fillId="26" borderId="9" applyNumberFormat="0" applyAlignment="0" applyProtection="0"/>
    <xf numFmtId="0" fontId="76" fillId="26" borderId="10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3" fontId="4" fillId="0" borderId="0" xfId="0" applyNumberFormat="1" applyFont="1" applyAlignment="1">
      <alignment horizontal="center"/>
    </xf>
    <xf numFmtId="3" fontId="7" fillId="0" borderId="0" xfId="34" applyNumberFormat="1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4" fontId="6" fillId="0" borderId="0" xfId="34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50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7" fillId="0" borderId="0" xfId="50" applyFont="1" applyAlignment="1">
      <alignment horizontal="left" wrapText="1"/>
      <protection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wrapText="1"/>
    </xf>
    <xf numFmtId="0" fontId="51" fillId="0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wrapText="1"/>
    </xf>
    <xf numFmtId="1" fontId="21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8" fillId="0" borderId="0" xfId="50" applyNumberFormat="1" applyFont="1" applyAlignment="1">
      <alignment horizontal="center"/>
      <protection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0" fontId="0" fillId="0" borderId="13" xfId="0" applyBorder="1" applyAlignment="1">
      <alignment/>
    </xf>
    <xf numFmtId="18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82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82" fontId="0" fillId="0" borderId="18" xfId="0" applyNumberFormat="1" applyBorder="1" applyAlignment="1">
      <alignment horizontal="center"/>
    </xf>
    <xf numFmtId="182" fontId="0" fillId="0" borderId="0" xfId="0" applyNumberFormat="1" applyAlignment="1">
      <alignment horizontal="center"/>
    </xf>
    <xf numFmtId="182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/>
    </xf>
    <xf numFmtId="18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8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82" fontId="1" fillId="0" borderId="18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11" xfId="49" applyFont="1" applyFill="1" applyBorder="1" applyAlignment="1">
      <alignment horizontal="left" vertical="top" wrapText="1"/>
      <protection/>
    </xf>
    <xf numFmtId="0" fontId="6" fillId="0" borderId="11" xfId="49" applyFont="1" applyFill="1" applyBorder="1" applyAlignment="1">
      <alignment horizontal="left" wrapText="1"/>
      <protection/>
    </xf>
    <xf numFmtId="0" fontId="52" fillId="0" borderId="11" xfId="0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3" fontId="21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49" fontId="26" fillId="0" borderId="11" xfId="0" applyNumberFormat="1" applyFont="1" applyBorder="1" applyAlignment="1">
      <alignment/>
    </xf>
    <xf numFmtId="0" fontId="17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9" fontId="28" fillId="0" borderId="11" xfId="0" applyNumberFormat="1" applyFont="1" applyBorder="1" applyAlignment="1">
      <alignment horizontal="left" wrapText="1"/>
    </xf>
    <xf numFmtId="0" fontId="31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49" fontId="27" fillId="0" borderId="11" xfId="0" applyNumberFormat="1" applyFont="1" applyBorder="1" applyAlignment="1">
      <alignment horizontal="left" wrapText="1"/>
    </xf>
    <xf numFmtId="0" fontId="3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49" fontId="28" fillId="0" borderId="11" xfId="0" applyNumberFormat="1" applyFont="1" applyBorder="1" applyAlignment="1">
      <alignment horizontal="left" wrapText="1"/>
    </xf>
    <xf numFmtId="49" fontId="29" fillId="0" borderId="11" xfId="0" applyNumberFormat="1" applyFont="1" applyBorder="1" applyAlignment="1">
      <alignment horizontal="left" wrapText="1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justify"/>
    </xf>
    <xf numFmtId="0" fontId="28" fillId="0" borderId="11" xfId="0" applyFont="1" applyBorder="1" applyAlignment="1">
      <alignment horizontal="justify"/>
    </xf>
    <xf numFmtId="0" fontId="28" fillId="0" borderId="11" xfId="0" applyFont="1" applyBorder="1" applyAlignment="1">
      <alignment/>
    </xf>
    <xf numFmtId="0" fontId="33" fillId="0" borderId="11" xfId="0" applyFont="1" applyBorder="1" applyAlignment="1">
      <alignment/>
    </xf>
    <xf numFmtId="0" fontId="7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49" fontId="4" fillId="0" borderId="19" xfId="0" applyNumberFormat="1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20" xfId="49" applyFont="1" applyFill="1" applyBorder="1" applyAlignment="1">
      <alignment horizontal="left" wrapText="1"/>
      <protection/>
    </xf>
    <xf numFmtId="3" fontId="6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3" fontId="0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3" fontId="21" fillId="0" borderId="20" xfId="0" applyNumberFormat="1" applyFont="1" applyBorder="1" applyAlignment="1">
      <alignment horizontal="center"/>
    </xf>
    <xf numFmtId="49" fontId="2" fillId="0" borderId="0" xfId="47" applyNumberFormat="1" applyFont="1" applyFill="1" applyAlignment="1">
      <alignment horizontal="center" vertical="top" wrapText="1"/>
      <protection/>
    </xf>
    <xf numFmtId="49" fontId="2" fillId="0" borderId="0" xfId="47" applyNumberFormat="1" applyFont="1" applyFill="1" applyAlignment="1">
      <alignment horizontal="right" wrapText="1"/>
      <protection/>
    </xf>
    <xf numFmtId="0" fontId="21" fillId="0" borderId="0" xfId="47" applyFont="1" applyFill="1" applyAlignment="1">
      <alignment wrapText="1"/>
      <protection/>
    </xf>
    <xf numFmtId="0" fontId="2" fillId="0" borderId="0" xfId="47" applyFont="1" applyFill="1" applyAlignment="1">
      <alignment horizontal="right" vertical="top" wrapText="1"/>
      <protection/>
    </xf>
    <xf numFmtId="174" fontId="21" fillId="0" borderId="0" xfId="47" applyNumberFormat="1" applyFont="1" applyFill="1" applyAlignment="1">
      <alignment horizontal="right" wrapText="1"/>
      <protection/>
    </xf>
    <xf numFmtId="0" fontId="21" fillId="0" borderId="0" xfId="47" applyFont="1" applyFill="1" applyAlignment="1">
      <alignment horizontal="right" wrapText="1"/>
      <protection/>
    </xf>
    <xf numFmtId="0" fontId="1" fillId="0" borderId="0" xfId="47" applyFont="1" applyFill="1" applyAlignment="1">
      <alignment horizontal="center" vertical="top" wrapText="1"/>
      <protection/>
    </xf>
    <xf numFmtId="0" fontId="21" fillId="0" borderId="0" xfId="47" applyFont="1" applyFill="1" applyAlignment="1">
      <alignment horizontal="center" vertical="top" wrapText="1"/>
      <protection/>
    </xf>
    <xf numFmtId="0" fontId="21" fillId="0" borderId="0" xfId="47" applyFont="1" applyFill="1" applyAlignment="1">
      <alignment horizontal="center" wrapText="1"/>
      <protection/>
    </xf>
    <xf numFmtId="0" fontId="1" fillId="0" borderId="0" xfId="47" applyFont="1" applyFill="1" applyAlignment="1">
      <alignment horizontal="center" wrapText="1"/>
      <protection/>
    </xf>
    <xf numFmtId="0" fontId="14" fillId="0" borderId="0" xfId="47" applyFont="1" applyFill="1" applyAlignment="1">
      <alignment horizontal="center" vertical="top" wrapText="1"/>
      <protection/>
    </xf>
    <xf numFmtId="0" fontId="21" fillId="0" borderId="0" xfId="47" applyFont="1" applyFill="1" applyAlignment="1">
      <alignment horizontal="center" vertical="top" wrapText="1"/>
      <protection/>
    </xf>
    <xf numFmtId="49" fontId="24" fillId="0" borderId="11" xfId="47" applyNumberFormat="1" applyFont="1" applyFill="1" applyBorder="1" applyAlignment="1">
      <alignment horizontal="center" vertical="center" wrapText="1"/>
      <protection/>
    </xf>
    <xf numFmtId="49" fontId="2" fillId="0" borderId="11" xfId="47" applyNumberFormat="1" applyFont="1" applyFill="1" applyBorder="1" applyAlignment="1">
      <alignment horizontal="center" vertical="center" wrapText="1"/>
      <protection/>
    </xf>
    <xf numFmtId="0" fontId="24" fillId="0" borderId="11" xfId="47" applyFont="1" applyFill="1" applyBorder="1" applyAlignment="1">
      <alignment horizontal="center" vertical="center" wrapText="1"/>
      <protection/>
    </xf>
    <xf numFmtId="0" fontId="2" fillId="0" borderId="11" xfId="47" applyFont="1" applyFill="1" applyBorder="1" applyAlignment="1">
      <alignment horizontal="center" vertical="center" wrapText="1"/>
      <protection/>
    </xf>
    <xf numFmtId="193" fontId="24" fillId="0" borderId="11" xfId="47" applyNumberFormat="1" applyFont="1" applyFill="1" applyBorder="1" applyAlignment="1">
      <alignment horizontal="center" vertical="center" wrapText="1"/>
      <protection/>
    </xf>
    <xf numFmtId="167" fontId="24" fillId="0" borderId="11" xfId="47" applyNumberFormat="1" applyFont="1" applyFill="1" applyBorder="1" applyAlignment="1" applyProtection="1">
      <alignment horizontal="center" vertical="center" wrapText="1"/>
      <protection locked="0"/>
    </xf>
    <xf numFmtId="182" fontId="24" fillId="0" borderId="11" xfId="47" applyNumberFormat="1" applyFont="1" applyFill="1" applyBorder="1" applyAlignment="1">
      <alignment horizontal="center" vertical="center" wrapText="1"/>
      <protection/>
    </xf>
    <xf numFmtId="174" fontId="2" fillId="0" borderId="0" xfId="47" applyNumberFormat="1" applyFont="1" applyFill="1" applyBorder="1" applyAlignment="1">
      <alignment horizontal="center" vertical="center" wrapText="1"/>
      <protection/>
    </xf>
    <xf numFmtId="174" fontId="2" fillId="0" borderId="0" xfId="47" applyNumberFormat="1" applyFont="1" applyFill="1" applyBorder="1" applyAlignment="1">
      <alignment horizontal="right" vertical="center" wrapText="1"/>
      <protection/>
    </xf>
    <xf numFmtId="0" fontId="2" fillId="0" borderId="0" xfId="47" applyFont="1" applyFill="1" applyAlignment="1">
      <alignment vertical="center" wrapText="1"/>
      <protection/>
    </xf>
    <xf numFmtId="49" fontId="2" fillId="0" borderId="11" xfId="47" applyNumberFormat="1" applyFont="1" applyFill="1" applyBorder="1" applyAlignment="1">
      <alignment horizontal="center" wrapText="1"/>
      <protection/>
    </xf>
    <xf numFmtId="49" fontId="2" fillId="0" borderId="11" xfId="47" applyNumberFormat="1" applyFont="1" applyFill="1" applyBorder="1" applyAlignment="1">
      <alignment horizontal="left" wrapText="1"/>
      <protection/>
    </xf>
    <xf numFmtId="0" fontId="1" fillId="0" borderId="11" xfId="47" applyFont="1" applyFill="1" applyBorder="1" applyAlignment="1">
      <alignment horizontal="center" vertical="top" wrapText="1"/>
      <protection/>
    </xf>
    <xf numFmtId="0" fontId="21" fillId="0" borderId="0" xfId="47" applyFont="1" applyFill="1" applyAlignment="1">
      <alignment horizontal="right" wrapText="1"/>
      <protection/>
    </xf>
    <xf numFmtId="0" fontId="21" fillId="0" borderId="0" xfId="47" applyFont="1" applyFill="1" applyAlignment="1">
      <alignment wrapText="1"/>
      <protection/>
    </xf>
    <xf numFmtId="0" fontId="1" fillId="0" borderId="11" xfId="47" applyFont="1" applyFill="1" applyBorder="1" applyAlignment="1">
      <alignment vertical="top" wrapText="1"/>
      <protection/>
    </xf>
    <xf numFmtId="49" fontId="2" fillId="0" borderId="11" xfId="47" applyNumberFormat="1" applyFont="1" applyFill="1" applyBorder="1" applyAlignment="1">
      <alignment horizontal="left" vertical="center" wrapText="1"/>
      <protection/>
    </xf>
    <xf numFmtId="0" fontId="21" fillId="0" borderId="11" xfId="47" applyFont="1" applyFill="1" applyBorder="1" applyAlignment="1">
      <alignment horizontal="left" wrapText="1"/>
      <protection/>
    </xf>
    <xf numFmtId="0" fontId="14" fillId="0" borderId="11" xfId="47" applyFont="1" applyFill="1" applyBorder="1" applyAlignment="1">
      <alignment horizontal="left" wrapText="1"/>
      <protection/>
    </xf>
    <xf numFmtId="3" fontId="14" fillId="0" borderId="0" xfId="47" applyNumberFormat="1" applyFont="1" applyFill="1" applyAlignment="1">
      <alignment horizontal="right" wrapText="1"/>
      <protection/>
    </xf>
    <xf numFmtId="0" fontId="14" fillId="0" borderId="11" xfId="47" applyFont="1" applyFill="1" applyBorder="1" applyAlignment="1">
      <alignment horizontal="left" vertical="top" wrapText="1"/>
      <protection/>
    </xf>
    <xf numFmtId="0" fontId="21" fillId="0" borderId="11" xfId="47" applyFont="1" applyFill="1" applyBorder="1" applyAlignment="1">
      <alignment horizontal="left" vertical="top" wrapText="1"/>
      <protection/>
    </xf>
    <xf numFmtId="0" fontId="21" fillId="0" borderId="11" xfId="47" applyFont="1" applyFill="1" applyBorder="1" applyAlignment="1">
      <alignment horizontal="left" vertical="top" wrapText="1"/>
      <protection/>
    </xf>
    <xf numFmtId="3" fontId="78" fillId="0" borderId="0" xfId="47" applyNumberFormat="1" applyFont="1" applyFill="1" applyAlignment="1">
      <alignment horizontal="right" vertical="top" wrapText="1"/>
      <protection/>
    </xf>
    <xf numFmtId="49" fontId="2" fillId="0" borderId="11" xfId="47" applyNumberFormat="1" applyFont="1" applyFill="1" applyBorder="1" applyAlignment="1">
      <alignment vertical="center" wrapText="1"/>
      <protection/>
    </xf>
    <xf numFmtId="0" fontId="14" fillId="0" borderId="11" xfId="47" applyFont="1" applyFill="1" applyBorder="1" applyAlignment="1">
      <alignment horizontal="right" vertical="top" wrapText="1"/>
      <protection/>
    </xf>
    <xf numFmtId="0" fontId="21" fillId="0" borderId="11" xfId="47" applyFont="1" applyFill="1" applyBorder="1" applyAlignment="1">
      <alignment horizontal="right" vertical="top" wrapText="1"/>
      <protection/>
    </xf>
    <xf numFmtId="3" fontId="21" fillId="0" borderId="0" xfId="47" applyNumberFormat="1" applyFont="1" applyFill="1" applyAlignment="1">
      <alignment horizontal="right" wrapText="1"/>
      <protection/>
    </xf>
    <xf numFmtId="49" fontId="2" fillId="0" borderId="0" xfId="47" applyNumberFormat="1" applyFont="1" applyFill="1" applyAlignment="1">
      <alignment horizontal="center" wrapText="1"/>
      <protection/>
    </xf>
    <xf numFmtId="49" fontId="2" fillId="0" borderId="0" xfId="47" applyNumberFormat="1" applyFont="1" applyFill="1" applyAlignment="1">
      <alignment horizontal="left" wrapText="1"/>
      <protection/>
    </xf>
    <xf numFmtId="0" fontId="21" fillId="0" borderId="0" xfId="47" applyFont="1" applyFill="1" applyAlignment="1">
      <alignment horizontal="right" vertical="top" wrapText="1"/>
      <protection/>
    </xf>
    <xf numFmtId="49" fontId="17" fillId="0" borderId="0" xfId="47" applyNumberFormat="1" applyFont="1" applyFill="1" applyAlignment="1">
      <alignment horizontal="center" wrapText="1"/>
      <protection/>
    </xf>
    <xf numFmtId="0" fontId="14" fillId="0" borderId="0" xfId="47" applyFont="1" applyFill="1" applyAlignment="1">
      <alignment horizontal="right" vertical="top" wrapText="1"/>
      <protection/>
    </xf>
    <xf numFmtId="49" fontId="79" fillId="0" borderId="0" xfId="47" applyNumberFormat="1" applyFont="1" applyBorder="1" applyAlignment="1">
      <alignment horizontal="left" wrapText="1"/>
      <protection/>
    </xf>
    <xf numFmtId="0" fontId="80" fillId="0" borderId="0" xfId="47" applyFont="1" applyFill="1" applyAlignment="1">
      <alignment horizontal="center" vertical="center" wrapText="1"/>
      <protection/>
    </xf>
    <xf numFmtId="4" fontId="21" fillId="0" borderId="0" xfId="47" applyNumberFormat="1" applyFont="1" applyFill="1" applyAlignment="1">
      <alignment horizontal="right" wrapText="1"/>
      <protection/>
    </xf>
    <xf numFmtId="49" fontId="81" fillId="0" borderId="0" xfId="47" applyNumberFormat="1" applyFont="1" applyBorder="1" applyAlignment="1">
      <alignment horizontal="left" wrapText="1"/>
      <protection/>
    </xf>
    <xf numFmtId="0" fontId="2" fillId="0" borderId="0" xfId="47" applyFont="1" applyFill="1" applyAlignment="1">
      <alignment horizontal="center" vertical="center" wrapText="1"/>
      <protection/>
    </xf>
    <xf numFmtId="49" fontId="82" fillId="0" borderId="0" xfId="47" applyNumberFormat="1" applyFont="1" applyBorder="1" applyAlignment="1">
      <alignment horizontal="left" wrapText="1"/>
      <protection/>
    </xf>
    <xf numFmtId="0" fontId="83" fillId="0" borderId="0" xfId="47" applyFont="1" applyAlignment="1">
      <alignment horizontal="justify"/>
      <protection/>
    </xf>
    <xf numFmtId="0" fontId="81" fillId="0" borderId="0" xfId="47" applyFont="1" applyAlignment="1">
      <alignment horizontal="justify"/>
      <protection/>
    </xf>
    <xf numFmtId="0" fontId="82" fillId="0" borderId="0" xfId="46" applyFont="1" applyAlignment="1">
      <alignment horizontal="justify"/>
      <protection/>
    </xf>
    <xf numFmtId="49" fontId="79" fillId="0" borderId="0" xfId="47" applyNumberFormat="1" applyFont="1" applyBorder="1" applyAlignment="1">
      <alignment horizontal="left" wrapText="1"/>
      <protection/>
    </xf>
    <xf numFmtId="193" fontId="21" fillId="0" borderId="0" xfId="47" applyNumberFormat="1" applyFont="1" applyFill="1" applyAlignment="1">
      <alignment horizontal="right" wrapText="1"/>
      <protection/>
    </xf>
    <xf numFmtId="0" fontId="81" fillId="0" borderId="0" xfId="47" applyFont="1">
      <alignment/>
      <protection/>
    </xf>
    <xf numFmtId="0" fontId="84" fillId="0" borderId="0" xfId="47" applyFont="1">
      <alignment/>
      <protection/>
    </xf>
    <xf numFmtId="0" fontId="14" fillId="0" borderId="0" xfId="47" applyFont="1" applyFill="1" applyAlignment="1">
      <alignment wrapText="1"/>
      <protection/>
    </xf>
    <xf numFmtId="4" fontId="2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22" fillId="0" borderId="20" xfId="0" applyNumberFormat="1" applyFont="1" applyFill="1" applyBorder="1" applyAlignment="1">
      <alignment horizontal="center"/>
    </xf>
    <xf numFmtId="167" fontId="7" fillId="0" borderId="19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22" fillId="0" borderId="2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28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4" fontId="21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22" fillId="0" borderId="0" xfId="0" applyNumberFormat="1" applyFont="1" applyFill="1" applyAlignment="1">
      <alignment horizontal="center"/>
    </xf>
    <xf numFmtId="183" fontId="6" fillId="0" borderId="0" xfId="0" applyNumberFormat="1" applyFont="1" applyAlignment="1">
      <alignment horizontal="center"/>
    </xf>
    <xf numFmtId="175" fontId="2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6" fillId="0" borderId="0" xfId="50" applyFont="1" applyAlignment="1">
      <alignment horizontal="center"/>
      <protection/>
    </xf>
    <xf numFmtId="4" fontId="4" fillId="0" borderId="0" xfId="48" applyNumberFormat="1" applyFont="1" applyAlignment="1">
      <alignment horizontal="center" vertical="center"/>
      <protection/>
    </xf>
    <xf numFmtId="0" fontId="4" fillId="0" borderId="0" xfId="50" applyFont="1" applyAlignment="1">
      <alignment horizontal="center"/>
      <protection/>
    </xf>
    <xf numFmtId="4" fontId="6" fillId="0" borderId="0" xfId="50" applyNumberFormat="1" applyFont="1" applyAlignment="1">
      <alignment horizontal="center"/>
      <protection/>
    </xf>
    <xf numFmtId="4" fontId="4" fillId="0" borderId="0" xfId="48" applyNumberFormat="1" applyFont="1" applyAlignment="1">
      <alignment horizontal="center"/>
      <protection/>
    </xf>
    <xf numFmtId="0" fontId="8" fillId="0" borderId="0" xfId="50" applyFont="1" applyAlignment="1">
      <alignment horizontal="center"/>
      <protection/>
    </xf>
    <xf numFmtId="3" fontId="6" fillId="0" borderId="0" xfId="0" applyNumberFormat="1" applyFont="1" applyAlignment="1">
      <alignment horizontal="center" wrapText="1"/>
    </xf>
    <xf numFmtId="3" fontId="6" fillId="0" borderId="0" xfId="50" applyNumberFormat="1" applyFont="1" applyAlignment="1">
      <alignment horizontal="center"/>
      <protection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47" applyAlignment="1">
      <alignment horizontal="left" wrapText="1"/>
      <protection/>
    </xf>
    <xf numFmtId="0" fontId="3" fillId="0" borderId="0" xfId="47" applyAlignment="1">
      <alignment horizontal="left" wrapText="1" shrinkToFit="1"/>
      <protection/>
    </xf>
    <xf numFmtId="0" fontId="7" fillId="0" borderId="1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14" fillId="0" borderId="11" xfId="47" applyFont="1" applyFill="1" applyBorder="1" applyAlignment="1">
      <alignment horizontal="center" vertical="top" wrapText="1"/>
      <protection/>
    </xf>
    <xf numFmtId="182" fontId="21" fillId="0" borderId="0" xfId="47" applyNumberFormat="1" applyFont="1" applyFill="1" applyAlignment="1">
      <alignment horizontal="center" vertical="center" wrapText="1"/>
      <protection/>
    </xf>
    <xf numFmtId="182" fontId="14" fillId="0" borderId="11" xfId="47" applyNumberFormat="1" applyFont="1" applyFill="1" applyBorder="1" applyAlignment="1">
      <alignment horizontal="center" vertical="center" wrapText="1"/>
      <protection/>
    </xf>
    <xf numFmtId="182" fontId="21" fillId="0" borderId="11" xfId="47" applyNumberFormat="1" applyFont="1" applyFill="1" applyBorder="1" applyAlignment="1">
      <alignment horizontal="center" vertical="center" wrapText="1"/>
      <protection/>
    </xf>
    <xf numFmtId="182" fontId="14" fillId="0" borderId="11" xfId="47" applyNumberFormat="1" applyFont="1" applyFill="1" applyBorder="1" applyAlignment="1">
      <alignment horizontal="center" vertical="center" wrapText="1"/>
      <protection/>
    </xf>
    <xf numFmtId="182" fontId="21" fillId="0" borderId="11" xfId="47" applyNumberFormat="1" applyFont="1" applyFill="1" applyBorder="1" applyAlignment="1">
      <alignment horizontal="center" vertical="center" wrapText="1"/>
      <protection/>
    </xf>
    <xf numFmtId="182" fontId="1" fillId="0" borderId="11" xfId="47" applyNumberFormat="1" applyFont="1" applyFill="1" applyBorder="1" applyAlignment="1">
      <alignment horizontal="center" vertical="center" wrapText="1"/>
      <protection/>
    </xf>
    <xf numFmtId="182" fontId="1" fillId="0" borderId="0" xfId="47" applyNumberFormat="1" applyFont="1" applyFill="1" applyAlignment="1">
      <alignment horizontal="center" vertical="center" wrapText="1"/>
      <protection/>
    </xf>
    <xf numFmtId="182" fontId="83" fillId="0" borderId="0" xfId="47" applyNumberFormat="1" applyFont="1" applyFill="1" applyAlignment="1">
      <alignment horizontal="center" vertical="center" wrapText="1"/>
      <protection/>
    </xf>
    <xf numFmtId="182" fontId="83" fillId="0" borderId="0" xfId="47" applyNumberFormat="1" applyFont="1" applyFill="1" applyAlignment="1">
      <alignment horizontal="center" vertical="center" wrapText="1"/>
      <protection/>
    </xf>
    <xf numFmtId="182" fontId="85" fillId="0" borderId="0" xfId="47" applyNumberFormat="1" applyFont="1" applyFill="1" applyAlignment="1">
      <alignment horizontal="center" vertical="center" wrapText="1"/>
      <protection/>
    </xf>
    <xf numFmtId="182" fontId="14" fillId="0" borderId="0" xfId="47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2" fillId="0" borderId="0" xfId="47" applyFont="1" applyFill="1" applyAlignment="1">
      <alignment horizontal="right" vertical="center" wrapText="1"/>
      <protection/>
    </xf>
    <xf numFmtId="193" fontId="21" fillId="0" borderId="0" xfId="47" applyNumberFormat="1" applyFont="1" applyFill="1" applyAlignment="1">
      <alignment horizontal="center" vertical="center" wrapText="1"/>
      <protection/>
    </xf>
    <xf numFmtId="0" fontId="2" fillId="0" borderId="11" xfId="47" applyFont="1" applyFill="1" applyBorder="1" applyAlignment="1">
      <alignment horizontal="right" vertical="center" wrapText="1"/>
      <protection/>
    </xf>
    <xf numFmtId="193" fontId="21" fillId="0" borderId="11" xfId="47" applyNumberFormat="1" applyFont="1" applyFill="1" applyBorder="1" applyAlignment="1">
      <alignment horizontal="center" vertical="center" wrapText="1"/>
      <protection/>
    </xf>
    <xf numFmtId="0" fontId="24" fillId="0" borderId="11" xfId="47" applyFont="1" applyFill="1" applyBorder="1" applyAlignment="1">
      <alignment horizontal="center" vertical="center" wrapText="1"/>
      <protection/>
    </xf>
    <xf numFmtId="0" fontId="17" fillId="0" borderId="11" xfId="47" applyFont="1" applyFill="1" applyBorder="1" applyAlignment="1">
      <alignment horizontal="center" vertical="center" wrapText="1"/>
      <protection/>
    </xf>
    <xf numFmtId="0" fontId="2" fillId="0" borderId="11" xfId="47" applyFont="1" applyFill="1" applyBorder="1" applyAlignment="1">
      <alignment horizontal="center" vertical="center" wrapText="1"/>
      <protection/>
    </xf>
    <xf numFmtId="0" fontId="17" fillId="0" borderId="11" xfId="47" applyFont="1" applyFill="1" applyBorder="1" applyAlignment="1">
      <alignment horizontal="right" vertical="center" wrapText="1"/>
      <protection/>
    </xf>
    <xf numFmtId="0" fontId="1" fillId="0" borderId="11" xfId="47" applyFont="1" applyFill="1" applyBorder="1" applyAlignment="1">
      <alignment horizontal="right" vertical="center" wrapText="1"/>
      <protection/>
    </xf>
    <xf numFmtId="193" fontId="0" fillId="0" borderId="11" xfId="47" applyNumberFormat="1" applyFont="1" applyFill="1" applyBorder="1" applyAlignment="1">
      <alignment horizontal="center" vertical="center" wrapText="1"/>
      <protection/>
    </xf>
    <xf numFmtId="0" fontId="17" fillId="0" borderId="0" xfId="47" applyFont="1" applyFill="1" applyAlignment="1">
      <alignment horizontal="right" vertical="center" wrapText="1"/>
      <protection/>
    </xf>
    <xf numFmtId="193" fontId="85" fillId="0" borderId="0" xfId="47" applyNumberFormat="1" applyFont="1" applyFill="1" applyAlignment="1">
      <alignment horizontal="center" vertical="center" wrapText="1"/>
      <protection/>
    </xf>
    <xf numFmtId="193" fontId="83" fillId="0" borderId="0" xfId="47" applyNumberFormat="1" applyFont="1" applyFill="1" applyAlignment="1">
      <alignment horizontal="center" vertical="center" wrapText="1"/>
      <protection/>
    </xf>
    <xf numFmtId="0" fontId="86" fillId="0" borderId="0" xfId="47" applyFont="1" applyFill="1" applyAlignment="1">
      <alignment horizontal="right" vertical="center" wrapText="1"/>
      <protection/>
    </xf>
    <xf numFmtId="0" fontId="80" fillId="0" borderId="0" xfId="47" applyFont="1" applyFill="1" applyAlignment="1">
      <alignment horizontal="center" vertical="center" wrapText="1"/>
      <protection/>
    </xf>
    <xf numFmtId="193" fontId="14" fillId="0" borderId="0" xfId="47" applyNumberFormat="1" applyFont="1" applyFill="1" applyAlignment="1">
      <alignment horizontal="center" vertical="center" wrapText="1"/>
      <protection/>
    </xf>
    <xf numFmtId="194" fontId="21" fillId="0" borderId="0" xfId="47" applyNumberFormat="1" applyFont="1" applyFill="1" applyAlignment="1">
      <alignment horizontal="center" vertical="center" wrapText="1"/>
      <protection/>
    </xf>
    <xf numFmtId="167" fontId="21" fillId="0" borderId="0" xfId="47" applyNumberFormat="1" applyFont="1" applyFill="1" applyAlignment="1">
      <alignment horizontal="center" vertical="center" wrapText="1"/>
      <protection/>
    </xf>
    <xf numFmtId="167" fontId="21" fillId="0" borderId="11" xfId="47" applyNumberFormat="1" applyFont="1" applyFill="1" applyBorder="1" applyAlignment="1" applyProtection="1">
      <alignment horizontal="center" vertical="center" wrapText="1"/>
      <protection locked="0"/>
    </xf>
    <xf numFmtId="167" fontId="0" fillId="0" borderId="11" xfId="47" applyNumberFormat="1" applyFont="1" applyFill="1" applyBorder="1" applyAlignment="1" applyProtection="1">
      <alignment horizontal="center" vertical="center" wrapText="1"/>
      <protection locked="0"/>
    </xf>
    <xf numFmtId="167" fontId="83" fillId="0" borderId="0" xfId="47" applyNumberFormat="1" applyFont="1" applyFill="1" applyAlignment="1">
      <alignment horizontal="center" vertical="center" wrapText="1"/>
      <protection/>
    </xf>
    <xf numFmtId="167" fontId="83" fillId="0" borderId="0" xfId="47" applyNumberFormat="1" applyFont="1" applyFill="1" applyAlignment="1">
      <alignment horizontal="center" vertical="center" wrapText="1"/>
      <protection/>
    </xf>
    <xf numFmtId="167" fontId="14" fillId="0" borderId="0" xfId="47" applyNumberFormat="1" applyFont="1" applyFill="1" applyAlignment="1">
      <alignment horizontal="center" vertical="center" wrapText="1"/>
      <protection/>
    </xf>
    <xf numFmtId="167" fontId="85" fillId="0" borderId="0" xfId="47" applyNumberFormat="1" applyFont="1" applyFill="1" applyAlignment="1">
      <alignment horizontal="center" vertical="center" wrapText="1"/>
      <protection/>
    </xf>
    <xf numFmtId="4" fontId="21" fillId="0" borderId="0" xfId="47" applyNumberFormat="1" applyFont="1" applyFill="1" applyAlignment="1">
      <alignment horizontal="center" vertical="center" wrapText="1"/>
      <protection/>
    </xf>
    <xf numFmtId="0" fontId="1" fillId="0" borderId="11" xfId="47" applyFont="1" applyFill="1" applyBorder="1" applyAlignment="1">
      <alignment horizontal="right" vertical="top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5" xfId="46"/>
    <cellStyle name="Normální 2" xfId="47"/>
    <cellStyle name="normální_C.1.3 Rozpočet ZTI" xfId="48"/>
    <cellStyle name="normální_POL.XLS" xfId="49"/>
    <cellStyle name="normální_SAR A" xfId="50"/>
    <cellStyle name="Poznámka" xfId="51"/>
    <cellStyle name="Percent" xfId="52"/>
    <cellStyle name="Propojená buňka" xfId="53"/>
    <cellStyle name="R_text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3">
      <selection activeCell="C10" sqref="C10"/>
    </sheetView>
  </sheetViews>
  <sheetFormatPr defaultColWidth="9.00390625" defaultRowHeight="12.75"/>
  <cols>
    <col min="1" max="1" width="90.25390625" style="13" customWidth="1"/>
    <col min="2" max="2" width="9.125" style="13" customWidth="1"/>
    <col min="3" max="3" width="56.25390625" style="13" customWidth="1"/>
    <col min="4" max="16384" width="9.125" style="13" customWidth="1"/>
  </cols>
  <sheetData>
    <row r="1" ht="12.75">
      <c r="A1" s="23" t="s">
        <v>15</v>
      </c>
    </row>
    <row r="2" spans="1:5" ht="38.25">
      <c r="A2" s="1" t="s">
        <v>16</v>
      </c>
      <c r="B2" s="23"/>
      <c r="C2" s="23"/>
      <c r="D2" s="23"/>
      <c r="E2" s="23"/>
    </row>
    <row r="3" spans="1:5" ht="12.75">
      <c r="A3" s="23"/>
      <c r="B3" s="23"/>
      <c r="C3" s="23"/>
      <c r="D3" s="23"/>
      <c r="E3" s="23"/>
    </row>
    <row r="4" spans="1:5" ht="12.75">
      <c r="A4" s="24" t="s">
        <v>12</v>
      </c>
      <c r="B4" s="17"/>
      <c r="C4" s="17"/>
      <c r="D4" s="23"/>
      <c r="E4" s="23"/>
    </row>
    <row r="5" spans="1:5" ht="12.75">
      <c r="A5" s="24" t="s">
        <v>13</v>
      </c>
      <c r="B5" s="17"/>
      <c r="C5" s="17"/>
      <c r="D5" s="23"/>
      <c r="E5" s="23"/>
    </row>
    <row r="6" spans="1:5" ht="24">
      <c r="A6" s="24" t="s">
        <v>17</v>
      </c>
      <c r="B6" s="17"/>
      <c r="C6" s="17"/>
      <c r="D6" s="23"/>
      <c r="E6" s="23"/>
    </row>
    <row r="7" spans="1:5" ht="24">
      <c r="A7" s="24" t="s">
        <v>18</v>
      </c>
      <c r="B7" s="17"/>
      <c r="C7" s="17"/>
      <c r="D7" s="23"/>
      <c r="E7" s="23"/>
    </row>
    <row r="8" spans="1:5" ht="48">
      <c r="A8" s="24" t="s">
        <v>19</v>
      </c>
      <c r="B8" s="17"/>
      <c r="C8" s="17"/>
      <c r="D8" s="23"/>
      <c r="E8" s="23"/>
    </row>
    <row r="9" spans="1:5" ht="36">
      <c r="A9" s="24" t="s">
        <v>20</v>
      </c>
      <c r="B9" s="17"/>
      <c r="C9" s="17"/>
      <c r="D9" s="23"/>
      <c r="E9" s="23"/>
    </row>
    <row r="10" spans="1:5" ht="36">
      <c r="A10" s="24" t="s">
        <v>21</v>
      </c>
      <c r="B10" s="17"/>
      <c r="C10" s="17"/>
      <c r="D10" s="23"/>
      <c r="E10" s="23"/>
    </row>
    <row r="11" spans="1:5" ht="12.75">
      <c r="A11" s="24" t="s">
        <v>22</v>
      </c>
      <c r="B11" s="17"/>
      <c r="C11" s="17"/>
      <c r="D11" s="23"/>
      <c r="E11" s="23"/>
    </row>
    <row r="12" spans="1:5" ht="12.75">
      <c r="A12" s="24" t="s">
        <v>23</v>
      </c>
      <c r="B12" s="17"/>
      <c r="C12" s="17"/>
      <c r="D12" s="23"/>
      <c r="E12" s="23"/>
    </row>
    <row r="13" spans="1:5" ht="24">
      <c r="A13" s="24" t="s">
        <v>24</v>
      </c>
      <c r="B13" s="17"/>
      <c r="C13" s="17"/>
      <c r="D13" s="23"/>
      <c r="E13" s="23"/>
    </row>
    <row r="14" spans="1:5" ht="12.75">
      <c r="A14" s="24" t="s">
        <v>25</v>
      </c>
      <c r="B14" s="17"/>
      <c r="C14" s="17"/>
      <c r="D14" s="23"/>
      <c r="E14" s="23"/>
    </row>
    <row r="15" spans="1:5" ht="24">
      <c r="A15" s="24" t="s">
        <v>26</v>
      </c>
      <c r="B15" s="17"/>
      <c r="C15" s="17"/>
      <c r="D15" s="23"/>
      <c r="E15" s="23"/>
    </row>
    <row r="16" spans="1:5" ht="12.75">
      <c r="A16" s="24" t="s">
        <v>27</v>
      </c>
      <c r="B16" s="17"/>
      <c r="C16" s="17"/>
      <c r="D16" s="23"/>
      <c r="E16" s="23"/>
    </row>
    <row r="17" spans="1:5" ht="12.75">
      <c r="A17" s="24" t="s">
        <v>28</v>
      </c>
      <c r="B17" s="17"/>
      <c r="C17" s="17"/>
      <c r="D17" s="23"/>
      <c r="E17" s="23"/>
    </row>
    <row r="18" spans="1:5" ht="24">
      <c r="A18" s="24" t="s">
        <v>29</v>
      </c>
      <c r="B18" s="17"/>
      <c r="C18" s="17"/>
      <c r="D18" s="23"/>
      <c r="E18" s="23"/>
    </row>
    <row r="19" spans="1:5" ht="24">
      <c r="A19" s="24" t="s">
        <v>30</v>
      </c>
      <c r="B19" s="17"/>
      <c r="C19" s="17"/>
      <c r="D19" s="23"/>
      <c r="E19" s="23"/>
    </row>
    <row r="20" spans="1:5" ht="36">
      <c r="A20" s="24" t="s">
        <v>31</v>
      </c>
      <c r="B20" s="17"/>
      <c r="C20" s="17"/>
      <c r="D20" s="23"/>
      <c r="E20" s="23"/>
    </row>
    <row r="21" spans="1:5" ht="120">
      <c r="A21" s="24" t="s">
        <v>32</v>
      </c>
      <c r="B21" s="17"/>
      <c r="C21" s="17"/>
      <c r="D21" s="23"/>
      <c r="E21" s="23"/>
    </row>
    <row r="22" spans="1:5" ht="72">
      <c r="A22" s="24" t="s">
        <v>33</v>
      </c>
      <c r="B22" s="17"/>
      <c r="C22" s="17"/>
      <c r="D22" s="23"/>
      <c r="E22" s="23"/>
    </row>
    <row r="23" spans="1:5" ht="48">
      <c r="A23" s="24" t="s">
        <v>34</v>
      </c>
      <c r="B23" s="17"/>
      <c r="C23" s="17"/>
      <c r="D23" s="23"/>
      <c r="E23" s="23"/>
    </row>
    <row r="24" spans="1:5" ht="72">
      <c r="A24" s="24" t="s">
        <v>35</v>
      </c>
      <c r="B24" s="17"/>
      <c r="C24" s="17"/>
      <c r="D24" s="23"/>
      <c r="E24" s="23"/>
    </row>
    <row r="25" ht="24">
      <c r="A25" s="25" t="s">
        <v>36</v>
      </c>
    </row>
    <row r="26" ht="72">
      <c r="A26" s="25" t="s">
        <v>37</v>
      </c>
    </row>
    <row r="27" ht="60">
      <c r="A27" s="25" t="s">
        <v>38</v>
      </c>
    </row>
    <row r="28" ht="24">
      <c r="A28" s="25" t="s">
        <v>39</v>
      </c>
    </row>
    <row r="29" ht="36">
      <c r="A29" s="25" t="s">
        <v>40</v>
      </c>
    </row>
    <row r="30" ht="48">
      <c r="A30" s="25" t="s">
        <v>41</v>
      </c>
    </row>
    <row r="44" spans="1:12" ht="12.75">
      <c r="A44" s="12"/>
      <c r="B44" s="26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26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26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26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26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2"/>
      <c r="B49" s="26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2"/>
      <c r="B50" s="26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12"/>
      <c r="B51" s="26"/>
      <c r="C51" s="12"/>
      <c r="D51" s="12"/>
      <c r="E51" s="12"/>
      <c r="F51" s="12"/>
      <c r="G51" s="12"/>
      <c r="H51" s="12"/>
      <c r="I51" s="12"/>
      <c r="J51" s="12"/>
      <c r="K51" s="12"/>
      <c r="L51" s="12"/>
    </row>
  </sheetData>
  <sheetProtection/>
  <printOptions/>
  <pageMargins left="0.787401575" right="0.787401575" top="0.984251969" bottom="0.984251969" header="0.4921259845" footer="0.4921259845"/>
  <pageSetup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01"/>
  <sheetViews>
    <sheetView zoomScalePageLayoutView="0" workbookViewId="0" topLeftCell="A7">
      <selection activeCell="A33" sqref="A33:IV33"/>
    </sheetView>
  </sheetViews>
  <sheetFormatPr defaultColWidth="9.00390625" defaultRowHeight="12.75"/>
  <cols>
    <col min="1" max="1" width="10.00390625" style="27" customWidth="1"/>
    <col min="2" max="2" width="61.875" style="27" customWidth="1"/>
    <col min="3" max="3" width="12.625" style="27" customWidth="1"/>
    <col min="4" max="16384" width="9.125" style="27" customWidth="1"/>
  </cols>
  <sheetData>
    <row r="2" ht="15">
      <c r="B2" s="7" t="s">
        <v>6</v>
      </c>
    </row>
    <row r="4" spans="2:6" ht="12.75">
      <c r="B4" s="30" t="s">
        <v>43</v>
      </c>
      <c r="C4" s="2"/>
      <c r="D4" s="2"/>
      <c r="E4" s="2"/>
      <c r="F4" s="2"/>
    </row>
    <row r="5" spans="2:6" ht="15">
      <c r="B5" s="32" t="s">
        <v>228</v>
      </c>
      <c r="C5" s="2"/>
      <c r="D5" s="2"/>
      <c r="E5" s="2"/>
      <c r="F5" s="2"/>
    </row>
    <row r="6" spans="2:6" ht="15.75">
      <c r="B6" s="31"/>
      <c r="C6" s="2"/>
      <c r="D6" s="2"/>
      <c r="E6" s="2"/>
      <c r="F6" s="2"/>
    </row>
    <row r="7" spans="2:6" ht="15.75">
      <c r="B7" s="31"/>
      <c r="C7" s="2"/>
      <c r="D7" s="2"/>
      <c r="E7" s="2"/>
      <c r="F7" s="2"/>
    </row>
    <row r="8" spans="2:6" ht="12.75">
      <c r="B8" s="30" t="s">
        <v>44</v>
      </c>
      <c r="C8" s="2"/>
      <c r="D8" s="2"/>
      <c r="E8" s="2"/>
      <c r="F8" s="2"/>
    </row>
    <row r="9" ht="15">
      <c r="B9" s="32" t="s">
        <v>229</v>
      </c>
    </row>
    <row r="10" ht="14.25">
      <c r="B10" s="33" t="s">
        <v>169</v>
      </c>
    </row>
    <row r="11" ht="12.75">
      <c r="B11" s="15"/>
    </row>
    <row r="13" ht="12.75">
      <c r="B13" s="30" t="s">
        <v>10</v>
      </c>
    </row>
    <row r="14" spans="1:3" ht="20.25">
      <c r="A14" s="5"/>
      <c r="B14" s="32" t="s">
        <v>229</v>
      </c>
      <c r="C14" s="5"/>
    </row>
    <row r="15" ht="14.25">
      <c r="B15" s="33" t="s">
        <v>169</v>
      </c>
    </row>
    <row r="16" ht="14.25">
      <c r="B16" s="33"/>
    </row>
    <row r="17" ht="15">
      <c r="B17" s="6"/>
    </row>
    <row r="18" ht="12.75">
      <c r="B18" s="34" t="s">
        <v>45</v>
      </c>
    </row>
    <row r="19" ht="12.75">
      <c r="B19" s="88" t="s">
        <v>351</v>
      </c>
    </row>
    <row r="20" ht="12.75">
      <c r="B20" s="8" t="s">
        <v>352</v>
      </c>
    </row>
    <row r="22" ht="12.75">
      <c r="B22" s="8"/>
    </row>
    <row r="23" ht="12.75">
      <c r="B23" s="8" t="s">
        <v>47</v>
      </c>
    </row>
    <row r="24" ht="15">
      <c r="B24" s="6" t="s">
        <v>360</v>
      </c>
    </row>
    <row r="25" ht="15">
      <c r="B25" s="6"/>
    </row>
    <row r="26" ht="15">
      <c r="B26" s="6"/>
    </row>
    <row r="27" spans="2:10" ht="12.75">
      <c r="B27" s="35" t="s">
        <v>46</v>
      </c>
      <c r="D27" s="2"/>
      <c r="E27" s="2"/>
      <c r="F27" s="2"/>
      <c r="G27" s="2"/>
      <c r="H27" s="2"/>
      <c r="I27" s="2"/>
      <c r="J27" s="2"/>
    </row>
    <row r="28" spans="2:10" ht="12.75">
      <c r="B28" s="89" t="s">
        <v>7</v>
      </c>
      <c r="D28" s="2"/>
      <c r="E28" s="2"/>
      <c r="F28" s="2"/>
      <c r="G28" s="2"/>
      <c r="H28" s="2"/>
      <c r="I28" s="2"/>
      <c r="J28" s="2"/>
    </row>
    <row r="29" spans="1:3" ht="15">
      <c r="A29" s="7"/>
      <c r="B29" s="30" t="s">
        <v>8</v>
      </c>
      <c r="C29" s="7"/>
    </row>
    <row r="30" ht="12.75">
      <c r="B30" s="30" t="s">
        <v>353</v>
      </c>
    </row>
    <row r="31" ht="12.75">
      <c r="B31" s="30" t="s">
        <v>9</v>
      </c>
    </row>
    <row r="32" ht="15.75">
      <c r="B32" s="57" t="s">
        <v>355</v>
      </c>
    </row>
    <row r="33" ht="12.75">
      <c r="B33" s="30" t="s">
        <v>354</v>
      </c>
    </row>
    <row r="34" ht="12.75">
      <c r="B34" s="8"/>
    </row>
    <row r="35" ht="12.75">
      <c r="B35" s="8"/>
    </row>
    <row r="36" ht="12.75">
      <c r="B36" s="8"/>
    </row>
    <row r="41" ht="12.75">
      <c r="B41" s="8"/>
    </row>
    <row r="42" ht="12.75">
      <c r="B42" s="4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spans="2:3" ht="18">
      <c r="B49" s="8"/>
      <c r="C49" s="10"/>
    </row>
    <row r="50" ht="12.75" customHeight="1">
      <c r="C50" s="10"/>
    </row>
    <row r="51" spans="1:3" ht="12.75" customHeight="1">
      <c r="A51" s="28"/>
      <c r="B51" s="28"/>
      <c r="C51" s="28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63" spans="1:3" ht="20.25">
      <c r="A63" s="5"/>
      <c r="B63" s="11"/>
      <c r="C63" s="5"/>
    </row>
    <row r="64" ht="12.75">
      <c r="B64" s="8"/>
    </row>
    <row r="66" ht="12.75">
      <c r="B66" s="8"/>
    </row>
    <row r="67" ht="15">
      <c r="B67" s="6"/>
    </row>
    <row r="70" ht="12.75">
      <c r="B70" s="4"/>
    </row>
    <row r="71" ht="12.75">
      <c r="B71" s="15"/>
    </row>
    <row r="72" ht="15.75">
      <c r="B72" s="3"/>
    </row>
    <row r="73" ht="12.75">
      <c r="B73" s="8"/>
    </row>
    <row r="74" ht="12.75">
      <c r="B74" s="1"/>
    </row>
    <row r="75" ht="12.75">
      <c r="B75" s="1"/>
    </row>
    <row r="76" spans="2:10" ht="12.75">
      <c r="B76" s="4"/>
      <c r="D76" s="2"/>
      <c r="E76" s="2"/>
      <c r="F76" s="2"/>
      <c r="G76" s="2"/>
      <c r="H76" s="2"/>
      <c r="I76" s="2"/>
      <c r="J76" s="2"/>
    </row>
    <row r="77" spans="2:10" ht="12.75">
      <c r="B77" s="4"/>
      <c r="D77" s="2"/>
      <c r="E77" s="2"/>
      <c r="F77" s="2"/>
      <c r="G77" s="2"/>
      <c r="H77" s="2"/>
      <c r="I77" s="2"/>
      <c r="J77" s="2"/>
    </row>
    <row r="78" spans="2:10" ht="12.75">
      <c r="B78" s="4"/>
      <c r="D78" s="2"/>
      <c r="E78" s="2"/>
      <c r="F78" s="2"/>
      <c r="G78" s="2"/>
      <c r="H78" s="2"/>
      <c r="I78" s="2"/>
      <c r="J78" s="2"/>
    </row>
    <row r="79" spans="2:10" ht="12.75">
      <c r="B79" s="15"/>
      <c r="D79" s="2"/>
      <c r="E79" s="2"/>
      <c r="F79" s="2"/>
      <c r="G79" s="2"/>
      <c r="H79" s="2"/>
      <c r="I79" s="2"/>
      <c r="J79" s="2"/>
    </row>
    <row r="80" spans="1:3" ht="15">
      <c r="A80" s="7"/>
      <c r="B80" s="15"/>
      <c r="C80" s="7"/>
    </row>
    <row r="81" spans="1:3" ht="12.75">
      <c r="A81" s="8"/>
      <c r="B81" s="8"/>
      <c r="C81" s="8"/>
    </row>
    <row r="82" ht="12.75">
      <c r="B82" s="4"/>
    </row>
    <row r="83" ht="12.75">
      <c r="B83" s="8"/>
    </row>
    <row r="84" ht="12.75">
      <c r="B84" s="9"/>
    </row>
    <row r="85" ht="12.75">
      <c r="B85" s="4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4" ht="12.75">
      <c r="B94" s="8"/>
    </row>
    <row r="95" ht="12.75">
      <c r="B95" s="4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spans="2:3" ht="18">
      <c r="B102" s="8"/>
      <c r="C102" s="10"/>
    </row>
    <row r="103" ht="12.75" customHeight="1">
      <c r="C103" s="10"/>
    </row>
    <row r="104" spans="1:3" ht="12.75" customHeight="1">
      <c r="A104" s="28"/>
      <c r="B104" s="28"/>
      <c r="C104" s="28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6" spans="1:3" ht="20.25">
      <c r="A116" s="5"/>
      <c r="B116" s="11"/>
      <c r="C116" s="5"/>
    </row>
    <row r="117" ht="12.75">
      <c r="B117" s="8"/>
    </row>
    <row r="119" ht="12.75">
      <c r="B119" s="8"/>
    </row>
    <row r="120" ht="15">
      <c r="B120" s="6"/>
    </row>
    <row r="123" ht="12.75">
      <c r="B123" s="4"/>
    </row>
    <row r="124" ht="12.75">
      <c r="B124" s="15"/>
    </row>
    <row r="125" ht="15.75">
      <c r="B125" s="3"/>
    </row>
    <row r="126" ht="12.75">
      <c r="B126" s="8"/>
    </row>
    <row r="127" ht="12.75">
      <c r="B127" s="1"/>
    </row>
    <row r="128" ht="12.75">
      <c r="B128" s="1"/>
    </row>
    <row r="129" spans="2:10" ht="12.75">
      <c r="B129" s="4"/>
      <c r="D129" s="2"/>
      <c r="E129" s="2"/>
      <c r="F129" s="2"/>
      <c r="G129" s="2"/>
      <c r="H129" s="2"/>
      <c r="I129" s="2"/>
      <c r="J129" s="2"/>
    </row>
    <row r="130" spans="2:10" ht="12.75">
      <c r="B130" s="4"/>
      <c r="D130" s="2"/>
      <c r="E130" s="2"/>
      <c r="F130" s="2"/>
      <c r="G130" s="2"/>
      <c r="H130" s="2"/>
      <c r="I130" s="2"/>
      <c r="J130" s="2"/>
    </row>
    <row r="131" spans="2:10" ht="12.75">
      <c r="B131" s="4"/>
      <c r="D131" s="2"/>
      <c r="E131" s="2"/>
      <c r="F131" s="2"/>
      <c r="G131" s="2"/>
      <c r="H131" s="2"/>
      <c r="I131" s="2"/>
      <c r="J131" s="2"/>
    </row>
    <row r="132" spans="2:10" ht="12.75">
      <c r="B132" s="15"/>
      <c r="D132" s="2"/>
      <c r="E132" s="2"/>
      <c r="F132" s="2"/>
      <c r="G132" s="2"/>
      <c r="H132" s="2"/>
      <c r="I132" s="2"/>
      <c r="J132" s="2"/>
    </row>
    <row r="133" spans="1:3" ht="15">
      <c r="A133" s="7"/>
      <c r="B133" s="15"/>
      <c r="C133" s="7"/>
    </row>
    <row r="134" spans="1:3" ht="12.75">
      <c r="A134" s="8"/>
      <c r="B134" s="8"/>
      <c r="C134" s="8"/>
    </row>
    <row r="135" ht="12.75">
      <c r="B135" s="4"/>
    </row>
    <row r="136" ht="12.75">
      <c r="B136" s="8"/>
    </row>
    <row r="137" ht="12.75">
      <c r="B137" s="9"/>
    </row>
    <row r="138" ht="12.75">
      <c r="B138" s="4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7" ht="12.75">
      <c r="B147" s="8"/>
    </row>
    <row r="148" ht="12.75">
      <c r="B148" s="4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spans="2:3" ht="18">
      <c r="B155" s="8"/>
      <c r="C155" s="10"/>
    </row>
    <row r="156" ht="12.75" customHeight="1">
      <c r="C156" s="10"/>
    </row>
    <row r="157" spans="1:3" ht="12.75" customHeight="1">
      <c r="A157" s="28"/>
      <c r="B157" s="28"/>
      <c r="C157" s="28"/>
    </row>
    <row r="163" spans="2:6" ht="12.75">
      <c r="B163" s="2"/>
      <c r="C163" s="2"/>
      <c r="D163" s="2"/>
      <c r="E163" s="2"/>
      <c r="F163" s="2"/>
    </row>
    <row r="164" spans="2:6" ht="12.75">
      <c r="B164" s="2"/>
      <c r="C164" s="2"/>
      <c r="D164" s="2"/>
      <c r="E164" s="2"/>
      <c r="F164" s="2"/>
    </row>
    <row r="169" spans="1:3" ht="20.25">
      <c r="A169" s="5"/>
      <c r="B169" s="11"/>
      <c r="C169" s="5"/>
    </row>
    <row r="170" ht="12.75">
      <c r="B170" s="8"/>
    </row>
    <row r="172" ht="12.75">
      <c r="B172" s="8"/>
    </row>
    <row r="173" ht="15">
      <c r="B173" s="6"/>
    </row>
    <row r="176" ht="12.75">
      <c r="B176" s="4"/>
    </row>
    <row r="177" ht="12.75">
      <c r="B177" s="15"/>
    </row>
    <row r="178" ht="15.75">
      <c r="B178" s="3"/>
    </row>
    <row r="179" ht="12.75">
      <c r="B179" s="8"/>
    </row>
    <row r="180" ht="12.75">
      <c r="B180" s="1"/>
    </row>
    <row r="181" ht="12.75">
      <c r="B181" s="1"/>
    </row>
    <row r="182" spans="2:10" ht="12.75">
      <c r="B182" s="4"/>
      <c r="D182" s="2"/>
      <c r="E182" s="2"/>
      <c r="F182" s="2"/>
      <c r="G182" s="2"/>
      <c r="H182" s="2"/>
      <c r="I182" s="2"/>
      <c r="J182" s="2"/>
    </row>
    <row r="183" spans="2:10" ht="12.75">
      <c r="B183" s="4"/>
      <c r="D183" s="2"/>
      <c r="E183" s="2"/>
      <c r="F183" s="2"/>
      <c r="G183" s="2"/>
      <c r="H183" s="2"/>
      <c r="I183" s="2"/>
      <c r="J183" s="2"/>
    </row>
    <row r="184" spans="2:10" ht="12.75">
      <c r="B184" s="4"/>
      <c r="D184" s="2"/>
      <c r="E184" s="2"/>
      <c r="F184" s="2"/>
      <c r="G184" s="2"/>
      <c r="H184" s="2"/>
      <c r="I184" s="2"/>
      <c r="J184" s="2"/>
    </row>
    <row r="185" spans="2:10" ht="12.75">
      <c r="B185" s="15"/>
      <c r="D185" s="2"/>
      <c r="E185" s="2"/>
      <c r="F185" s="2"/>
      <c r="G185" s="2"/>
      <c r="H185" s="2"/>
      <c r="I185" s="2"/>
      <c r="J185" s="2"/>
    </row>
    <row r="186" spans="1:3" ht="15">
      <c r="A186" s="7"/>
      <c r="B186" s="15"/>
      <c r="C186" s="7"/>
    </row>
    <row r="187" spans="1:3" ht="12.75">
      <c r="A187" s="8"/>
      <c r="B187" s="8"/>
      <c r="C187" s="8"/>
    </row>
    <row r="188" ht="12.75">
      <c r="B188" s="4"/>
    </row>
    <row r="189" ht="12.75">
      <c r="B189" s="8"/>
    </row>
    <row r="190" ht="12.75">
      <c r="B190" s="9"/>
    </row>
    <row r="191" ht="12.75">
      <c r="B191" s="4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200" ht="12.75">
      <c r="B200" s="8"/>
    </row>
    <row r="201" ht="12.75">
      <c r="B201" s="4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spans="2:3" ht="18">
      <c r="B208" s="8"/>
      <c r="C208" s="10"/>
    </row>
    <row r="209" ht="12.75" customHeight="1">
      <c r="C209" s="10"/>
    </row>
    <row r="210" spans="1:3" ht="12.75" customHeight="1">
      <c r="A210" s="28"/>
      <c r="B210" s="28"/>
      <c r="C210" s="28"/>
    </row>
    <row r="212" spans="1:3" ht="12.75">
      <c r="A212" s="311"/>
      <c r="B212" s="311"/>
      <c r="C212" s="311"/>
    </row>
    <row r="213" spans="1:3" ht="12.75">
      <c r="A213" s="311"/>
      <c r="B213" s="311"/>
      <c r="C213" s="311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22" spans="1:3" ht="20.25">
      <c r="A222" s="5"/>
      <c r="B222" s="11"/>
      <c r="C222" s="5"/>
    </row>
    <row r="223" ht="12.75">
      <c r="B223" s="8"/>
    </row>
    <row r="225" ht="12.75">
      <c r="B225" s="8"/>
    </row>
    <row r="226" ht="15">
      <c r="B226" s="6"/>
    </row>
    <row r="229" ht="12.75">
      <c r="B229" s="4"/>
    </row>
    <row r="230" ht="12.75">
      <c r="B230" s="15"/>
    </row>
    <row r="231" ht="15.75">
      <c r="B231" s="3"/>
    </row>
    <row r="232" ht="12.75">
      <c r="B232" s="8"/>
    </row>
    <row r="233" ht="12.75">
      <c r="B233" s="1"/>
    </row>
    <row r="234" ht="12.75">
      <c r="B234" s="1"/>
    </row>
    <row r="235" spans="2:10" ht="12.75">
      <c r="B235" s="4"/>
      <c r="D235" s="2"/>
      <c r="E235" s="2"/>
      <c r="F235" s="2"/>
      <c r="G235" s="2"/>
      <c r="H235" s="2"/>
      <c r="I235" s="2"/>
      <c r="J235" s="2"/>
    </row>
    <row r="236" spans="2:10" ht="12.75">
      <c r="B236" s="4"/>
      <c r="D236" s="2"/>
      <c r="E236" s="2"/>
      <c r="F236" s="2"/>
      <c r="G236" s="2"/>
      <c r="H236" s="2"/>
      <c r="I236" s="2"/>
      <c r="J236" s="2"/>
    </row>
    <row r="237" spans="2:10" ht="12.75">
      <c r="B237" s="4"/>
      <c r="D237" s="2"/>
      <c r="E237" s="2"/>
      <c r="F237" s="2"/>
      <c r="G237" s="2"/>
      <c r="H237" s="2"/>
      <c r="I237" s="2"/>
      <c r="J237" s="2"/>
    </row>
    <row r="238" spans="2:10" ht="12.75">
      <c r="B238" s="15"/>
      <c r="D238" s="2"/>
      <c r="E238" s="2"/>
      <c r="F238" s="2"/>
      <c r="G238" s="2"/>
      <c r="H238" s="2"/>
      <c r="I238" s="2"/>
      <c r="J238" s="2"/>
    </row>
    <row r="239" spans="1:3" ht="15">
      <c r="A239" s="7"/>
      <c r="B239" s="15"/>
      <c r="C239" s="7"/>
    </row>
    <row r="240" spans="1:3" ht="12.75">
      <c r="A240" s="8"/>
      <c r="B240" s="8"/>
      <c r="C240" s="8"/>
    </row>
    <row r="241" ht="12.75">
      <c r="B241" s="4"/>
    </row>
    <row r="242" ht="12.75">
      <c r="B242" s="8"/>
    </row>
    <row r="243" ht="12.75">
      <c r="B243" s="9"/>
    </row>
    <row r="244" ht="12.75">
      <c r="B244" s="4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53" ht="12.75">
      <c r="B253" s="8"/>
    </row>
    <row r="254" ht="12.75">
      <c r="B254" s="4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spans="2:3" ht="18">
      <c r="B261" s="8"/>
      <c r="C261" s="10"/>
    </row>
    <row r="262" ht="12.75" customHeight="1">
      <c r="C262" s="10"/>
    </row>
    <row r="263" spans="1:3" ht="12.75" customHeight="1">
      <c r="A263" s="28"/>
      <c r="B263" s="28"/>
      <c r="C263" s="28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5" spans="1:3" ht="20.25">
      <c r="A275" s="5"/>
      <c r="B275" s="11"/>
      <c r="C275" s="5"/>
    </row>
    <row r="276" ht="12.75">
      <c r="B276" s="8"/>
    </row>
    <row r="278" ht="12.75">
      <c r="B278" s="8"/>
    </row>
    <row r="279" ht="15">
      <c r="B279" s="6"/>
    </row>
    <row r="282" ht="12.75">
      <c r="B282" s="4"/>
    </row>
    <row r="283" ht="12.75">
      <c r="B283" s="15"/>
    </row>
    <row r="284" ht="15.75">
      <c r="B284" s="3"/>
    </row>
    <row r="285" ht="12.75">
      <c r="B285" s="8"/>
    </row>
    <row r="286" ht="12.75">
      <c r="B286" s="1"/>
    </row>
    <row r="287" ht="12.75">
      <c r="B287" s="1"/>
    </row>
    <row r="288" spans="2:10" ht="12.75">
      <c r="B288" s="4"/>
      <c r="D288" s="2"/>
      <c r="E288" s="2"/>
      <c r="F288" s="2"/>
      <c r="G288" s="2"/>
      <c r="H288" s="2"/>
      <c r="I288" s="2"/>
      <c r="J288" s="2"/>
    </row>
    <row r="289" spans="2:10" ht="12.75">
      <c r="B289" s="4"/>
      <c r="D289" s="2"/>
      <c r="E289" s="2"/>
      <c r="F289" s="2"/>
      <c r="G289" s="2"/>
      <c r="H289" s="2"/>
      <c r="I289" s="2"/>
      <c r="J289" s="2"/>
    </row>
    <row r="290" spans="2:10" ht="12.75">
      <c r="B290" s="4"/>
      <c r="D290" s="2"/>
      <c r="E290" s="2"/>
      <c r="F290" s="2"/>
      <c r="G290" s="2"/>
      <c r="H290" s="2"/>
      <c r="I290" s="2"/>
      <c r="J290" s="2"/>
    </row>
    <row r="291" spans="2:10" ht="12.75">
      <c r="B291" s="15"/>
      <c r="D291" s="2"/>
      <c r="E291" s="2"/>
      <c r="F291" s="2"/>
      <c r="G291" s="2"/>
      <c r="H291" s="2"/>
      <c r="I291" s="2"/>
      <c r="J291" s="2"/>
    </row>
    <row r="292" spans="1:3" ht="15">
      <c r="A292" s="7"/>
      <c r="B292" s="15"/>
      <c r="C292" s="7"/>
    </row>
    <row r="293" spans="1:3" ht="12.75">
      <c r="A293" s="8"/>
      <c r="B293" s="8"/>
      <c r="C293" s="8"/>
    </row>
    <row r="294" ht="12.75">
      <c r="B294" s="4"/>
    </row>
    <row r="295" ht="12.75">
      <c r="B295" s="8"/>
    </row>
    <row r="296" ht="12.75">
      <c r="B296" s="9"/>
    </row>
    <row r="297" ht="12.75">
      <c r="B297" s="4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6" ht="12.75">
      <c r="B306" s="8"/>
    </row>
    <row r="307" ht="12.75">
      <c r="B307" s="4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spans="2:3" ht="18">
      <c r="B314" s="8"/>
      <c r="C314" s="10"/>
    </row>
    <row r="315" ht="12.75" customHeight="1">
      <c r="C315" s="10"/>
    </row>
    <row r="316" spans="1:3" ht="12.75" customHeight="1">
      <c r="A316" s="28"/>
      <c r="B316" s="28"/>
      <c r="C316" s="28"/>
    </row>
    <row r="322" spans="2:6" ht="12.75">
      <c r="B322" s="2"/>
      <c r="C322" s="2"/>
      <c r="D322" s="2"/>
      <c r="E322" s="2"/>
      <c r="F322" s="2"/>
    </row>
    <row r="323" spans="2:6" ht="12.75">
      <c r="B323" s="2"/>
      <c r="C323" s="2"/>
      <c r="D323" s="2"/>
      <c r="E323" s="2"/>
      <c r="F323" s="2"/>
    </row>
    <row r="328" spans="1:3" ht="20.25">
      <c r="A328" s="5"/>
      <c r="B328" s="11"/>
      <c r="C328" s="5"/>
    </row>
    <row r="329" ht="12.75">
      <c r="B329" s="8"/>
    </row>
    <row r="331" ht="12.75">
      <c r="B331" s="8"/>
    </row>
    <row r="332" ht="15">
      <c r="B332" s="6"/>
    </row>
    <row r="335" ht="12.75">
      <c r="B335" s="4"/>
    </row>
    <row r="336" ht="12.75">
      <c r="B336" s="15"/>
    </row>
    <row r="337" ht="15.75">
      <c r="B337" s="3"/>
    </row>
    <row r="338" ht="12.75">
      <c r="B338" s="8"/>
    </row>
    <row r="339" ht="12.75">
      <c r="B339" s="1"/>
    </row>
    <row r="340" ht="12.75">
      <c r="B340" s="1"/>
    </row>
    <row r="341" spans="2:10" ht="12.75">
      <c r="B341" s="4"/>
      <c r="D341" s="2"/>
      <c r="E341" s="2"/>
      <c r="F341" s="2"/>
      <c r="G341" s="2"/>
      <c r="H341" s="2"/>
      <c r="I341" s="2"/>
      <c r="J341" s="2"/>
    </row>
    <row r="342" spans="2:10" ht="12.75">
      <c r="B342" s="4"/>
      <c r="D342" s="2"/>
      <c r="E342" s="2"/>
      <c r="F342" s="2"/>
      <c r="G342" s="2"/>
      <c r="H342" s="2"/>
      <c r="I342" s="2"/>
      <c r="J342" s="2"/>
    </row>
    <row r="343" spans="2:10" ht="12.75">
      <c r="B343" s="4"/>
      <c r="D343" s="2"/>
      <c r="E343" s="2"/>
      <c r="F343" s="2"/>
      <c r="G343" s="2"/>
      <c r="H343" s="2"/>
      <c r="I343" s="2"/>
      <c r="J343" s="2"/>
    </row>
    <row r="344" spans="2:10" ht="12.75">
      <c r="B344" s="15"/>
      <c r="D344" s="2"/>
      <c r="E344" s="2"/>
      <c r="F344" s="2"/>
      <c r="G344" s="2"/>
      <c r="H344" s="2"/>
      <c r="I344" s="2"/>
      <c r="J344" s="2"/>
    </row>
    <row r="345" spans="1:3" ht="15">
      <c r="A345" s="7"/>
      <c r="B345" s="15"/>
      <c r="C345" s="7"/>
    </row>
    <row r="346" spans="1:3" ht="12.75">
      <c r="A346" s="8"/>
      <c r="B346" s="8"/>
      <c r="C346" s="8"/>
    </row>
    <row r="347" ht="12.75">
      <c r="B347" s="4"/>
    </row>
    <row r="348" ht="12.75">
      <c r="B348" s="8"/>
    </row>
    <row r="349" ht="12.75">
      <c r="B349" s="9"/>
    </row>
    <row r="350" ht="12.75">
      <c r="B350" s="4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9" ht="12.75">
      <c r="B359" s="8"/>
    </row>
    <row r="360" ht="12.75">
      <c r="B360" s="4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spans="2:3" ht="18">
      <c r="B367" s="8"/>
      <c r="C367" s="10"/>
    </row>
    <row r="368" ht="12.75" customHeight="1">
      <c r="C368" s="10"/>
    </row>
    <row r="369" spans="1:3" ht="12.75" customHeight="1">
      <c r="A369" s="28"/>
      <c r="B369" s="28"/>
      <c r="C369" s="28"/>
    </row>
    <row r="389" ht="12.75">
      <c r="B389" s="4"/>
    </row>
    <row r="390" ht="12.75">
      <c r="B390" s="4"/>
    </row>
    <row r="392" ht="12.75">
      <c r="B392" s="4"/>
    </row>
    <row r="401" ht="12.75">
      <c r="B401" s="8"/>
    </row>
  </sheetData>
  <sheetProtection/>
  <mergeCells count="1">
    <mergeCell ref="A212:C21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7">
      <selection activeCell="C38" sqref="C38"/>
    </sheetView>
  </sheetViews>
  <sheetFormatPr defaultColWidth="9.00390625" defaultRowHeight="12.75"/>
  <cols>
    <col min="1" max="4" width="21.25390625" style="0" customWidth="1"/>
    <col min="5" max="5" width="14.125" style="0" customWidth="1"/>
  </cols>
  <sheetData>
    <row r="1" spans="1:4" ht="15" customHeight="1">
      <c r="A1" s="318" t="s">
        <v>6</v>
      </c>
      <c r="B1" s="318"/>
      <c r="C1" s="318"/>
      <c r="D1" s="318"/>
    </row>
    <row r="2" ht="15" customHeight="1">
      <c r="A2" s="27"/>
    </row>
    <row r="3" spans="1:4" ht="15" customHeight="1">
      <c r="A3" s="312" t="s">
        <v>43</v>
      </c>
      <c r="B3" s="312"/>
      <c r="C3" s="312"/>
      <c r="D3" s="312"/>
    </row>
    <row r="4" spans="1:4" ht="15" customHeight="1">
      <c r="A4" s="313" t="s">
        <v>228</v>
      </c>
      <c r="B4" s="313"/>
      <c r="C4" s="313"/>
      <c r="D4" s="313"/>
    </row>
    <row r="5" ht="15" customHeight="1">
      <c r="A5" s="31"/>
    </row>
    <row r="6" ht="15" customHeight="1">
      <c r="A6" s="31"/>
    </row>
    <row r="7" spans="1:4" ht="15" customHeight="1">
      <c r="A7" s="312" t="s">
        <v>44</v>
      </c>
      <c r="B7" s="312"/>
      <c r="C7" s="312"/>
      <c r="D7" s="312"/>
    </row>
    <row r="8" spans="1:4" ht="15" customHeight="1">
      <c r="A8" s="313" t="s">
        <v>229</v>
      </c>
      <c r="B8" s="313"/>
      <c r="C8" s="313"/>
      <c r="D8" s="313"/>
    </row>
    <row r="9" spans="1:4" ht="15" customHeight="1">
      <c r="A9" s="314" t="s">
        <v>169</v>
      </c>
      <c r="B9" s="314"/>
      <c r="C9" s="314"/>
      <c r="D9" s="314"/>
    </row>
    <row r="10" ht="15" customHeight="1">
      <c r="A10" s="15"/>
    </row>
    <row r="11" ht="15" customHeight="1">
      <c r="A11" s="27"/>
    </row>
    <row r="12" spans="1:4" ht="15" customHeight="1">
      <c r="A12" s="312" t="s">
        <v>10</v>
      </c>
      <c r="B12" s="312"/>
      <c r="C12" s="312"/>
      <c r="D12" s="312"/>
    </row>
    <row r="13" spans="1:4" ht="15" customHeight="1">
      <c r="A13" s="313" t="s">
        <v>229</v>
      </c>
      <c r="B13" s="313"/>
      <c r="C13" s="313"/>
      <c r="D13" s="313"/>
    </row>
    <row r="14" spans="1:4" ht="15" customHeight="1">
      <c r="A14" s="314" t="s">
        <v>169</v>
      </c>
      <c r="B14" s="314"/>
      <c r="C14" s="314"/>
      <c r="D14" s="314"/>
    </row>
    <row r="15" ht="15" customHeight="1">
      <c r="A15" s="33"/>
    </row>
    <row r="16" ht="15" customHeight="1">
      <c r="A16" s="6"/>
    </row>
    <row r="17" spans="1:4" ht="15" customHeight="1">
      <c r="A17" s="315" t="s">
        <v>45</v>
      </c>
      <c r="B17" s="315"/>
      <c r="C17" s="315"/>
      <c r="D17" s="315"/>
    </row>
    <row r="18" spans="1:4" ht="15" customHeight="1">
      <c r="A18" s="316" t="s">
        <v>351</v>
      </c>
      <c r="B18" s="316"/>
      <c r="C18" s="316"/>
      <c r="D18" s="316"/>
    </row>
    <row r="19" spans="1:4" ht="15" customHeight="1">
      <c r="A19" s="317" t="s">
        <v>352</v>
      </c>
      <c r="B19" s="317"/>
      <c r="C19" s="317"/>
      <c r="D19" s="317"/>
    </row>
    <row r="20" ht="15" customHeight="1"/>
    <row r="21" ht="15" customHeight="1"/>
    <row r="22" ht="15" customHeight="1"/>
    <row r="23" ht="15" customHeight="1">
      <c r="B23" s="101"/>
    </row>
    <row r="24" spans="2:3" ht="15" customHeight="1">
      <c r="B24" s="27" t="s">
        <v>367</v>
      </c>
      <c r="C24" s="101"/>
    </row>
    <row r="25" spans="2:3" ht="15" customHeight="1">
      <c r="B25" s="102" t="s">
        <v>368</v>
      </c>
      <c r="C25" s="103">
        <f>'Výkaz prací a dodávek'!G49</f>
        <v>0</v>
      </c>
    </row>
    <row r="26" spans="2:3" ht="15" customHeight="1">
      <c r="B26" s="104" t="s">
        <v>369</v>
      </c>
      <c r="C26" s="105">
        <f>'Výkaz prací a dodávek'!G50</f>
        <v>0</v>
      </c>
    </row>
    <row r="27" spans="2:3" ht="15" customHeight="1">
      <c r="B27" s="106" t="s">
        <v>370</v>
      </c>
      <c r="C27" s="107">
        <f>SUM(C25:C26)</f>
        <v>0</v>
      </c>
    </row>
    <row r="28" ht="15" customHeight="1">
      <c r="C28" s="108"/>
    </row>
    <row r="29" spans="2:3" ht="15" customHeight="1">
      <c r="B29" s="27" t="s">
        <v>371</v>
      </c>
      <c r="C29" s="108"/>
    </row>
    <row r="30" spans="2:3" ht="15" customHeight="1">
      <c r="B30" s="102" t="s">
        <v>368</v>
      </c>
      <c r="C30" s="103">
        <f>'Výkaz stavebních prací'!G33</f>
        <v>0</v>
      </c>
    </row>
    <row r="31" spans="2:3" ht="15" customHeight="1">
      <c r="B31" s="104" t="s">
        <v>369</v>
      </c>
      <c r="C31" s="105">
        <f>'Výkaz stavebních prací'!G35</f>
        <v>0</v>
      </c>
    </row>
    <row r="32" spans="2:3" ht="15" customHeight="1">
      <c r="B32" s="106" t="s">
        <v>370</v>
      </c>
      <c r="C32" s="107">
        <f>'Výkaz stavebních prací'!G37</f>
        <v>0</v>
      </c>
    </row>
    <row r="33" ht="15" customHeight="1">
      <c r="C33" s="108"/>
    </row>
    <row r="34" spans="2:3" ht="15" customHeight="1">
      <c r="B34" s="27" t="s">
        <v>372</v>
      </c>
      <c r="C34" s="109"/>
    </row>
    <row r="35" spans="2:3" ht="15" customHeight="1">
      <c r="B35" s="110" t="s">
        <v>368</v>
      </c>
      <c r="C35" s="111">
        <f>C25+C30</f>
        <v>0</v>
      </c>
    </row>
    <row r="36" spans="2:3" ht="15" customHeight="1">
      <c r="B36" s="112" t="s">
        <v>369</v>
      </c>
      <c r="C36" s="113">
        <f>C26+C31</f>
        <v>0</v>
      </c>
    </row>
    <row r="37" spans="2:3" ht="15" customHeight="1">
      <c r="B37" s="114" t="s">
        <v>370</v>
      </c>
      <c r="C37" s="115">
        <f>C27+C32</f>
        <v>0</v>
      </c>
    </row>
    <row r="38" ht="15" customHeight="1"/>
    <row r="39" ht="15" customHeight="1"/>
    <row r="40" ht="15" customHeight="1">
      <c r="A40" s="116" t="s">
        <v>373</v>
      </c>
    </row>
  </sheetData>
  <sheetProtection/>
  <mergeCells count="12">
    <mergeCell ref="A1:D1"/>
    <mergeCell ref="A3:D3"/>
    <mergeCell ref="A4:D4"/>
    <mergeCell ref="A7:D7"/>
    <mergeCell ref="A8:D8"/>
    <mergeCell ref="A9:D9"/>
    <mergeCell ref="A12:D12"/>
    <mergeCell ref="A13:D13"/>
    <mergeCell ref="A14:D14"/>
    <mergeCell ref="A17:D17"/>
    <mergeCell ref="A18:D18"/>
    <mergeCell ref="A19:D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0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3.875" style="185" customWidth="1"/>
    <col min="2" max="2" width="4.875" style="186" customWidth="1"/>
    <col min="3" max="3" width="48.25390625" style="187" customWidth="1"/>
    <col min="4" max="4" width="3.75390625" style="337" customWidth="1"/>
    <col min="5" max="5" width="7.25390625" style="338" customWidth="1"/>
    <col min="6" max="6" width="8.375" style="354" customWidth="1"/>
    <col min="7" max="7" width="13.875" style="325" customWidth="1"/>
    <col min="8" max="8" width="11.75390625" style="189" customWidth="1"/>
    <col min="9" max="9" width="11.375" style="190" bestFit="1" customWidth="1"/>
    <col min="10" max="10" width="13.25390625" style="187" customWidth="1"/>
    <col min="11" max="11" width="11.375" style="187" bestFit="1" customWidth="1"/>
    <col min="12" max="16384" width="9.125" style="187" customWidth="1"/>
  </cols>
  <sheetData>
    <row r="2" spans="1:20" s="188" customFormat="1" ht="12.75">
      <c r="A2" s="185"/>
      <c r="B2" s="186"/>
      <c r="C2" s="191" t="s">
        <v>374</v>
      </c>
      <c r="D2" s="337"/>
      <c r="E2" s="338"/>
      <c r="F2" s="354"/>
      <c r="G2" s="325"/>
      <c r="H2" s="189"/>
      <c r="I2" s="190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s="188" customFormat="1" ht="12">
      <c r="A3" s="185"/>
      <c r="B3" s="186"/>
      <c r="C3" s="192" t="s">
        <v>403</v>
      </c>
      <c r="D3" s="337"/>
      <c r="E3" s="338"/>
      <c r="F3" s="354"/>
      <c r="G3" s="325"/>
      <c r="H3" s="189"/>
      <c r="I3" s="190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1:20" s="188" customFormat="1" ht="12">
      <c r="A4" s="185"/>
      <c r="B4" s="186"/>
      <c r="C4" s="193"/>
      <c r="D4" s="337"/>
      <c r="E4" s="338"/>
      <c r="F4" s="354"/>
      <c r="G4" s="325"/>
      <c r="H4" s="189"/>
      <c r="I4" s="190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 s="188" customFormat="1" ht="12">
      <c r="A5" s="185"/>
      <c r="B5" s="186"/>
      <c r="C5" s="193" t="s">
        <v>375</v>
      </c>
      <c r="D5" s="337"/>
      <c r="E5" s="338"/>
      <c r="F5" s="354"/>
      <c r="G5" s="325"/>
      <c r="H5" s="189"/>
      <c r="I5" s="190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20" s="188" customFormat="1" ht="12.75">
      <c r="A6" s="185"/>
      <c r="B6" s="186"/>
      <c r="C6" s="194" t="s">
        <v>404</v>
      </c>
      <c r="D6" s="337"/>
      <c r="E6" s="338"/>
      <c r="F6" s="354"/>
      <c r="G6" s="325"/>
      <c r="H6" s="189"/>
      <c r="I6" s="190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</row>
    <row r="8" spans="1:20" s="188" customFormat="1" ht="12">
      <c r="A8" s="185"/>
      <c r="B8" s="186"/>
      <c r="C8" s="193" t="s">
        <v>10</v>
      </c>
      <c r="D8" s="337"/>
      <c r="E8" s="338"/>
      <c r="F8" s="354"/>
      <c r="G8" s="325"/>
      <c r="H8" s="189"/>
      <c r="I8" s="190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</row>
    <row r="9" spans="1:20" s="188" customFormat="1" ht="12">
      <c r="A9" s="185"/>
      <c r="B9" s="186"/>
      <c r="C9" s="195" t="s">
        <v>376</v>
      </c>
      <c r="D9" s="337"/>
      <c r="E9" s="338"/>
      <c r="F9" s="354"/>
      <c r="G9" s="325"/>
      <c r="H9" s="189"/>
      <c r="I9" s="190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</row>
    <row r="10" spans="1:20" s="188" customFormat="1" ht="12">
      <c r="A10" s="185"/>
      <c r="B10" s="186"/>
      <c r="C10" s="195"/>
      <c r="D10" s="337"/>
      <c r="E10" s="338"/>
      <c r="F10" s="354"/>
      <c r="G10" s="325"/>
      <c r="H10" s="189"/>
      <c r="I10" s="190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</row>
    <row r="11" spans="1:20" s="188" customFormat="1" ht="12">
      <c r="A11" s="185"/>
      <c r="B11" s="186"/>
      <c r="C11" s="196" t="s">
        <v>377</v>
      </c>
      <c r="D11" s="337"/>
      <c r="E11" s="338"/>
      <c r="F11" s="354"/>
      <c r="G11" s="325"/>
      <c r="H11" s="189"/>
      <c r="I11" s="190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</row>
    <row r="12" spans="1:20" s="188" customFormat="1" ht="12">
      <c r="A12" s="185"/>
      <c r="B12" s="186"/>
      <c r="C12" s="195" t="s">
        <v>376</v>
      </c>
      <c r="D12" s="337"/>
      <c r="E12" s="338"/>
      <c r="F12" s="354"/>
      <c r="G12" s="325"/>
      <c r="H12" s="189"/>
      <c r="I12" s="190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</row>
    <row r="13" spans="1:20" s="188" customFormat="1" ht="12">
      <c r="A13" s="185"/>
      <c r="B13" s="186"/>
      <c r="C13" s="195"/>
      <c r="D13" s="337"/>
      <c r="E13" s="338"/>
      <c r="F13" s="354"/>
      <c r="G13" s="325"/>
      <c r="H13" s="189"/>
      <c r="I13" s="190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</row>
    <row r="14" spans="1:20" s="188" customFormat="1" ht="12.75">
      <c r="A14" s="185"/>
      <c r="B14" s="186"/>
      <c r="C14" s="191" t="s">
        <v>378</v>
      </c>
      <c r="D14" s="337"/>
      <c r="E14" s="338"/>
      <c r="F14" s="354"/>
      <c r="G14" s="325"/>
      <c r="H14" s="189"/>
      <c r="I14" s="190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</row>
    <row r="16" spans="1:16" s="206" customFormat="1" ht="29.25">
      <c r="A16" s="197" t="s">
        <v>75</v>
      </c>
      <c r="B16" s="198" t="s">
        <v>379</v>
      </c>
      <c r="C16" s="199" t="s">
        <v>61</v>
      </c>
      <c r="D16" s="200" t="s">
        <v>62</v>
      </c>
      <c r="E16" s="201" t="s">
        <v>380</v>
      </c>
      <c r="F16" s="202" t="s">
        <v>381</v>
      </c>
      <c r="G16" s="203" t="s">
        <v>382</v>
      </c>
      <c r="H16" s="204"/>
      <c r="I16" s="205"/>
      <c r="J16" s="319"/>
      <c r="K16" s="319"/>
      <c r="L16" s="319"/>
      <c r="M16" s="319"/>
      <c r="N16" s="319"/>
      <c r="O16" s="319"/>
      <c r="P16" s="319"/>
    </row>
    <row r="17" spans="1:8" s="211" customFormat="1" ht="12.75">
      <c r="A17" s="207" t="s">
        <v>3</v>
      </c>
      <c r="B17" s="208"/>
      <c r="C17" s="209" t="s">
        <v>383</v>
      </c>
      <c r="D17" s="339"/>
      <c r="E17" s="340"/>
      <c r="F17" s="355"/>
      <c r="G17" s="326">
        <f>SUM(G19+G22+G27+G30+G33)</f>
        <v>0</v>
      </c>
      <c r="H17" s="210"/>
    </row>
    <row r="18" spans="1:8" s="211" customFormat="1" ht="12.75">
      <c r="A18" s="207"/>
      <c r="B18" s="208"/>
      <c r="C18" s="209"/>
      <c r="D18" s="339"/>
      <c r="E18" s="340"/>
      <c r="F18" s="355"/>
      <c r="G18" s="326"/>
      <c r="H18" s="210"/>
    </row>
    <row r="19" spans="1:8" s="211" customFormat="1" ht="25.5">
      <c r="A19" s="207"/>
      <c r="B19" s="208"/>
      <c r="C19" s="212" t="s">
        <v>384</v>
      </c>
      <c r="D19" s="339"/>
      <c r="E19" s="340"/>
      <c r="F19" s="355"/>
      <c r="G19" s="326">
        <f>G20</f>
        <v>0</v>
      </c>
      <c r="H19" s="210"/>
    </row>
    <row r="20" spans="1:9" s="211" customFormat="1" ht="36">
      <c r="A20" s="207"/>
      <c r="B20" s="213" t="s">
        <v>385</v>
      </c>
      <c r="C20" s="214" t="s">
        <v>386</v>
      </c>
      <c r="D20" s="341" t="s">
        <v>272</v>
      </c>
      <c r="E20" s="340">
        <v>72.45</v>
      </c>
      <c r="F20" s="355"/>
      <c r="G20" s="327">
        <f>E20*F20</f>
        <v>0</v>
      </c>
      <c r="H20" s="189"/>
      <c r="I20" s="210"/>
    </row>
    <row r="21" spans="1:9" s="211" customFormat="1" ht="12">
      <c r="A21" s="207" t="s">
        <v>4</v>
      </c>
      <c r="B21" s="208"/>
      <c r="C21" s="215"/>
      <c r="D21" s="341"/>
      <c r="E21" s="340"/>
      <c r="F21" s="355"/>
      <c r="G21" s="326"/>
      <c r="H21" s="216"/>
      <c r="I21" s="210"/>
    </row>
    <row r="22" spans="1:19" s="211" customFormat="1" ht="12.75">
      <c r="A22" s="207"/>
      <c r="B22" s="208"/>
      <c r="C22" s="217" t="s">
        <v>387</v>
      </c>
      <c r="D22" s="200"/>
      <c r="E22" s="340"/>
      <c r="F22" s="355"/>
      <c r="G22" s="326">
        <f>SUM(G23:G25)</f>
        <v>0</v>
      </c>
      <c r="H22" s="189"/>
      <c r="I22" s="210"/>
      <c r="L22" s="320"/>
      <c r="M22" s="320"/>
      <c r="N22" s="320"/>
      <c r="O22" s="320"/>
      <c r="P22" s="320"/>
      <c r="Q22" s="320"/>
      <c r="R22" s="320"/>
      <c r="S22" s="320"/>
    </row>
    <row r="23" spans="1:7" ht="24">
      <c r="A23" s="207" t="s">
        <v>2</v>
      </c>
      <c r="B23" s="213" t="s">
        <v>385</v>
      </c>
      <c r="C23" s="218" t="s">
        <v>388</v>
      </c>
      <c r="D23" s="200" t="s">
        <v>42</v>
      </c>
      <c r="E23" s="340">
        <v>1.35</v>
      </c>
      <c r="F23" s="355"/>
      <c r="G23" s="327">
        <f>E23*F23</f>
        <v>0</v>
      </c>
    </row>
    <row r="24" spans="1:7" ht="27" customHeight="1">
      <c r="A24" s="207" t="s">
        <v>69</v>
      </c>
      <c r="B24" s="213" t="s">
        <v>385</v>
      </c>
      <c r="C24" s="218" t="s">
        <v>389</v>
      </c>
      <c r="D24" s="200" t="s">
        <v>42</v>
      </c>
      <c r="E24" s="340">
        <v>3.76</v>
      </c>
      <c r="F24" s="355"/>
      <c r="G24" s="327">
        <f>E24*F24</f>
        <v>0</v>
      </c>
    </row>
    <row r="25" spans="1:7" ht="48">
      <c r="A25" s="207" t="s">
        <v>5</v>
      </c>
      <c r="B25" s="213" t="s">
        <v>385</v>
      </c>
      <c r="C25" s="218" t="s">
        <v>390</v>
      </c>
      <c r="D25" s="200" t="s">
        <v>42</v>
      </c>
      <c r="E25" s="340">
        <v>1.34</v>
      </c>
      <c r="F25" s="355"/>
      <c r="G25" s="327">
        <f>E25*F25</f>
        <v>0</v>
      </c>
    </row>
    <row r="26" spans="1:7" ht="12">
      <c r="A26" s="207" t="s">
        <v>14</v>
      </c>
      <c r="B26" s="208"/>
      <c r="C26" s="218"/>
      <c r="D26" s="200"/>
      <c r="E26" s="340"/>
      <c r="F26" s="355"/>
      <c r="G26" s="327"/>
    </row>
    <row r="27" spans="1:7" ht="12">
      <c r="A27" s="207"/>
      <c r="B27" s="208"/>
      <c r="C27" s="217" t="s">
        <v>391</v>
      </c>
      <c r="D27" s="200"/>
      <c r="E27" s="340"/>
      <c r="F27" s="355"/>
      <c r="G27" s="326">
        <f>SUM(G28)</f>
        <v>0</v>
      </c>
    </row>
    <row r="28" spans="1:20" s="190" customFormat="1" ht="39" customHeight="1">
      <c r="A28" s="207"/>
      <c r="B28" s="213" t="s">
        <v>385</v>
      </c>
      <c r="C28" s="219" t="s">
        <v>392</v>
      </c>
      <c r="D28" s="200" t="s">
        <v>0</v>
      </c>
      <c r="E28" s="340">
        <v>1</v>
      </c>
      <c r="F28" s="355"/>
      <c r="G28" s="327">
        <f>E28*F28</f>
        <v>0</v>
      </c>
      <c r="H28" s="189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</row>
    <row r="29" spans="1:20" s="190" customFormat="1" ht="12">
      <c r="A29" s="207"/>
      <c r="B29" s="208"/>
      <c r="C29" s="219"/>
      <c r="D29" s="200"/>
      <c r="E29" s="340"/>
      <c r="F29" s="355"/>
      <c r="G29" s="327"/>
      <c r="H29" s="189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</row>
    <row r="30" spans="1:20" s="190" customFormat="1" ht="12">
      <c r="A30" s="207"/>
      <c r="B30" s="208"/>
      <c r="C30" s="217" t="s">
        <v>393</v>
      </c>
      <c r="D30" s="200"/>
      <c r="E30" s="340"/>
      <c r="F30" s="355"/>
      <c r="G30" s="326">
        <f>SUM(G31)</f>
        <v>0</v>
      </c>
      <c r="H30" s="189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</row>
    <row r="31" spans="1:20" s="190" customFormat="1" ht="63.75" customHeight="1">
      <c r="A31" s="207"/>
      <c r="B31" s="213" t="s">
        <v>385</v>
      </c>
      <c r="C31" s="219" t="s">
        <v>394</v>
      </c>
      <c r="D31" s="200" t="s">
        <v>0</v>
      </c>
      <c r="E31" s="340">
        <v>1</v>
      </c>
      <c r="F31" s="355"/>
      <c r="G31" s="327">
        <f>E31*F31</f>
        <v>0</v>
      </c>
      <c r="H31" s="189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</row>
    <row r="32" spans="1:20" s="190" customFormat="1" ht="12">
      <c r="A32" s="207"/>
      <c r="B32" s="208"/>
      <c r="C32" s="219"/>
      <c r="D32" s="200"/>
      <c r="E32" s="340"/>
      <c r="F32" s="355"/>
      <c r="G32" s="327"/>
      <c r="H32" s="189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</row>
    <row r="33" spans="1:20" s="190" customFormat="1" ht="12">
      <c r="A33" s="207"/>
      <c r="B33" s="208"/>
      <c r="C33" s="217" t="s">
        <v>395</v>
      </c>
      <c r="D33" s="342"/>
      <c r="E33" s="340"/>
      <c r="F33" s="355"/>
      <c r="G33" s="326">
        <f>SUM(G34:G35)</f>
        <v>0</v>
      </c>
      <c r="H33" s="220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</row>
    <row r="34" spans="1:20" s="190" customFormat="1" ht="24">
      <c r="A34" s="207" t="s">
        <v>80</v>
      </c>
      <c r="B34" s="213" t="s">
        <v>385</v>
      </c>
      <c r="C34" s="218" t="s">
        <v>396</v>
      </c>
      <c r="D34" s="343" t="s">
        <v>42</v>
      </c>
      <c r="E34" s="340">
        <v>4.52</v>
      </c>
      <c r="F34" s="355"/>
      <c r="G34" s="327">
        <f>E34*F34</f>
        <v>0</v>
      </c>
      <c r="H34" s="220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</row>
    <row r="35" spans="1:20" s="190" customFormat="1" ht="36">
      <c r="A35" s="207"/>
      <c r="B35" s="221" t="s">
        <v>385</v>
      </c>
      <c r="C35" s="218" t="s">
        <v>397</v>
      </c>
      <c r="D35" s="343" t="s">
        <v>42</v>
      </c>
      <c r="E35" s="340">
        <v>0.7</v>
      </c>
      <c r="F35" s="355"/>
      <c r="G35" s="327">
        <f>E35*F35</f>
        <v>0</v>
      </c>
      <c r="H35" s="220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</row>
    <row r="36" spans="1:20" s="190" customFormat="1" ht="12">
      <c r="A36" s="207"/>
      <c r="B36" s="208"/>
      <c r="C36" s="218"/>
      <c r="D36" s="343"/>
      <c r="E36" s="340"/>
      <c r="F36" s="355"/>
      <c r="G36" s="327"/>
      <c r="H36" s="220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</row>
    <row r="37" spans="1:20" s="190" customFormat="1" ht="12">
      <c r="A37" s="207" t="s">
        <v>81</v>
      </c>
      <c r="B37" s="208"/>
      <c r="C37" s="218" t="s">
        <v>398</v>
      </c>
      <c r="D37" s="343" t="s">
        <v>263</v>
      </c>
      <c r="E37" s="340">
        <v>1</v>
      </c>
      <c r="F37" s="355"/>
      <c r="G37" s="327">
        <f>E37*F37</f>
        <v>0</v>
      </c>
      <c r="H37" s="220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</row>
    <row r="38" spans="1:20" s="190" customFormat="1" ht="12">
      <c r="A38" s="207"/>
      <c r="B38" s="208"/>
      <c r="C38" s="218"/>
      <c r="D38" s="343"/>
      <c r="E38" s="340"/>
      <c r="F38" s="355"/>
      <c r="G38" s="327"/>
      <c r="H38" s="220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</row>
    <row r="39" spans="1:20" s="190" customFormat="1" ht="12.75">
      <c r="A39" s="207" t="s">
        <v>82</v>
      </c>
      <c r="B39" s="208"/>
      <c r="C39" s="209" t="s">
        <v>399</v>
      </c>
      <c r="D39" s="343"/>
      <c r="E39" s="340"/>
      <c r="F39" s="355"/>
      <c r="G39" s="326">
        <f>SUM(G40)</f>
        <v>0</v>
      </c>
      <c r="H39" s="220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</row>
    <row r="40" spans="1:20" s="190" customFormat="1" ht="82.5" customHeight="1">
      <c r="A40" s="207"/>
      <c r="B40" s="213" t="s">
        <v>385</v>
      </c>
      <c r="C40" s="218" t="s">
        <v>400</v>
      </c>
      <c r="D40" s="343" t="s">
        <v>0</v>
      </c>
      <c r="E40" s="340">
        <v>1</v>
      </c>
      <c r="F40" s="355"/>
      <c r="G40" s="327">
        <v>0</v>
      </c>
      <c r="H40" s="220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</row>
    <row r="41" spans="1:20" s="190" customFormat="1" ht="12">
      <c r="A41" s="207"/>
      <c r="B41" s="208"/>
      <c r="C41" s="218"/>
      <c r="D41" s="343"/>
      <c r="E41" s="340"/>
      <c r="F41" s="355"/>
      <c r="G41" s="327"/>
      <c r="H41" s="220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</row>
    <row r="42" spans="1:20" s="190" customFormat="1" ht="26.25" customHeight="1">
      <c r="A42" s="207"/>
      <c r="B42" s="213" t="s">
        <v>385</v>
      </c>
      <c r="C42" s="218" t="s">
        <v>401</v>
      </c>
      <c r="D42" s="343" t="s">
        <v>263</v>
      </c>
      <c r="E42" s="340">
        <v>1</v>
      </c>
      <c r="F42" s="355"/>
      <c r="G42" s="327">
        <f>E42*F42</f>
        <v>0</v>
      </c>
      <c r="H42" s="220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</row>
    <row r="43" spans="1:20" s="190" customFormat="1" ht="12.75" customHeight="1">
      <c r="A43" s="207"/>
      <c r="B43" s="213"/>
      <c r="C43" s="218"/>
      <c r="D43" s="343"/>
      <c r="E43" s="340"/>
      <c r="F43" s="355"/>
      <c r="G43" s="327"/>
      <c r="H43" s="220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</row>
    <row r="44" spans="1:20" s="190" customFormat="1" ht="19.5" customHeight="1">
      <c r="A44" s="207"/>
      <c r="B44" s="213"/>
      <c r="C44" s="324" t="s">
        <v>417</v>
      </c>
      <c r="D44" s="343"/>
      <c r="E44" s="340"/>
      <c r="F44" s="355"/>
      <c r="G44" s="326">
        <f>G45</f>
        <v>0</v>
      </c>
      <c r="H44" s="220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</row>
    <row r="45" spans="1:20" s="190" customFormat="1" ht="123" customHeight="1">
      <c r="A45" s="207"/>
      <c r="B45" s="213"/>
      <c r="C45" s="218" t="s">
        <v>418</v>
      </c>
      <c r="D45" s="343" t="s">
        <v>0</v>
      </c>
      <c r="E45" s="340">
        <v>1</v>
      </c>
      <c r="F45" s="355"/>
      <c r="G45" s="327">
        <f>E45*F45</f>
        <v>0</v>
      </c>
      <c r="H45" s="220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</row>
    <row r="46" spans="1:20" s="190" customFormat="1" ht="26.25" customHeight="1">
      <c r="A46" s="207"/>
      <c r="B46" s="213"/>
      <c r="C46" s="218"/>
      <c r="D46" s="343"/>
      <c r="E46" s="340"/>
      <c r="F46" s="355"/>
      <c r="G46" s="327"/>
      <c r="H46" s="220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</row>
    <row r="47" spans="1:20" s="190" customFormat="1" ht="26.25" customHeight="1">
      <c r="A47" s="207"/>
      <c r="B47" s="213"/>
      <c r="C47" s="336" t="s">
        <v>419</v>
      </c>
      <c r="D47" s="343"/>
      <c r="E47" s="340">
        <v>1</v>
      </c>
      <c r="F47" s="355"/>
      <c r="G47" s="327">
        <f>E47*F47</f>
        <v>0</v>
      </c>
      <c r="H47" s="220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</row>
    <row r="48" spans="1:20" s="190" customFormat="1" ht="12">
      <c r="A48" s="207"/>
      <c r="B48" s="208"/>
      <c r="C48" s="218"/>
      <c r="D48" s="343"/>
      <c r="E48" s="340"/>
      <c r="F48" s="355"/>
      <c r="G48" s="327"/>
      <c r="H48" s="220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</row>
    <row r="49" spans="1:20" s="190" customFormat="1" ht="12">
      <c r="A49" s="207"/>
      <c r="B49" s="208"/>
      <c r="C49" s="222" t="s">
        <v>402</v>
      </c>
      <c r="D49" s="344" t="s">
        <v>11</v>
      </c>
      <c r="E49" s="340"/>
      <c r="F49" s="355"/>
      <c r="G49" s="328">
        <f>G17+G37+G39+G42+G44+G47</f>
        <v>0</v>
      </c>
      <c r="H49" s="220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</row>
    <row r="50" spans="1:20" s="190" customFormat="1" ht="12">
      <c r="A50" s="207"/>
      <c r="B50" s="208"/>
      <c r="C50" s="223" t="s">
        <v>57</v>
      </c>
      <c r="D50" s="339" t="s">
        <v>11</v>
      </c>
      <c r="E50" s="340"/>
      <c r="F50" s="355"/>
      <c r="G50" s="329">
        <f>G49*0.21</f>
        <v>0</v>
      </c>
      <c r="H50" s="224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</row>
    <row r="51" spans="1:20" s="190" customFormat="1" ht="12.75">
      <c r="A51" s="207"/>
      <c r="B51" s="208"/>
      <c r="C51" s="362" t="s">
        <v>420</v>
      </c>
      <c r="D51" s="345" t="s">
        <v>11</v>
      </c>
      <c r="E51" s="346"/>
      <c r="F51" s="356"/>
      <c r="G51" s="330">
        <f>SUM(G49:G50)</f>
        <v>0</v>
      </c>
      <c r="H51" s="224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</row>
    <row r="52" spans="1:20" s="190" customFormat="1" ht="12">
      <c r="A52" s="225"/>
      <c r="B52" s="226"/>
      <c r="C52" s="227"/>
      <c r="D52" s="337"/>
      <c r="E52" s="338"/>
      <c r="F52" s="354"/>
      <c r="G52" s="325"/>
      <c r="H52" s="224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</row>
    <row r="53" spans="1:20" s="190" customFormat="1" ht="12.75">
      <c r="A53" s="228"/>
      <c r="B53" s="226"/>
      <c r="C53" s="229"/>
      <c r="D53" s="347"/>
      <c r="E53" s="338"/>
      <c r="F53" s="354"/>
      <c r="G53" s="331"/>
      <c r="H53" s="224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</row>
    <row r="54" spans="1:20" s="190" customFormat="1" ht="36" customHeight="1">
      <c r="A54" s="228"/>
      <c r="B54" s="226"/>
      <c r="C54" s="230"/>
      <c r="D54" s="231"/>
      <c r="E54" s="348"/>
      <c r="F54" s="357"/>
      <c r="G54" s="332"/>
      <c r="H54" s="224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</row>
    <row r="55" spans="1:20" s="190" customFormat="1" ht="12">
      <c r="A55" s="228"/>
      <c r="B55" s="226"/>
      <c r="C55" s="230"/>
      <c r="D55" s="231"/>
      <c r="E55" s="348"/>
      <c r="F55" s="357"/>
      <c r="G55" s="332"/>
      <c r="H55" s="224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20" s="190" customFormat="1" ht="12">
      <c r="A56" s="228"/>
      <c r="B56" s="226"/>
      <c r="C56" s="230"/>
      <c r="D56" s="231"/>
      <c r="E56" s="349"/>
      <c r="F56" s="358"/>
      <c r="G56" s="332"/>
      <c r="H56" s="232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</row>
    <row r="57" spans="1:20" s="190" customFormat="1" ht="12">
      <c r="A57" s="228"/>
      <c r="B57" s="226"/>
      <c r="C57" s="233"/>
      <c r="D57" s="350"/>
      <c r="E57" s="349"/>
      <c r="F57" s="358"/>
      <c r="G57" s="332"/>
      <c r="H57" s="232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</row>
    <row r="58" spans="1:20" s="190" customFormat="1" ht="12">
      <c r="A58" s="228"/>
      <c r="B58" s="226"/>
      <c r="C58" s="230"/>
      <c r="D58" s="234"/>
      <c r="E58" s="349"/>
      <c r="F58" s="354"/>
      <c r="G58" s="325"/>
      <c r="H58" s="232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</row>
    <row r="59" spans="1:20" s="190" customFormat="1" ht="12.75">
      <c r="A59" s="228"/>
      <c r="B59" s="226"/>
      <c r="C59" s="235"/>
      <c r="D59" s="234"/>
      <c r="E59" s="349"/>
      <c r="F59" s="354"/>
      <c r="G59" s="325"/>
      <c r="H59" s="232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s="190" customFormat="1" ht="12">
      <c r="A60" s="228"/>
      <c r="B60" s="226"/>
      <c r="C60" s="230"/>
      <c r="D60" s="351"/>
      <c r="E60" s="338"/>
      <c r="F60" s="357"/>
      <c r="G60" s="333"/>
      <c r="H60" s="232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s="190" customFormat="1" ht="12">
      <c r="A61" s="228"/>
      <c r="B61" s="226"/>
      <c r="C61" s="230"/>
      <c r="D61" s="351"/>
      <c r="E61" s="338"/>
      <c r="F61" s="357"/>
      <c r="G61" s="333"/>
      <c r="H61" s="232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0" s="190" customFormat="1" ht="12">
      <c r="A62" s="228"/>
      <c r="B62" s="226"/>
      <c r="C62" s="230"/>
      <c r="D62" s="351"/>
      <c r="E62" s="349"/>
      <c r="F62" s="357"/>
      <c r="G62" s="333"/>
      <c r="H62" s="232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</row>
    <row r="63" spans="1:20" s="190" customFormat="1" ht="12">
      <c r="A63" s="228"/>
      <c r="B63" s="226"/>
      <c r="C63" s="230"/>
      <c r="D63" s="351"/>
      <c r="E63" s="349"/>
      <c r="F63" s="357"/>
      <c r="G63" s="333"/>
      <c r="H63" s="232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 s="190" customFormat="1" ht="12">
      <c r="A64" s="228"/>
      <c r="B64" s="226"/>
      <c r="C64" s="230"/>
      <c r="D64" s="351"/>
      <c r="E64" s="349"/>
      <c r="F64" s="357"/>
      <c r="G64" s="333"/>
      <c r="H64" s="232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8" ht="12">
      <c r="A65" s="228"/>
      <c r="B65" s="226"/>
      <c r="C65" s="236"/>
      <c r="D65" s="351"/>
      <c r="E65" s="349"/>
      <c r="F65" s="357"/>
      <c r="G65" s="333"/>
      <c r="H65" s="232"/>
    </row>
    <row r="66" spans="1:8" ht="12">
      <c r="A66" s="228"/>
      <c r="B66" s="226"/>
      <c r="C66" s="236"/>
      <c r="D66" s="351"/>
      <c r="E66" s="349"/>
      <c r="F66" s="357"/>
      <c r="G66" s="333"/>
      <c r="H66" s="232"/>
    </row>
    <row r="67" spans="1:8" ht="12">
      <c r="A67" s="228"/>
      <c r="B67" s="226"/>
      <c r="C67" s="237"/>
      <c r="D67" s="350"/>
      <c r="E67" s="349"/>
      <c r="F67" s="359"/>
      <c r="G67" s="334"/>
      <c r="H67" s="232"/>
    </row>
    <row r="68" spans="1:8" ht="12.75">
      <c r="A68" s="228"/>
      <c r="B68" s="226"/>
      <c r="C68" s="238"/>
      <c r="D68" s="234"/>
      <c r="E68" s="349"/>
      <c r="H68" s="232"/>
    </row>
    <row r="69" spans="1:8" ht="12.75">
      <c r="A69" s="228"/>
      <c r="B69" s="226"/>
      <c r="C69" s="235"/>
      <c r="D69" s="234"/>
      <c r="E69" s="352"/>
      <c r="H69" s="232"/>
    </row>
    <row r="70" spans="1:9" ht="12">
      <c r="A70" s="228"/>
      <c r="B70" s="226"/>
      <c r="C70" s="239"/>
      <c r="D70" s="351"/>
      <c r="F70" s="357"/>
      <c r="G70" s="333"/>
      <c r="H70" s="232"/>
      <c r="I70" s="240"/>
    </row>
    <row r="71" spans="1:8" ht="12">
      <c r="A71" s="228"/>
      <c r="B71" s="226"/>
      <c r="C71" s="239"/>
      <c r="D71" s="351"/>
      <c r="F71" s="357"/>
      <c r="G71" s="333"/>
      <c r="H71" s="232"/>
    </row>
    <row r="72" spans="1:8" ht="12">
      <c r="A72" s="228"/>
      <c r="B72" s="226"/>
      <c r="C72" s="241"/>
      <c r="D72" s="350"/>
      <c r="E72" s="349"/>
      <c r="F72" s="360"/>
      <c r="G72" s="334"/>
      <c r="H72" s="232"/>
    </row>
    <row r="73" spans="1:8" ht="12">
      <c r="A73" s="228"/>
      <c r="B73" s="226"/>
      <c r="E73" s="348"/>
      <c r="H73" s="232"/>
    </row>
    <row r="74" spans="2:8" ht="12">
      <c r="B74" s="226"/>
      <c r="E74" s="348"/>
      <c r="H74" s="232"/>
    </row>
    <row r="75" spans="2:8" ht="12">
      <c r="B75" s="226"/>
      <c r="H75" s="232"/>
    </row>
    <row r="76" spans="2:8" ht="12">
      <c r="B76" s="226"/>
      <c r="C76" s="242"/>
      <c r="H76" s="232"/>
    </row>
    <row r="77" spans="2:8" ht="12">
      <c r="B77" s="226"/>
      <c r="H77" s="232"/>
    </row>
    <row r="78" spans="2:8" ht="12">
      <c r="B78" s="226"/>
      <c r="H78" s="232"/>
    </row>
    <row r="79" spans="2:8" ht="12">
      <c r="B79" s="226"/>
      <c r="H79" s="232"/>
    </row>
    <row r="80" spans="2:8" ht="12">
      <c r="B80" s="226"/>
      <c r="H80" s="232"/>
    </row>
    <row r="81" spans="1:20" s="190" customFormat="1" ht="12">
      <c r="A81" s="185"/>
      <c r="B81" s="226"/>
      <c r="C81" s="187"/>
      <c r="D81" s="337"/>
      <c r="E81" s="338"/>
      <c r="F81" s="354"/>
      <c r="G81" s="325"/>
      <c r="H81" s="232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</row>
    <row r="82" spans="1:20" s="190" customFormat="1" ht="28.5" customHeight="1">
      <c r="A82" s="185"/>
      <c r="B82" s="226"/>
      <c r="C82" s="187"/>
      <c r="D82" s="337"/>
      <c r="E82" s="338"/>
      <c r="F82" s="354"/>
      <c r="G82" s="325"/>
      <c r="H82" s="232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</row>
    <row r="83" spans="1:20" s="190" customFormat="1" ht="12.75" customHeight="1">
      <c r="A83" s="185"/>
      <c r="B83" s="226"/>
      <c r="C83" s="187"/>
      <c r="D83" s="337"/>
      <c r="E83" s="338"/>
      <c r="F83" s="354"/>
      <c r="G83" s="325"/>
      <c r="H83" s="232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</row>
    <row r="84" spans="1:20" s="190" customFormat="1" ht="26.25" customHeight="1">
      <c r="A84" s="185"/>
      <c r="B84" s="226"/>
      <c r="C84" s="187"/>
      <c r="D84" s="337"/>
      <c r="E84" s="338"/>
      <c r="F84" s="354"/>
      <c r="G84" s="325"/>
      <c r="H84" s="232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</row>
    <row r="85" spans="1:20" s="190" customFormat="1" ht="12">
      <c r="A85" s="185"/>
      <c r="B85" s="226"/>
      <c r="C85" s="187"/>
      <c r="D85" s="337"/>
      <c r="E85" s="338"/>
      <c r="F85" s="354"/>
      <c r="G85" s="325"/>
      <c r="H85" s="232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</row>
    <row r="86" spans="1:20" s="190" customFormat="1" ht="12">
      <c r="A86" s="185"/>
      <c r="B86" s="226"/>
      <c r="C86" s="187"/>
      <c r="D86" s="337"/>
      <c r="E86" s="338"/>
      <c r="F86" s="361"/>
      <c r="G86" s="325"/>
      <c r="H86" s="232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</row>
    <row r="87" spans="1:20" s="190" customFormat="1" ht="12">
      <c r="A87" s="185"/>
      <c r="B87" s="226"/>
      <c r="C87" s="187"/>
      <c r="D87" s="337"/>
      <c r="E87" s="338"/>
      <c r="F87" s="354"/>
      <c r="G87" s="325"/>
      <c r="H87" s="232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</row>
    <row r="88" spans="1:20" s="190" customFormat="1" ht="12">
      <c r="A88" s="185"/>
      <c r="B88" s="226"/>
      <c r="C88" s="187"/>
      <c r="D88" s="337"/>
      <c r="E88" s="353"/>
      <c r="F88" s="354"/>
      <c r="G88" s="325"/>
      <c r="H88" s="232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1:20" s="190" customFormat="1" ht="12">
      <c r="A89" s="185"/>
      <c r="B89" s="226"/>
      <c r="C89" s="187"/>
      <c r="D89" s="337"/>
      <c r="E89" s="338"/>
      <c r="F89" s="354"/>
      <c r="G89" s="325"/>
      <c r="H89" s="232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</row>
    <row r="90" spans="1:20" s="190" customFormat="1" ht="12">
      <c r="A90" s="185"/>
      <c r="B90" s="226"/>
      <c r="C90" s="187"/>
      <c r="D90" s="337"/>
      <c r="E90" s="338"/>
      <c r="F90" s="354"/>
      <c r="G90" s="325"/>
      <c r="H90" s="232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</row>
    <row r="91" spans="1:20" s="190" customFormat="1" ht="12">
      <c r="A91" s="185"/>
      <c r="B91" s="226"/>
      <c r="C91" s="243"/>
      <c r="D91" s="347"/>
      <c r="E91" s="338"/>
      <c r="F91" s="354"/>
      <c r="G91" s="335"/>
      <c r="H91" s="232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</row>
    <row r="92" spans="1:20" s="190" customFormat="1" ht="12">
      <c r="A92" s="185"/>
      <c r="B92" s="226"/>
      <c r="C92" s="243"/>
      <c r="D92" s="347"/>
      <c r="E92" s="338"/>
      <c r="F92" s="354"/>
      <c r="G92" s="335"/>
      <c r="H92" s="232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</row>
    <row r="93" spans="1:20" s="190" customFormat="1" ht="12">
      <c r="A93" s="185"/>
      <c r="B93" s="226"/>
      <c r="C93" s="243"/>
      <c r="D93" s="347"/>
      <c r="E93" s="352"/>
      <c r="F93" s="354"/>
      <c r="G93" s="335"/>
      <c r="H93" s="232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</row>
    <row r="94" spans="1:20" s="190" customFormat="1" ht="12">
      <c r="A94" s="185"/>
      <c r="B94" s="226"/>
      <c r="C94" s="243"/>
      <c r="D94" s="347"/>
      <c r="E94" s="352"/>
      <c r="F94" s="354"/>
      <c r="G94" s="335"/>
      <c r="H94" s="232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</row>
    <row r="95" spans="1:20" s="190" customFormat="1" ht="12">
      <c r="A95" s="185"/>
      <c r="B95" s="226"/>
      <c r="C95" s="243"/>
      <c r="D95" s="347"/>
      <c r="E95" s="352"/>
      <c r="F95" s="354"/>
      <c r="G95" s="335"/>
      <c r="H95" s="232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</row>
    <row r="96" spans="1:20" s="190" customFormat="1" ht="12">
      <c r="A96" s="185"/>
      <c r="B96" s="226"/>
      <c r="C96" s="243"/>
      <c r="D96" s="347"/>
      <c r="E96" s="352"/>
      <c r="F96" s="354"/>
      <c r="G96" s="335"/>
      <c r="H96" s="232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</row>
    <row r="97" spans="1:20" s="190" customFormat="1" ht="12">
      <c r="A97" s="185"/>
      <c r="B97" s="226"/>
      <c r="C97" s="243"/>
      <c r="D97" s="347"/>
      <c r="E97" s="352"/>
      <c r="F97" s="354"/>
      <c r="G97" s="335"/>
      <c r="H97" s="232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</row>
    <row r="98" spans="1:20" s="190" customFormat="1" ht="12">
      <c r="A98" s="185"/>
      <c r="B98" s="226"/>
      <c r="C98" s="243"/>
      <c r="D98" s="347"/>
      <c r="E98" s="352"/>
      <c r="F98" s="354"/>
      <c r="G98" s="335"/>
      <c r="H98" s="232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</row>
    <row r="99" spans="1:20" s="190" customFormat="1" ht="12">
      <c r="A99" s="185"/>
      <c r="B99" s="226"/>
      <c r="C99" s="243"/>
      <c r="D99" s="347"/>
      <c r="E99" s="352"/>
      <c r="F99" s="354"/>
      <c r="G99" s="335"/>
      <c r="H99" s="232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</row>
    <row r="100" spans="1:20" s="190" customFormat="1" ht="12">
      <c r="A100" s="185"/>
      <c r="B100" s="226"/>
      <c r="C100" s="243"/>
      <c r="D100" s="347"/>
      <c r="E100" s="352"/>
      <c r="F100" s="354"/>
      <c r="G100" s="335"/>
      <c r="H100" s="232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</row>
    <row r="101" spans="1:20" s="190" customFormat="1" ht="12">
      <c r="A101" s="185"/>
      <c r="B101" s="226"/>
      <c r="C101" s="243"/>
      <c r="D101" s="347"/>
      <c r="E101" s="352"/>
      <c r="F101" s="354"/>
      <c r="G101" s="335"/>
      <c r="H101" s="232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</row>
    <row r="102" spans="1:20" s="190" customFormat="1" ht="12">
      <c r="A102" s="185"/>
      <c r="B102" s="226"/>
      <c r="C102" s="243"/>
      <c r="D102" s="347"/>
      <c r="E102" s="352"/>
      <c r="F102" s="354"/>
      <c r="G102" s="335"/>
      <c r="H102" s="232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</row>
    <row r="103" spans="1:20" s="190" customFormat="1" ht="12">
      <c r="A103" s="185"/>
      <c r="B103" s="226"/>
      <c r="C103" s="243"/>
      <c r="D103" s="347"/>
      <c r="E103" s="352"/>
      <c r="F103" s="354"/>
      <c r="G103" s="335"/>
      <c r="H103" s="232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</row>
    <row r="104" spans="1:20" s="190" customFormat="1" ht="12">
      <c r="A104" s="185"/>
      <c r="B104" s="226"/>
      <c r="C104" s="243"/>
      <c r="D104" s="347"/>
      <c r="E104" s="352"/>
      <c r="F104" s="354"/>
      <c r="G104" s="335"/>
      <c r="H104" s="232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</row>
    <row r="105" spans="1:20" s="190" customFormat="1" ht="12">
      <c r="A105" s="185"/>
      <c r="B105" s="226"/>
      <c r="C105" s="243"/>
      <c r="D105" s="347"/>
      <c r="E105" s="352"/>
      <c r="F105" s="354"/>
      <c r="G105" s="335"/>
      <c r="H105" s="232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</row>
    <row r="106" spans="1:20" s="190" customFormat="1" ht="12">
      <c r="A106" s="185"/>
      <c r="B106" s="226"/>
      <c r="C106" s="243"/>
      <c r="D106" s="347"/>
      <c r="E106" s="352"/>
      <c r="F106" s="354"/>
      <c r="G106" s="335"/>
      <c r="H106" s="232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</row>
    <row r="107" spans="1:20" s="190" customFormat="1" ht="12">
      <c r="A107" s="185"/>
      <c r="B107" s="226"/>
      <c r="C107" s="243"/>
      <c r="D107" s="347"/>
      <c r="E107" s="352"/>
      <c r="F107" s="354"/>
      <c r="G107" s="335"/>
      <c r="H107" s="232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</row>
    <row r="108" spans="1:20" s="190" customFormat="1" ht="12">
      <c r="A108" s="185"/>
      <c r="B108" s="186"/>
      <c r="C108" s="243"/>
      <c r="D108" s="347"/>
      <c r="E108" s="352"/>
      <c r="F108" s="354"/>
      <c r="G108" s="335"/>
      <c r="H108" s="232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</row>
    <row r="109" spans="1:20" s="190" customFormat="1" ht="12">
      <c r="A109" s="185"/>
      <c r="B109" s="186"/>
      <c r="C109" s="243"/>
      <c r="D109" s="347"/>
      <c r="E109" s="352"/>
      <c r="F109" s="354"/>
      <c r="G109" s="335"/>
      <c r="H109" s="232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</row>
    <row r="110" spans="1:20" s="190" customFormat="1" ht="12">
      <c r="A110" s="185"/>
      <c r="B110" s="186"/>
      <c r="C110" s="243"/>
      <c r="D110" s="347"/>
      <c r="E110" s="352"/>
      <c r="F110" s="354"/>
      <c r="G110" s="335"/>
      <c r="H110" s="232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</row>
    <row r="111" spans="1:20" s="190" customFormat="1" ht="12">
      <c r="A111" s="185"/>
      <c r="B111" s="186"/>
      <c r="C111" s="243"/>
      <c r="D111" s="347"/>
      <c r="E111" s="352"/>
      <c r="F111" s="354"/>
      <c r="G111" s="335"/>
      <c r="H111" s="232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</row>
    <row r="112" spans="1:20" s="190" customFormat="1" ht="12">
      <c r="A112" s="185"/>
      <c r="B112" s="186"/>
      <c r="C112" s="243"/>
      <c r="D112" s="347"/>
      <c r="E112" s="352"/>
      <c r="F112" s="354"/>
      <c r="G112" s="335"/>
      <c r="H112" s="232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</row>
    <row r="113" spans="1:20" s="190" customFormat="1" ht="12">
      <c r="A113" s="185"/>
      <c r="B113" s="186"/>
      <c r="C113" s="243"/>
      <c r="D113" s="347"/>
      <c r="E113" s="352"/>
      <c r="F113" s="354"/>
      <c r="G113" s="335"/>
      <c r="H113" s="232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</row>
    <row r="114" spans="1:20" s="190" customFormat="1" ht="12">
      <c r="A114" s="185"/>
      <c r="B114" s="186"/>
      <c r="C114" s="243"/>
      <c r="D114" s="347"/>
      <c r="E114" s="352"/>
      <c r="F114" s="354"/>
      <c r="G114" s="335"/>
      <c r="H114" s="232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</row>
    <row r="115" spans="1:20" s="190" customFormat="1" ht="12">
      <c r="A115" s="185"/>
      <c r="B115" s="186"/>
      <c r="C115" s="243"/>
      <c r="D115" s="347"/>
      <c r="E115" s="352"/>
      <c r="F115" s="354"/>
      <c r="G115" s="335"/>
      <c r="H115" s="232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</row>
    <row r="116" spans="1:20" s="190" customFormat="1" ht="12">
      <c r="A116" s="185"/>
      <c r="B116" s="186"/>
      <c r="C116" s="243"/>
      <c r="D116" s="347"/>
      <c r="E116" s="352"/>
      <c r="F116" s="354"/>
      <c r="G116" s="335"/>
      <c r="H116" s="232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</row>
    <row r="117" spans="1:20" s="190" customFormat="1" ht="12">
      <c r="A117" s="185"/>
      <c r="B117" s="186"/>
      <c r="C117" s="243"/>
      <c r="D117" s="347"/>
      <c r="E117" s="352"/>
      <c r="F117" s="354"/>
      <c r="G117" s="335"/>
      <c r="H117" s="232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</row>
    <row r="118" spans="1:20" s="190" customFormat="1" ht="12">
      <c r="A118" s="185"/>
      <c r="B118" s="186"/>
      <c r="C118" s="243"/>
      <c r="D118" s="347"/>
      <c r="E118" s="352"/>
      <c r="F118" s="354"/>
      <c r="G118" s="335"/>
      <c r="H118" s="232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</row>
    <row r="119" spans="1:20" s="190" customFormat="1" ht="12">
      <c r="A119" s="185"/>
      <c r="B119" s="186"/>
      <c r="C119" s="243"/>
      <c r="D119" s="347"/>
      <c r="E119" s="352"/>
      <c r="F119" s="354"/>
      <c r="G119" s="335"/>
      <c r="H119" s="232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</row>
    <row r="120" spans="1:20" s="190" customFormat="1" ht="12">
      <c r="A120" s="185"/>
      <c r="B120" s="186"/>
      <c r="C120" s="243"/>
      <c r="D120" s="347"/>
      <c r="E120" s="352"/>
      <c r="F120" s="354"/>
      <c r="G120" s="335"/>
      <c r="H120" s="232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</row>
    <row r="121" spans="1:20" s="190" customFormat="1" ht="12">
      <c r="A121" s="185"/>
      <c r="B121" s="186"/>
      <c r="C121" s="243"/>
      <c r="D121" s="347"/>
      <c r="E121" s="352"/>
      <c r="F121" s="354"/>
      <c r="G121" s="335"/>
      <c r="H121" s="232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</row>
    <row r="122" spans="1:20" s="190" customFormat="1" ht="12">
      <c r="A122" s="185"/>
      <c r="B122" s="186"/>
      <c r="C122" s="243"/>
      <c r="D122" s="347"/>
      <c r="E122" s="352"/>
      <c r="F122" s="354"/>
      <c r="G122" s="335"/>
      <c r="H122" s="232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</row>
    <row r="123" spans="1:20" s="190" customFormat="1" ht="12">
      <c r="A123" s="185"/>
      <c r="B123" s="186"/>
      <c r="C123" s="243"/>
      <c r="D123" s="347"/>
      <c r="E123" s="352"/>
      <c r="F123" s="354"/>
      <c r="G123" s="335"/>
      <c r="H123" s="232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</row>
    <row r="124" spans="1:20" s="190" customFormat="1" ht="12">
      <c r="A124" s="185"/>
      <c r="B124" s="186"/>
      <c r="C124" s="243"/>
      <c r="D124" s="347"/>
      <c r="E124" s="352"/>
      <c r="F124" s="354"/>
      <c r="G124" s="335"/>
      <c r="H124" s="232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</row>
    <row r="125" spans="1:20" s="190" customFormat="1" ht="12">
      <c r="A125" s="185"/>
      <c r="B125" s="186"/>
      <c r="C125" s="243"/>
      <c r="D125" s="347"/>
      <c r="E125" s="352"/>
      <c r="F125" s="354"/>
      <c r="G125" s="335"/>
      <c r="H125" s="232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</row>
    <row r="126" spans="1:20" s="190" customFormat="1" ht="12">
      <c r="A126" s="185"/>
      <c r="B126" s="186"/>
      <c r="C126" s="243"/>
      <c r="D126" s="347"/>
      <c r="E126" s="352"/>
      <c r="F126" s="354"/>
      <c r="G126" s="335"/>
      <c r="H126" s="232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</row>
    <row r="127" spans="1:20" s="190" customFormat="1" ht="12">
      <c r="A127" s="185"/>
      <c r="B127" s="186"/>
      <c r="C127" s="243"/>
      <c r="D127" s="347"/>
      <c r="E127" s="352"/>
      <c r="F127" s="354"/>
      <c r="G127" s="335"/>
      <c r="H127" s="232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</row>
    <row r="128" spans="1:20" s="190" customFormat="1" ht="12">
      <c r="A128" s="185"/>
      <c r="B128" s="186"/>
      <c r="C128" s="243"/>
      <c r="D128" s="347"/>
      <c r="E128" s="352"/>
      <c r="F128" s="354"/>
      <c r="G128" s="335"/>
      <c r="H128" s="232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</row>
    <row r="129" spans="1:20" s="190" customFormat="1" ht="12">
      <c r="A129" s="185"/>
      <c r="B129" s="186"/>
      <c r="C129" s="243"/>
      <c r="D129" s="347"/>
      <c r="E129" s="352"/>
      <c r="F129" s="354"/>
      <c r="G129" s="335"/>
      <c r="H129" s="232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</row>
    <row r="130" spans="1:20" s="190" customFormat="1" ht="12">
      <c r="A130" s="185"/>
      <c r="B130" s="186"/>
      <c r="C130" s="243"/>
      <c r="D130" s="347"/>
      <c r="E130" s="352"/>
      <c r="F130" s="354"/>
      <c r="G130" s="335"/>
      <c r="H130" s="232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</row>
    <row r="131" spans="1:20" s="190" customFormat="1" ht="12">
      <c r="A131" s="185"/>
      <c r="B131" s="186"/>
      <c r="C131" s="243"/>
      <c r="D131" s="347"/>
      <c r="E131" s="352"/>
      <c r="F131" s="354"/>
      <c r="G131" s="335"/>
      <c r="H131" s="232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</row>
    <row r="132" spans="1:20" s="190" customFormat="1" ht="12">
      <c r="A132" s="185"/>
      <c r="B132" s="186"/>
      <c r="C132" s="243"/>
      <c r="D132" s="347"/>
      <c r="E132" s="352"/>
      <c r="F132" s="354"/>
      <c r="G132" s="335"/>
      <c r="H132" s="232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</row>
    <row r="133" spans="1:20" s="190" customFormat="1" ht="12">
      <c r="A133" s="185"/>
      <c r="B133" s="186"/>
      <c r="C133" s="243"/>
      <c r="D133" s="347"/>
      <c r="E133" s="352"/>
      <c r="F133" s="354"/>
      <c r="G133" s="335"/>
      <c r="H133" s="232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</row>
    <row r="134" spans="1:20" s="190" customFormat="1" ht="12">
      <c r="A134" s="185"/>
      <c r="B134" s="186"/>
      <c r="C134" s="243"/>
      <c r="D134" s="347"/>
      <c r="E134" s="352"/>
      <c r="F134" s="354"/>
      <c r="G134" s="335"/>
      <c r="H134" s="232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</row>
    <row r="135" spans="1:20" s="190" customFormat="1" ht="12">
      <c r="A135" s="185"/>
      <c r="B135" s="186"/>
      <c r="C135" s="243"/>
      <c r="D135" s="347"/>
      <c r="E135" s="352"/>
      <c r="F135" s="354"/>
      <c r="G135" s="335"/>
      <c r="H135" s="232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</row>
    <row r="136" spans="1:20" s="190" customFormat="1" ht="12">
      <c r="A136" s="185"/>
      <c r="B136" s="186"/>
      <c r="C136" s="243"/>
      <c r="D136" s="347"/>
      <c r="E136" s="352"/>
      <c r="F136" s="354"/>
      <c r="G136" s="335"/>
      <c r="H136" s="232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</row>
    <row r="137" spans="1:20" s="190" customFormat="1" ht="12">
      <c r="A137" s="185"/>
      <c r="B137" s="186"/>
      <c r="C137" s="243"/>
      <c r="D137" s="347"/>
      <c r="E137" s="352"/>
      <c r="F137" s="354"/>
      <c r="G137" s="335"/>
      <c r="H137" s="232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</row>
    <row r="138" spans="1:20" s="190" customFormat="1" ht="12">
      <c r="A138" s="185"/>
      <c r="B138" s="186"/>
      <c r="C138" s="243"/>
      <c r="D138" s="347"/>
      <c r="E138" s="352"/>
      <c r="F138" s="354"/>
      <c r="G138" s="335"/>
      <c r="H138" s="232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</row>
    <row r="139" spans="1:20" s="190" customFormat="1" ht="12">
      <c r="A139" s="185"/>
      <c r="B139" s="186"/>
      <c r="C139" s="243"/>
      <c r="D139" s="347"/>
      <c r="E139" s="352"/>
      <c r="F139" s="354"/>
      <c r="G139" s="335"/>
      <c r="H139" s="232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</row>
    <row r="140" spans="1:20" s="190" customFormat="1" ht="12">
      <c r="A140" s="185"/>
      <c r="B140" s="186"/>
      <c r="C140" s="243"/>
      <c r="D140" s="347"/>
      <c r="E140" s="352"/>
      <c r="F140" s="354"/>
      <c r="G140" s="335"/>
      <c r="H140" s="232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</row>
    <row r="141" spans="1:20" s="190" customFormat="1" ht="12">
      <c r="A141" s="185"/>
      <c r="B141" s="186"/>
      <c r="C141" s="243"/>
      <c r="D141" s="347"/>
      <c r="E141" s="352"/>
      <c r="F141" s="354"/>
      <c r="G141" s="335"/>
      <c r="H141" s="232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</row>
    <row r="142" spans="1:20" s="190" customFormat="1" ht="12">
      <c r="A142" s="185"/>
      <c r="B142" s="186"/>
      <c r="C142" s="243"/>
      <c r="D142" s="347"/>
      <c r="E142" s="352"/>
      <c r="F142" s="354"/>
      <c r="G142" s="335"/>
      <c r="H142" s="232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</row>
    <row r="143" spans="1:20" s="190" customFormat="1" ht="12">
      <c r="A143" s="185"/>
      <c r="B143" s="186"/>
      <c r="C143" s="243"/>
      <c r="D143" s="347"/>
      <c r="E143" s="352"/>
      <c r="F143" s="354"/>
      <c r="G143" s="335"/>
      <c r="H143" s="232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</row>
    <row r="144" spans="1:20" s="190" customFormat="1" ht="12">
      <c r="A144" s="185"/>
      <c r="B144" s="186"/>
      <c r="C144" s="243"/>
      <c r="D144" s="347"/>
      <c r="E144" s="352"/>
      <c r="F144" s="354"/>
      <c r="G144" s="335"/>
      <c r="H144" s="232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</row>
    <row r="145" spans="1:20" s="190" customFormat="1" ht="12">
      <c r="A145" s="185"/>
      <c r="B145" s="186"/>
      <c r="C145" s="243"/>
      <c r="D145" s="347"/>
      <c r="E145" s="352"/>
      <c r="F145" s="354"/>
      <c r="G145" s="335"/>
      <c r="H145" s="232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</row>
    <row r="146" spans="1:20" s="190" customFormat="1" ht="12">
      <c r="A146" s="185"/>
      <c r="B146" s="186"/>
      <c r="C146" s="243"/>
      <c r="D146" s="347"/>
      <c r="E146" s="352"/>
      <c r="F146" s="354"/>
      <c r="G146" s="335"/>
      <c r="H146" s="232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</row>
    <row r="147" spans="1:20" s="190" customFormat="1" ht="12">
      <c r="A147" s="185"/>
      <c r="B147" s="186"/>
      <c r="C147" s="243"/>
      <c r="D147" s="347"/>
      <c r="E147" s="352"/>
      <c r="F147" s="354"/>
      <c r="G147" s="335"/>
      <c r="H147" s="232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</row>
    <row r="148" spans="1:20" s="190" customFormat="1" ht="12">
      <c r="A148" s="185"/>
      <c r="B148" s="186"/>
      <c r="C148" s="243"/>
      <c r="D148" s="347"/>
      <c r="E148" s="352"/>
      <c r="F148" s="354"/>
      <c r="G148" s="335"/>
      <c r="H148" s="232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</row>
    <row r="149" spans="1:20" s="190" customFormat="1" ht="12">
      <c r="A149" s="185"/>
      <c r="B149" s="186"/>
      <c r="C149" s="187"/>
      <c r="D149" s="337"/>
      <c r="E149" s="352"/>
      <c r="F149" s="354"/>
      <c r="G149" s="325"/>
      <c r="H149" s="189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</row>
    <row r="150" spans="1:20" s="190" customFormat="1" ht="12">
      <c r="A150" s="185"/>
      <c r="B150" s="186"/>
      <c r="C150" s="187"/>
      <c r="D150" s="337"/>
      <c r="E150" s="352"/>
      <c r="F150" s="354"/>
      <c r="G150" s="325"/>
      <c r="H150" s="189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</row>
  </sheetData>
  <sheetProtection/>
  <mergeCells count="2">
    <mergeCell ref="J16:P16"/>
    <mergeCell ref="L22:S22"/>
  </mergeCells>
  <printOptions/>
  <pageMargins left="0.7" right="0.7" top="0.787401575" bottom="0.787401575" header="0.3" footer="0.3"/>
  <pageSetup fitToWidth="0" fitToHeight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28"/>
  <sheetViews>
    <sheetView zoomScalePageLayoutView="0" workbookViewId="0" topLeftCell="A145">
      <selection activeCell="C3" sqref="C3"/>
    </sheetView>
  </sheetViews>
  <sheetFormatPr defaultColWidth="9.00390625" defaultRowHeight="12.75"/>
  <cols>
    <col min="1" max="1" width="4.125" style="81" customWidth="1"/>
    <col min="2" max="2" width="9.375" style="61" customWidth="1"/>
    <col min="3" max="3" width="46.625" style="25" customWidth="1"/>
    <col min="4" max="4" width="3.875" style="61" customWidth="1"/>
    <col min="5" max="5" width="7.75390625" style="35" customWidth="1"/>
    <col min="6" max="6" width="8.625" style="244" customWidth="1"/>
    <col min="7" max="7" width="11.625" style="90" customWidth="1"/>
    <col min="8" max="8" width="6.625" style="245" customWidth="1"/>
    <col min="9" max="16384" width="9.125" style="82" customWidth="1"/>
  </cols>
  <sheetData>
    <row r="1" ht="12.75">
      <c r="C1" s="51"/>
    </row>
    <row r="2" ht="12.75">
      <c r="C2" s="191" t="s">
        <v>374</v>
      </c>
    </row>
    <row r="3" ht="12.75">
      <c r="C3" s="192" t="s">
        <v>403</v>
      </c>
    </row>
    <row r="4" ht="12.75">
      <c r="C4" s="193"/>
    </row>
    <row r="5" ht="12.75">
      <c r="C5" s="193" t="s">
        <v>375</v>
      </c>
    </row>
    <row r="6" ht="12.75">
      <c r="C6" s="194" t="s">
        <v>404</v>
      </c>
    </row>
    <row r="7" ht="12.75">
      <c r="C7" s="187"/>
    </row>
    <row r="8" spans="1:47" s="37" customFormat="1" ht="12">
      <c r="A8" s="55"/>
      <c r="B8" s="59"/>
      <c r="C8" s="193" t="s">
        <v>10</v>
      </c>
      <c r="D8" s="59"/>
      <c r="E8" s="246"/>
      <c r="F8" s="246"/>
      <c r="G8" s="44"/>
      <c r="H8" s="247"/>
      <c r="I8" s="36"/>
      <c r="AU8" s="38"/>
    </row>
    <row r="9" ht="12.75">
      <c r="C9" s="195" t="s">
        <v>376</v>
      </c>
    </row>
    <row r="10" ht="12.75">
      <c r="C10" s="195"/>
    </row>
    <row r="11" ht="12.75">
      <c r="C11" s="196" t="s">
        <v>377</v>
      </c>
    </row>
    <row r="12" ht="12.75">
      <c r="C12" s="195" t="s">
        <v>376</v>
      </c>
    </row>
    <row r="13" ht="12.75">
      <c r="C13" s="16"/>
    </row>
    <row r="14" ht="12.75">
      <c r="C14" s="16"/>
    </row>
    <row r="15" spans="1:47" s="37" customFormat="1" ht="12">
      <c r="A15" s="55"/>
      <c r="B15" s="59"/>
      <c r="C15" s="39"/>
      <c r="D15" s="59"/>
      <c r="E15" s="246"/>
      <c r="F15" s="246"/>
      <c r="G15" s="44"/>
      <c r="H15" s="247"/>
      <c r="I15" s="36"/>
      <c r="AU15" s="38"/>
    </row>
    <row r="16" spans="1:47" s="37" customFormat="1" ht="11.25" customHeight="1">
      <c r="A16" s="55"/>
      <c r="B16" s="60"/>
      <c r="C16" s="321" t="s">
        <v>48</v>
      </c>
      <c r="D16" s="322"/>
      <c r="E16" s="322"/>
      <c r="F16" s="322"/>
      <c r="G16" s="323"/>
      <c r="H16" s="247"/>
      <c r="I16" s="36"/>
      <c r="AU16" s="38"/>
    </row>
    <row r="17" spans="1:47" s="37" customFormat="1" ht="12">
      <c r="A17" s="55"/>
      <c r="B17" s="60"/>
      <c r="C17" s="119" t="s">
        <v>67</v>
      </c>
      <c r="D17" s="117"/>
      <c r="E17" s="124"/>
      <c r="F17" s="124"/>
      <c r="G17" s="118"/>
      <c r="H17" s="247"/>
      <c r="I17" s="36"/>
      <c r="AU17" s="38"/>
    </row>
    <row r="18" spans="1:47" s="37" customFormat="1" ht="12">
      <c r="A18" s="55"/>
      <c r="B18" s="59"/>
      <c r="C18" s="120" t="s">
        <v>68</v>
      </c>
      <c r="D18" s="117" t="s">
        <v>11</v>
      </c>
      <c r="E18" s="124"/>
      <c r="F18" s="124"/>
      <c r="G18" s="118">
        <f>G44</f>
        <v>0</v>
      </c>
      <c r="H18" s="247"/>
      <c r="I18" s="36"/>
      <c r="AU18" s="38"/>
    </row>
    <row r="19" spans="1:47" s="37" customFormat="1" ht="12">
      <c r="A19" s="55"/>
      <c r="B19" s="59"/>
      <c r="C19" s="121" t="s">
        <v>225</v>
      </c>
      <c r="D19" s="117" t="s">
        <v>11</v>
      </c>
      <c r="E19" s="124"/>
      <c r="F19" s="124"/>
      <c r="G19" s="118">
        <f>G49</f>
        <v>0</v>
      </c>
      <c r="H19" s="247"/>
      <c r="I19" s="36"/>
      <c r="AU19" s="38"/>
    </row>
    <row r="20" spans="1:47" s="37" customFormat="1" ht="12">
      <c r="A20" s="55"/>
      <c r="B20" s="59"/>
      <c r="C20" s="121" t="s">
        <v>184</v>
      </c>
      <c r="D20" s="117" t="s">
        <v>11</v>
      </c>
      <c r="E20" s="124"/>
      <c r="F20" s="124"/>
      <c r="G20" s="118">
        <f>G95</f>
        <v>0</v>
      </c>
      <c r="H20" s="247"/>
      <c r="I20" s="36"/>
      <c r="AU20" s="38"/>
    </row>
    <row r="21" spans="1:47" s="37" customFormat="1" ht="12">
      <c r="A21" s="55"/>
      <c r="B21" s="59"/>
      <c r="C21" s="122" t="s">
        <v>227</v>
      </c>
      <c r="D21" s="117" t="s">
        <v>11</v>
      </c>
      <c r="E21" s="124"/>
      <c r="F21" s="124"/>
      <c r="G21" s="118">
        <f>G144</f>
        <v>0</v>
      </c>
      <c r="H21" s="247"/>
      <c r="I21" s="36"/>
      <c r="AU21" s="38"/>
    </row>
    <row r="22" spans="1:47" s="37" customFormat="1" ht="12">
      <c r="A22" s="55"/>
      <c r="B22" s="59"/>
      <c r="C22" s="122" t="s">
        <v>200</v>
      </c>
      <c r="D22" s="117" t="s">
        <v>11</v>
      </c>
      <c r="E22" s="124"/>
      <c r="F22" s="124"/>
      <c r="G22" s="118">
        <f>G151</f>
        <v>0</v>
      </c>
      <c r="H22" s="247"/>
      <c r="I22" s="36"/>
      <c r="AU22" s="38"/>
    </row>
    <row r="23" spans="1:47" s="37" customFormat="1" ht="12">
      <c r="A23" s="55"/>
      <c r="B23" s="59"/>
      <c r="C23" s="120" t="s">
        <v>198</v>
      </c>
      <c r="D23" s="117" t="s">
        <v>11</v>
      </c>
      <c r="E23" s="124"/>
      <c r="F23" s="124"/>
      <c r="G23" s="118">
        <f>G160</f>
        <v>0</v>
      </c>
      <c r="H23" s="247"/>
      <c r="I23" s="36"/>
      <c r="AU23" s="38"/>
    </row>
    <row r="24" spans="1:47" s="37" customFormat="1" ht="12">
      <c r="A24" s="55"/>
      <c r="B24" s="59"/>
      <c r="C24" s="120" t="s">
        <v>199</v>
      </c>
      <c r="D24" s="117" t="s">
        <v>11</v>
      </c>
      <c r="E24" s="124"/>
      <c r="F24" s="124"/>
      <c r="G24" s="118">
        <f>G206</f>
        <v>0</v>
      </c>
      <c r="H24" s="247"/>
      <c r="I24" s="36"/>
      <c r="AU24" s="38"/>
    </row>
    <row r="25" spans="1:47" s="37" customFormat="1" ht="12">
      <c r="A25" s="55"/>
      <c r="B25" s="59"/>
      <c r="C25" s="40"/>
      <c r="D25" s="59"/>
      <c r="E25" s="246"/>
      <c r="F25" s="246"/>
      <c r="G25" s="91"/>
      <c r="H25" s="247"/>
      <c r="I25" s="36"/>
      <c r="AU25" s="38"/>
    </row>
    <row r="26" spans="1:47" s="37" customFormat="1" ht="12">
      <c r="A26" s="55"/>
      <c r="B26" s="59"/>
      <c r="C26" s="40"/>
      <c r="D26" s="59"/>
      <c r="E26" s="246"/>
      <c r="F26" s="246"/>
      <c r="G26" s="91"/>
      <c r="H26" s="247"/>
      <c r="I26" s="36"/>
      <c r="AU26" s="38"/>
    </row>
    <row r="27" spans="1:47" s="37" customFormat="1" ht="12">
      <c r="A27" s="55"/>
      <c r="B27" s="59"/>
      <c r="C27" s="40"/>
      <c r="D27" s="59"/>
      <c r="E27" s="246"/>
      <c r="F27" s="246"/>
      <c r="G27" s="91"/>
      <c r="H27" s="247"/>
      <c r="I27" s="36"/>
      <c r="AU27" s="38"/>
    </row>
    <row r="28" spans="1:47" s="37" customFormat="1" ht="12">
      <c r="A28" s="55"/>
      <c r="B28" s="59"/>
      <c r="C28" s="40"/>
      <c r="D28" s="59"/>
      <c r="E28" s="246"/>
      <c r="F28" s="246"/>
      <c r="G28" s="91"/>
      <c r="H28" s="247"/>
      <c r="I28" s="36"/>
      <c r="AU28" s="38"/>
    </row>
    <row r="29" spans="1:47" s="37" customFormat="1" ht="12">
      <c r="A29" s="55"/>
      <c r="B29" s="59"/>
      <c r="C29" s="119" t="s">
        <v>49</v>
      </c>
      <c r="D29" s="117" t="s">
        <v>11</v>
      </c>
      <c r="E29" s="124"/>
      <c r="F29" s="124"/>
      <c r="G29" s="123">
        <f>G24+G23+G22+G21+G20+G19+G18</f>
        <v>0</v>
      </c>
      <c r="H29" s="247"/>
      <c r="I29" s="36"/>
      <c r="AU29" s="38"/>
    </row>
    <row r="30" spans="1:47" s="37" customFormat="1" ht="12">
      <c r="A30" s="55"/>
      <c r="B30" s="59"/>
      <c r="C30" s="119" t="s">
        <v>50</v>
      </c>
      <c r="D30" s="117"/>
      <c r="E30" s="124"/>
      <c r="F30" s="124"/>
      <c r="G30" s="123"/>
      <c r="H30" s="247"/>
      <c r="I30" s="36"/>
      <c r="AU30" s="38"/>
    </row>
    <row r="31" spans="1:47" s="37" customFormat="1" ht="12">
      <c r="A31" s="55"/>
      <c r="B31" s="59"/>
      <c r="C31" s="122" t="s">
        <v>226</v>
      </c>
      <c r="D31" s="117" t="s">
        <v>11</v>
      </c>
      <c r="E31" s="124"/>
      <c r="F31" s="124"/>
      <c r="G31" s="118">
        <f>G29*0.03</f>
        <v>0</v>
      </c>
      <c r="H31" s="247"/>
      <c r="I31" s="36"/>
      <c r="AU31" s="38"/>
    </row>
    <row r="32" spans="1:47" s="37" customFormat="1" ht="12">
      <c r="A32" s="55"/>
      <c r="B32" s="59"/>
      <c r="C32" s="122"/>
      <c r="D32" s="117"/>
      <c r="E32" s="124"/>
      <c r="F32" s="124"/>
      <c r="G32" s="118"/>
      <c r="H32" s="247"/>
      <c r="I32" s="36"/>
      <c r="AU32" s="38"/>
    </row>
    <row r="33" spans="1:47" s="37" customFormat="1" ht="12">
      <c r="A33" s="55"/>
      <c r="B33" s="59"/>
      <c r="C33" s="122" t="s">
        <v>53</v>
      </c>
      <c r="D33" s="117" t="s">
        <v>11</v>
      </c>
      <c r="E33" s="124"/>
      <c r="F33" s="124"/>
      <c r="G33" s="123">
        <f>SUM(G29:G32)</f>
        <v>0</v>
      </c>
      <c r="H33" s="247"/>
      <c r="I33" s="36"/>
      <c r="AU33" s="38"/>
    </row>
    <row r="34" spans="1:47" s="37" customFormat="1" ht="12">
      <c r="A34" s="55"/>
      <c r="B34" s="59"/>
      <c r="C34" s="122"/>
      <c r="D34" s="117"/>
      <c r="E34" s="124"/>
      <c r="F34" s="124"/>
      <c r="G34" s="118"/>
      <c r="H34" s="247"/>
      <c r="I34" s="36"/>
      <c r="AU34" s="38"/>
    </row>
    <row r="35" spans="1:47" s="37" customFormat="1" ht="12">
      <c r="A35" s="55"/>
      <c r="B35" s="59"/>
      <c r="C35" s="122" t="s">
        <v>57</v>
      </c>
      <c r="D35" s="117" t="s">
        <v>11</v>
      </c>
      <c r="E35" s="124"/>
      <c r="F35" s="124"/>
      <c r="G35" s="118">
        <f>G33*0.21</f>
        <v>0</v>
      </c>
      <c r="H35" s="247"/>
      <c r="I35" s="36"/>
      <c r="AU35" s="38"/>
    </row>
    <row r="36" spans="1:47" s="37" customFormat="1" ht="12">
      <c r="A36" s="55"/>
      <c r="B36" s="59"/>
      <c r="C36" s="122"/>
      <c r="D36" s="117"/>
      <c r="E36" s="124"/>
      <c r="F36" s="124"/>
      <c r="G36" s="118"/>
      <c r="H36" s="247"/>
      <c r="I36" s="36"/>
      <c r="AU36" s="38"/>
    </row>
    <row r="37" spans="1:47" s="37" customFormat="1" ht="12">
      <c r="A37" s="55"/>
      <c r="B37" s="59"/>
      <c r="C37" s="119" t="s">
        <v>59</v>
      </c>
      <c r="D37" s="117" t="s">
        <v>11</v>
      </c>
      <c r="E37" s="124"/>
      <c r="F37" s="124"/>
      <c r="G37" s="123">
        <f>SUM(G33:G36)</f>
        <v>0</v>
      </c>
      <c r="H37" s="247"/>
      <c r="I37" s="36"/>
      <c r="AU37" s="38"/>
    </row>
    <row r="38" spans="1:47" s="37" customFormat="1" ht="12">
      <c r="A38" s="55"/>
      <c r="B38" s="59"/>
      <c r="C38" s="39"/>
      <c r="D38" s="59"/>
      <c r="E38" s="246"/>
      <c r="F38" s="246"/>
      <c r="G38" s="44"/>
      <c r="H38" s="247"/>
      <c r="I38" s="36"/>
      <c r="AU38" s="38"/>
    </row>
    <row r="39" spans="1:47" s="37" customFormat="1" ht="12">
      <c r="A39" s="55"/>
      <c r="B39" s="59"/>
      <c r="C39" s="39"/>
      <c r="D39" s="59"/>
      <c r="E39" s="246"/>
      <c r="F39" s="246"/>
      <c r="G39" s="44"/>
      <c r="H39" s="247"/>
      <c r="I39" s="36"/>
      <c r="AU39" s="38"/>
    </row>
    <row r="40" spans="1:9" s="43" customFormat="1" ht="24">
      <c r="A40" s="56" t="s">
        <v>75</v>
      </c>
      <c r="B40" s="41" t="s">
        <v>60</v>
      </c>
      <c r="C40" s="46" t="s">
        <v>61</v>
      </c>
      <c r="D40" s="41" t="s">
        <v>62</v>
      </c>
      <c r="E40" s="63" t="s">
        <v>63</v>
      </c>
      <c r="F40" s="63" t="s">
        <v>64</v>
      </c>
      <c r="G40" s="87" t="s">
        <v>65</v>
      </c>
      <c r="H40" s="80" t="s">
        <v>76</v>
      </c>
      <c r="I40" s="42"/>
    </row>
    <row r="41" spans="1:47" s="37" customFormat="1" ht="108">
      <c r="A41" s="125" t="s">
        <v>3</v>
      </c>
      <c r="B41" s="117"/>
      <c r="C41" s="126" t="s">
        <v>230</v>
      </c>
      <c r="D41" s="117"/>
      <c r="E41" s="124"/>
      <c r="F41" s="124"/>
      <c r="G41" s="118"/>
      <c r="H41" s="248"/>
      <c r="I41" s="36"/>
      <c r="AU41" s="38"/>
    </row>
    <row r="42" spans="1:47" s="37" customFormat="1" ht="24">
      <c r="A42" s="125" t="s">
        <v>4</v>
      </c>
      <c r="B42" s="117"/>
      <c r="C42" s="127" t="s">
        <v>176</v>
      </c>
      <c r="D42" s="117"/>
      <c r="E42" s="124"/>
      <c r="F42" s="124"/>
      <c r="G42" s="118"/>
      <c r="H42" s="248"/>
      <c r="I42" s="36"/>
      <c r="AU42" s="38"/>
    </row>
    <row r="43" spans="1:47" s="37" customFormat="1" ht="12.75" thickBot="1">
      <c r="A43" s="171" t="s">
        <v>2</v>
      </c>
      <c r="B43" s="172"/>
      <c r="C43" s="173"/>
      <c r="D43" s="172"/>
      <c r="E43" s="249"/>
      <c r="F43" s="249"/>
      <c r="G43" s="174"/>
      <c r="H43" s="250"/>
      <c r="I43" s="36"/>
      <c r="AU43" s="38"/>
    </row>
    <row r="44" spans="1:9" s="37" customFormat="1" ht="12.75" thickTop="1">
      <c r="A44" s="161" t="s">
        <v>69</v>
      </c>
      <c r="B44" s="162"/>
      <c r="C44" s="163" t="s">
        <v>68</v>
      </c>
      <c r="D44" s="164" t="s">
        <v>11</v>
      </c>
      <c r="E44" s="251" t="s">
        <v>1</v>
      </c>
      <c r="F44" s="252"/>
      <c r="G44" s="165">
        <f>SUM(G45:G47)</f>
        <v>0</v>
      </c>
      <c r="H44" s="253"/>
      <c r="I44" s="45"/>
    </row>
    <row r="45" spans="1:9" s="37" customFormat="1" ht="48">
      <c r="A45" s="125" t="s">
        <v>5</v>
      </c>
      <c r="B45" s="128"/>
      <c r="C45" s="122" t="s">
        <v>170</v>
      </c>
      <c r="D45" s="129" t="s">
        <v>0</v>
      </c>
      <c r="E45" s="124">
        <v>6</v>
      </c>
      <c r="F45" s="124"/>
      <c r="G45" s="118">
        <f>E45*F45</f>
        <v>0</v>
      </c>
      <c r="H45" s="248"/>
      <c r="I45" s="45"/>
    </row>
    <row r="46" spans="1:9" s="37" customFormat="1" ht="12">
      <c r="A46" s="125" t="s">
        <v>14</v>
      </c>
      <c r="B46" s="130"/>
      <c r="C46" s="122"/>
      <c r="D46" s="117"/>
      <c r="E46" s="124"/>
      <c r="F46" s="124"/>
      <c r="G46" s="118"/>
      <c r="H46" s="248"/>
      <c r="I46" s="36"/>
    </row>
    <row r="47" spans="1:9" s="37" customFormat="1" ht="48">
      <c r="A47" s="125" t="s">
        <v>80</v>
      </c>
      <c r="B47" s="130"/>
      <c r="C47" s="120" t="s">
        <v>174</v>
      </c>
      <c r="D47" s="117" t="s">
        <v>42</v>
      </c>
      <c r="E47" s="124">
        <v>5</v>
      </c>
      <c r="F47" s="124"/>
      <c r="G47" s="118">
        <f>E47*F47</f>
        <v>0</v>
      </c>
      <c r="H47" s="248"/>
      <c r="I47" s="36"/>
    </row>
    <row r="48" spans="1:8" ht="13.5" thickBot="1">
      <c r="A48" s="171" t="s">
        <v>81</v>
      </c>
      <c r="B48" s="175"/>
      <c r="C48" s="176"/>
      <c r="D48" s="175"/>
      <c r="E48" s="254"/>
      <c r="F48" s="255"/>
      <c r="G48" s="177"/>
      <c r="H48" s="256"/>
    </row>
    <row r="49" spans="1:8" ht="24.75" thickTop="1">
      <c r="A49" s="161" t="s">
        <v>82</v>
      </c>
      <c r="B49" s="166"/>
      <c r="C49" s="167" t="s">
        <v>212</v>
      </c>
      <c r="D49" s="164" t="s">
        <v>11</v>
      </c>
      <c r="E49" s="251" t="s">
        <v>1</v>
      </c>
      <c r="F49" s="257"/>
      <c r="G49" s="168">
        <f>SUM(G50:G93)</f>
        <v>0</v>
      </c>
      <c r="H49" s="258"/>
    </row>
    <row r="50" spans="1:8" ht="48">
      <c r="A50" s="125" t="s">
        <v>83</v>
      </c>
      <c r="B50" s="131">
        <v>763220009</v>
      </c>
      <c r="C50" s="132" t="s">
        <v>338</v>
      </c>
      <c r="D50" s="131" t="s">
        <v>0</v>
      </c>
      <c r="E50" s="259">
        <v>1</v>
      </c>
      <c r="F50" s="260"/>
      <c r="G50" s="118">
        <f>E50*F50</f>
        <v>0</v>
      </c>
      <c r="H50" s="261">
        <f>0.05</f>
        <v>0.05</v>
      </c>
    </row>
    <row r="51" spans="1:8" ht="12.75">
      <c r="A51" s="125" t="s">
        <v>84</v>
      </c>
      <c r="B51" s="131"/>
      <c r="C51" s="132"/>
      <c r="D51" s="131"/>
      <c r="E51" s="259"/>
      <c r="F51" s="260"/>
      <c r="G51" s="134"/>
      <c r="H51" s="261"/>
    </row>
    <row r="52" spans="1:8" ht="48">
      <c r="A52" s="125" t="s">
        <v>85</v>
      </c>
      <c r="B52" s="131">
        <v>766830009</v>
      </c>
      <c r="C52" s="132" t="s">
        <v>175</v>
      </c>
      <c r="D52" s="131" t="s">
        <v>0</v>
      </c>
      <c r="E52" s="259">
        <v>1</v>
      </c>
      <c r="F52" s="260"/>
      <c r="G52" s="118">
        <f>E52*F52</f>
        <v>0</v>
      </c>
      <c r="H52" s="261">
        <v>0.09</v>
      </c>
    </row>
    <row r="53" spans="1:8" ht="12.75">
      <c r="A53" s="125" t="s">
        <v>86</v>
      </c>
      <c r="B53" s="131"/>
      <c r="C53" s="132"/>
      <c r="D53" s="131"/>
      <c r="E53" s="259"/>
      <c r="F53" s="260"/>
      <c r="G53" s="134"/>
      <c r="H53" s="261"/>
    </row>
    <row r="54" spans="1:8" ht="48">
      <c r="A54" s="125" t="s">
        <v>51</v>
      </c>
      <c r="B54" s="131">
        <v>766000009</v>
      </c>
      <c r="C54" s="132" t="s">
        <v>335</v>
      </c>
      <c r="D54" s="131" t="s">
        <v>77</v>
      </c>
      <c r="E54" s="259">
        <v>1</v>
      </c>
      <c r="F54" s="260"/>
      <c r="G54" s="118">
        <f>E54*F54</f>
        <v>0</v>
      </c>
      <c r="H54" s="261">
        <f>0.12</f>
        <v>0.12</v>
      </c>
    </row>
    <row r="55" spans="1:8" ht="12.75">
      <c r="A55" s="125" t="s">
        <v>52</v>
      </c>
      <c r="B55" s="131"/>
      <c r="C55" s="132"/>
      <c r="D55" s="131"/>
      <c r="E55" s="259"/>
      <c r="F55" s="260"/>
      <c r="G55" s="134"/>
      <c r="H55" s="261"/>
    </row>
    <row r="56" spans="1:8" ht="72">
      <c r="A56" s="125" t="s">
        <v>87</v>
      </c>
      <c r="B56" s="131">
        <v>968060001</v>
      </c>
      <c r="C56" s="132" t="s">
        <v>177</v>
      </c>
      <c r="D56" s="131" t="s">
        <v>42</v>
      </c>
      <c r="E56" s="259">
        <f>((2.08+1.4)*2*2.6)+(2.08*1.4)</f>
        <v>21.008</v>
      </c>
      <c r="F56" s="260"/>
      <c r="G56" s="134">
        <f>E56*F56</f>
        <v>0</v>
      </c>
      <c r="H56" s="261">
        <f>0.017*E56</f>
        <v>0.357136</v>
      </c>
    </row>
    <row r="57" spans="1:8" ht="12.75">
      <c r="A57" s="125" t="s">
        <v>54</v>
      </c>
      <c r="B57" s="131"/>
      <c r="C57" s="132"/>
      <c r="D57" s="131"/>
      <c r="E57" s="259"/>
      <c r="F57" s="260"/>
      <c r="G57" s="134"/>
      <c r="H57" s="261"/>
    </row>
    <row r="58" spans="1:8" ht="60">
      <c r="A58" s="125" t="s">
        <v>55</v>
      </c>
      <c r="B58" s="131">
        <v>968060002</v>
      </c>
      <c r="C58" s="132" t="s">
        <v>339</v>
      </c>
      <c r="D58" s="131" t="s">
        <v>42</v>
      </c>
      <c r="E58" s="259">
        <f>(1.5+0.4)*2.65</f>
        <v>5.034999999999999</v>
      </c>
      <c r="F58" s="260"/>
      <c r="G58" s="134">
        <f>E58*F58</f>
        <v>0</v>
      </c>
      <c r="H58" s="261">
        <f>0.017*E58</f>
        <v>0.08559499999999999</v>
      </c>
    </row>
    <row r="59" spans="1:8" ht="12.75">
      <c r="A59" s="125" t="s">
        <v>56</v>
      </c>
      <c r="B59" s="131"/>
      <c r="C59" s="132"/>
      <c r="D59" s="131"/>
      <c r="E59" s="259"/>
      <c r="F59" s="260"/>
      <c r="G59" s="134"/>
      <c r="H59" s="261"/>
    </row>
    <row r="60" spans="1:8" ht="60">
      <c r="A60" s="125" t="s">
        <v>79</v>
      </c>
      <c r="B60" s="131">
        <v>968060003</v>
      </c>
      <c r="C60" s="132" t="s">
        <v>178</v>
      </c>
      <c r="D60" s="131" t="s">
        <v>42</v>
      </c>
      <c r="E60" s="259">
        <f>0.91*2.5*2</f>
        <v>4.55</v>
      </c>
      <c r="F60" s="260"/>
      <c r="G60" s="134">
        <f>E60*F60</f>
        <v>0</v>
      </c>
      <c r="H60" s="261">
        <f>0.017*E60</f>
        <v>0.07735</v>
      </c>
    </row>
    <row r="61" spans="1:8" ht="12.75">
      <c r="A61" s="125" t="s">
        <v>58</v>
      </c>
      <c r="B61" s="131"/>
      <c r="C61" s="132"/>
      <c r="D61" s="131"/>
      <c r="E61" s="259"/>
      <c r="F61" s="260"/>
      <c r="G61" s="134"/>
      <c r="H61" s="261"/>
    </row>
    <row r="62" spans="1:8" ht="24">
      <c r="A62" s="125" t="s">
        <v>70</v>
      </c>
      <c r="B62" s="131"/>
      <c r="C62" s="132" t="s">
        <v>179</v>
      </c>
      <c r="D62" s="131" t="s">
        <v>0</v>
      </c>
      <c r="E62" s="259">
        <v>1</v>
      </c>
      <c r="F62" s="260"/>
      <c r="G62" s="134">
        <f>E62*F62</f>
        <v>0</v>
      </c>
      <c r="H62" s="261">
        <v>0.012</v>
      </c>
    </row>
    <row r="63" spans="1:8" ht="12.75">
      <c r="A63" s="125" t="s">
        <v>66</v>
      </c>
      <c r="B63" s="131"/>
      <c r="C63" s="132"/>
      <c r="D63" s="131"/>
      <c r="E63" s="259"/>
      <c r="F63" s="260"/>
      <c r="G63" s="134"/>
      <c r="H63" s="261"/>
    </row>
    <row r="64" spans="1:8" ht="12.75">
      <c r="A64" s="125" t="s">
        <v>71</v>
      </c>
      <c r="B64" s="131"/>
      <c r="C64" s="132" t="s">
        <v>180</v>
      </c>
      <c r="D64" s="131" t="s">
        <v>0</v>
      </c>
      <c r="E64" s="259">
        <v>1</v>
      </c>
      <c r="F64" s="260"/>
      <c r="G64" s="134">
        <f>E64*F64</f>
        <v>0</v>
      </c>
      <c r="H64" s="261">
        <v>0.005</v>
      </c>
    </row>
    <row r="65" spans="1:8" ht="12.75">
      <c r="A65" s="125" t="s">
        <v>72</v>
      </c>
      <c r="B65" s="131"/>
      <c r="C65" s="132"/>
      <c r="D65" s="131"/>
      <c r="E65" s="259"/>
      <c r="F65" s="260"/>
      <c r="G65" s="134"/>
      <c r="H65" s="261"/>
    </row>
    <row r="66" spans="1:8" ht="48">
      <c r="A66" s="125" t="s">
        <v>73</v>
      </c>
      <c r="B66" s="131">
        <v>10</v>
      </c>
      <c r="C66" s="132" t="s">
        <v>181</v>
      </c>
      <c r="D66" s="131" t="s">
        <v>0</v>
      </c>
      <c r="E66" s="259">
        <v>1</v>
      </c>
      <c r="F66" s="260"/>
      <c r="G66" s="134">
        <f>E66*F66</f>
        <v>0</v>
      </c>
      <c r="H66" s="261">
        <v>0.03</v>
      </c>
    </row>
    <row r="67" spans="1:8" ht="12.75">
      <c r="A67" s="125" t="s">
        <v>74</v>
      </c>
      <c r="B67" s="131"/>
      <c r="C67" s="132"/>
      <c r="D67" s="131"/>
      <c r="E67" s="259"/>
      <c r="F67" s="260"/>
      <c r="G67" s="134"/>
      <c r="H67" s="261"/>
    </row>
    <row r="68" spans="1:8" ht="48">
      <c r="A68" s="125" t="s">
        <v>88</v>
      </c>
      <c r="B68" s="136">
        <v>977311119</v>
      </c>
      <c r="C68" s="132" t="s">
        <v>182</v>
      </c>
      <c r="D68" s="131" t="s">
        <v>171</v>
      </c>
      <c r="E68" s="262">
        <f>(0.4+0.5+0.3+1.6+3.1+0.4+0.3+1.4)*2*2</f>
        <v>32</v>
      </c>
      <c r="F68" s="260"/>
      <c r="G68" s="134">
        <f>E68*F68</f>
        <v>0</v>
      </c>
      <c r="H68" s="261">
        <f>0.013*16*2</f>
        <v>0.416</v>
      </c>
    </row>
    <row r="69" spans="1:8" ht="12.75">
      <c r="A69" s="125" t="s">
        <v>89</v>
      </c>
      <c r="B69" s="131"/>
      <c r="C69" s="132"/>
      <c r="D69" s="131"/>
      <c r="E69" s="262"/>
      <c r="F69" s="260"/>
      <c r="G69" s="134"/>
      <c r="H69" s="261"/>
    </row>
    <row r="70" spans="1:8" ht="48">
      <c r="A70" s="125" t="s">
        <v>90</v>
      </c>
      <c r="B70" s="131">
        <v>977131219</v>
      </c>
      <c r="C70" s="132" t="s">
        <v>218</v>
      </c>
      <c r="D70" s="131" t="s">
        <v>171</v>
      </c>
      <c r="E70" s="262">
        <f>1.5*2</f>
        <v>3</v>
      </c>
      <c r="F70" s="260"/>
      <c r="G70" s="134">
        <f>E70*F70</f>
        <v>0</v>
      </c>
      <c r="H70" s="261">
        <f>0.017*E70</f>
        <v>0.051000000000000004</v>
      </c>
    </row>
    <row r="71" spans="1:8" ht="12.75">
      <c r="A71" s="125" t="s">
        <v>91</v>
      </c>
      <c r="B71" s="131"/>
      <c r="C71" s="132"/>
      <c r="D71" s="131"/>
      <c r="E71" s="262"/>
      <c r="F71" s="260"/>
      <c r="G71" s="134"/>
      <c r="H71" s="261"/>
    </row>
    <row r="72" spans="1:8" ht="36">
      <c r="A72" s="125" t="s">
        <v>92</v>
      </c>
      <c r="B72" s="131">
        <v>977311119</v>
      </c>
      <c r="C72" s="132" t="s">
        <v>362</v>
      </c>
      <c r="D72" s="131" t="s">
        <v>171</v>
      </c>
      <c r="E72" s="262">
        <v>7.1</v>
      </c>
      <c r="F72" s="260"/>
      <c r="G72" s="134">
        <f>E72*F72</f>
        <v>0</v>
      </c>
      <c r="H72" s="261">
        <f>0.015*E72</f>
        <v>0.1065</v>
      </c>
    </row>
    <row r="73" spans="1:8" ht="24">
      <c r="A73" s="125" t="s">
        <v>93</v>
      </c>
      <c r="B73" s="131">
        <v>977311109</v>
      </c>
      <c r="C73" s="132" t="s">
        <v>361</v>
      </c>
      <c r="D73" s="131" t="s">
        <v>171</v>
      </c>
      <c r="E73" s="262">
        <v>8.95</v>
      </c>
      <c r="F73" s="260"/>
      <c r="G73" s="134">
        <f>E73*F73</f>
        <v>0</v>
      </c>
      <c r="H73" s="261">
        <f>0.02*E73</f>
        <v>0.179</v>
      </c>
    </row>
    <row r="74" spans="1:8" ht="12.75">
      <c r="A74" s="125" t="s">
        <v>94</v>
      </c>
      <c r="B74" s="131"/>
      <c r="C74" s="132"/>
      <c r="D74" s="131"/>
      <c r="E74" s="262"/>
      <c r="F74" s="260"/>
      <c r="G74" s="134"/>
      <c r="H74" s="261"/>
    </row>
    <row r="75" spans="1:8" ht="48">
      <c r="A75" s="125" t="s">
        <v>95</v>
      </c>
      <c r="B75" s="131"/>
      <c r="C75" s="132" t="s">
        <v>219</v>
      </c>
      <c r="D75" s="131" t="s">
        <v>42</v>
      </c>
      <c r="E75" s="259">
        <f>0.25*7.2</f>
        <v>1.8</v>
      </c>
      <c r="F75" s="260"/>
      <c r="G75" s="134">
        <f>E75*F75</f>
        <v>0</v>
      </c>
      <c r="H75" s="261">
        <v>0.107</v>
      </c>
    </row>
    <row r="76" spans="1:8" ht="12.75">
      <c r="A76" s="125" t="s">
        <v>96</v>
      </c>
      <c r="B76" s="131"/>
      <c r="C76" s="132" t="s">
        <v>173</v>
      </c>
      <c r="D76" s="131" t="s">
        <v>42</v>
      </c>
      <c r="E76" s="259">
        <f>0.25*7.2</f>
        <v>1.8</v>
      </c>
      <c r="F76" s="260"/>
      <c r="G76" s="134">
        <f>E76*F76</f>
        <v>0</v>
      </c>
      <c r="H76" s="261">
        <v>0.12</v>
      </c>
    </row>
    <row r="77" spans="1:8" ht="12.75">
      <c r="A77" s="125" t="s">
        <v>97</v>
      </c>
      <c r="B77" s="131"/>
      <c r="C77" s="132"/>
      <c r="D77" s="131"/>
      <c r="E77" s="262"/>
      <c r="F77" s="260"/>
      <c r="G77" s="134"/>
      <c r="H77" s="261"/>
    </row>
    <row r="78" spans="1:8" ht="48">
      <c r="A78" s="125" t="s">
        <v>98</v>
      </c>
      <c r="B78" s="131"/>
      <c r="C78" s="132" t="s">
        <v>220</v>
      </c>
      <c r="D78" s="131" t="s">
        <v>42</v>
      </c>
      <c r="E78" s="259">
        <f>0.45*7.2</f>
        <v>3.24</v>
      </c>
      <c r="F78" s="260"/>
      <c r="G78" s="134">
        <f aca="true" t="shared" si="0" ref="G78:G85">E78*F78</f>
        <v>0</v>
      </c>
      <c r="H78" s="261">
        <v>0.107</v>
      </c>
    </row>
    <row r="79" spans="1:8" ht="12.75">
      <c r="A79" s="125" t="s">
        <v>99</v>
      </c>
      <c r="B79" s="131"/>
      <c r="C79" s="132" t="s">
        <v>173</v>
      </c>
      <c r="D79" s="131" t="s">
        <v>42</v>
      </c>
      <c r="E79" s="259">
        <f>0.45*7.2</f>
        <v>3.24</v>
      </c>
      <c r="F79" s="260"/>
      <c r="G79" s="134">
        <f t="shared" si="0"/>
        <v>0</v>
      </c>
      <c r="H79" s="261">
        <v>0.12</v>
      </c>
    </row>
    <row r="80" spans="1:8" ht="12.75">
      <c r="A80" s="125" t="s">
        <v>100</v>
      </c>
      <c r="B80" s="131"/>
      <c r="C80" s="132"/>
      <c r="D80" s="131"/>
      <c r="E80" s="259"/>
      <c r="F80" s="260"/>
      <c r="G80" s="134"/>
      <c r="H80" s="261"/>
    </row>
    <row r="81" spans="1:8" ht="60">
      <c r="A81" s="125" t="s">
        <v>101</v>
      </c>
      <c r="B81" s="131">
        <v>965046119</v>
      </c>
      <c r="C81" s="132" t="s">
        <v>340</v>
      </c>
      <c r="D81" s="131" t="s">
        <v>42</v>
      </c>
      <c r="E81" s="262">
        <f>7.255*3.03+0.1*1.2*3+0.1*1.78+(1.78+0.91*2)*0.8</f>
        <v>25.40065</v>
      </c>
      <c r="F81" s="260"/>
      <c r="G81" s="134">
        <f t="shared" si="0"/>
        <v>0</v>
      </c>
      <c r="H81" s="261">
        <v>0.02</v>
      </c>
    </row>
    <row r="82" spans="1:8" ht="12.75">
      <c r="A82" s="125" t="s">
        <v>102</v>
      </c>
      <c r="B82" s="131"/>
      <c r="C82" s="132"/>
      <c r="D82" s="131"/>
      <c r="E82" s="259"/>
      <c r="F82" s="260"/>
      <c r="G82" s="134"/>
      <c r="H82" s="261"/>
    </row>
    <row r="83" spans="1:8" ht="24">
      <c r="A83" s="125" t="s">
        <v>103</v>
      </c>
      <c r="B83" s="131">
        <v>971033481</v>
      </c>
      <c r="C83" s="132" t="s">
        <v>201</v>
      </c>
      <c r="D83" s="131" t="s">
        <v>0</v>
      </c>
      <c r="E83" s="259">
        <v>8</v>
      </c>
      <c r="F83" s="260"/>
      <c r="G83" s="134">
        <f t="shared" si="0"/>
        <v>0</v>
      </c>
      <c r="H83" s="261">
        <f>0.413*2</f>
        <v>0.826</v>
      </c>
    </row>
    <row r="84" spans="1:8" ht="12.75">
      <c r="A84" s="125" t="s">
        <v>104</v>
      </c>
      <c r="B84" s="131"/>
      <c r="C84" s="132"/>
      <c r="D84" s="131"/>
      <c r="E84" s="259"/>
      <c r="F84" s="260"/>
      <c r="G84" s="134"/>
      <c r="H84" s="261"/>
    </row>
    <row r="85" spans="1:8" ht="24">
      <c r="A85" s="125" t="s">
        <v>105</v>
      </c>
      <c r="B85" s="131">
        <v>971033499</v>
      </c>
      <c r="C85" s="132" t="s">
        <v>185</v>
      </c>
      <c r="D85" s="131" t="s">
        <v>171</v>
      </c>
      <c r="E85" s="259">
        <v>35</v>
      </c>
      <c r="F85" s="260"/>
      <c r="G85" s="134">
        <f t="shared" si="0"/>
        <v>0</v>
      </c>
      <c r="H85" s="261">
        <f>0.413*2</f>
        <v>0.826</v>
      </c>
    </row>
    <row r="86" spans="1:8" ht="12.75">
      <c r="A86" s="125" t="s">
        <v>106</v>
      </c>
      <c r="B86" s="131"/>
      <c r="C86" s="132"/>
      <c r="D86" s="131"/>
      <c r="E86" s="259"/>
      <c r="F86" s="260"/>
      <c r="G86" s="118"/>
      <c r="H86" s="261"/>
    </row>
    <row r="87" spans="1:8" ht="24">
      <c r="A87" s="125" t="s">
        <v>107</v>
      </c>
      <c r="B87" s="137">
        <v>997013211</v>
      </c>
      <c r="C87" s="132" t="s">
        <v>183</v>
      </c>
      <c r="D87" s="137" t="s">
        <v>78</v>
      </c>
      <c r="E87" s="263">
        <f>H50+H52+H54+H56+H58+H60+H62+H64+H66+H68+H70+H72+H76+H78+H79+H81+H83+H85+H73+H75</f>
        <v>3.705581</v>
      </c>
      <c r="F87" s="263"/>
      <c r="G87" s="118">
        <f>E87*F87</f>
        <v>0</v>
      </c>
      <c r="H87" s="264"/>
    </row>
    <row r="88" spans="1:8" ht="12.75">
      <c r="A88" s="125" t="s">
        <v>108</v>
      </c>
      <c r="B88" s="137"/>
      <c r="C88" s="132"/>
      <c r="D88" s="137"/>
      <c r="E88" s="263"/>
      <c r="F88" s="263"/>
      <c r="G88" s="118"/>
      <c r="H88" s="264"/>
    </row>
    <row r="89" spans="1:8" ht="24">
      <c r="A89" s="125" t="s">
        <v>109</v>
      </c>
      <c r="B89" s="137">
        <v>997013501</v>
      </c>
      <c r="C89" s="132" t="s">
        <v>186</v>
      </c>
      <c r="D89" s="137" t="s">
        <v>78</v>
      </c>
      <c r="E89" s="263">
        <f>E87</f>
        <v>3.705581</v>
      </c>
      <c r="F89" s="263"/>
      <c r="G89" s="118">
        <f>E89*F89</f>
        <v>0</v>
      </c>
      <c r="H89" s="264"/>
    </row>
    <row r="90" spans="1:8" ht="12.75">
      <c r="A90" s="125" t="s">
        <v>110</v>
      </c>
      <c r="B90" s="137"/>
      <c r="C90" s="132"/>
      <c r="D90" s="137"/>
      <c r="E90" s="263"/>
      <c r="F90" s="263"/>
      <c r="G90" s="118"/>
      <c r="H90" s="264"/>
    </row>
    <row r="91" spans="1:8" ht="24">
      <c r="A91" s="125" t="s">
        <v>111</v>
      </c>
      <c r="B91" s="137">
        <v>997013509</v>
      </c>
      <c r="C91" s="132" t="s">
        <v>187</v>
      </c>
      <c r="D91" s="137" t="s">
        <v>78</v>
      </c>
      <c r="E91" s="263">
        <f>E89</f>
        <v>3.705581</v>
      </c>
      <c r="F91" s="263"/>
      <c r="G91" s="118">
        <f>E91*F91</f>
        <v>0</v>
      </c>
      <c r="H91" s="264"/>
    </row>
    <row r="92" spans="1:8" ht="12.75">
      <c r="A92" s="125" t="s">
        <v>112</v>
      </c>
      <c r="B92" s="137"/>
      <c r="C92" s="132"/>
      <c r="D92" s="137"/>
      <c r="E92" s="263"/>
      <c r="F92" s="263"/>
      <c r="G92" s="118"/>
      <c r="H92" s="264"/>
    </row>
    <row r="93" spans="1:8" ht="24">
      <c r="A93" s="125" t="s">
        <v>113</v>
      </c>
      <c r="B93" s="137">
        <v>997013801</v>
      </c>
      <c r="C93" s="132" t="s">
        <v>188</v>
      </c>
      <c r="D93" s="137" t="s">
        <v>78</v>
      </c>
      <c r="E93" s="263">
        <f>E87</f>
        <v>3.705581</v>
      </c>
      <c r="F93" s="263"/>
      <c r="G93" s="118">
        <f>E93*F93</f>
        <v>0</v>
      </c>
      <c r="H93" s="264"/>
    </row>
    <row r="94" spans="1:8" ht="13.5" thickBot="1">
      <c r="A94" s="171" t="s">
        <v>114</v>
      </c>
      <c r="B94" s="178"/>
      <c r="C94" s="176"/>
      <c r="D94" s="178"/>
      <c r="E94" s="265"/>
      <c r="F94" s="266"/>
      <c r="G94" s="179"/>
      <c r="H94" s="267"/>
    </row>
    <row r="95" spans="1:8" ht="13.5" thickTop="1">
      <c r="A95" s="161" t="s">
        <v>115</v>
      </c>
      <c r="B95" s="169"/>
      <c r="C95" s="167" t="s">
        <v>184</v>
      </c>
      <c r="D95" s="169"/>
      <c r="E95" s="268"/>
      <c r="F95" s="269"/>
      <c r="G95" s="170">
        <f>SUM(G97:G142)</f>
        <v>0</v>
      </c>
      <c r="H95" s="270"/>
    </row>
    <row r="96" spans="1:8" ht="12.75">
      <c r="A96" s="125" t="s">
        <v>116</v>
      </c>
      <c r="B96" s="131"/>
      <c r="C96" s="138" t="s">
        <v>195</v>
      </c>
      <c r="D96" s="131"/>
      <c r="E96" s="259"/>
      <c r="F96" s="260"/>
      <c r="G96" s="134"/>
      <c r="H96" s="261"/>
    </row>
    <row r="97" spans="1:8" ht="60">
      <c r="A97" s="125" t="s">
        <v>117</v>
      </c>
      <c r="B97" s="131"/>
      <c r="C97" s="132" t="s">
        <v>363</v>
      </c>
      <c r="D97" s="131" t="s">
        <v>42</v>
      </c>
      <c r="E97" s="262">
        <v>1.1</v>
      </c>
      <c r="F97" s="260"/>
      <c r="G97" s="118">
        <f>E97*F97</f>
        <v>0</v>
      </c>
      <c r="H97" s="261">
        <f>0.08*E97</f>
        <v>0.08800000000000001</v>
      </c>
    </row>
    <row r="98" spans="1:8" ht="12.75">
      <c r="A98" s="125" t="s">
        <v>118</v>
      </c>
      <c r="B98" s="131"/>
      <c r="C98" s="132"/>
      <c r="D98" s="131"/>
      <c r="E98" s="259"/>
      <c r="F98" s="260"/>
      <c r="G98" s="134"/>
      <c r="H98" s="261"/>
    </row>
    <row r="99" spans="1:8" ht="36">
      <c r="A99" s="125" t="s">
        <v>119</v>
      </c>
      <c r="B99" s="136"/>
      <c r="C99" s="132" t="s">
        <v>221</v>
      </c>
      <c r="D99" s="131" t="s">
        <v>171</v>
      </c>
      <c r="E99" s="259">
        <f>2.75+2.1</f>
        <v>4.85</v>
      </c>
      <c r="F99" s="260"/>
      <c r="G99" s="118">
        <f>E99*F99</f>
        <v>0</v>
      </c>
      <c r="H99" s="261">
        <v>0.005</v>
      </c>
    </row>
    <row r="100" spans="1:8" ht="12.75">
      <c r="A100" s="125" t="s">
        <v>120</v>
      </c>
      <c r="B100" s="131"/>
      <c r="C100" s="132" t="s">
        <v>172</v>
      </c>
      <c r="D100" s="131" t="s">
        <v>171</v>
      </c>
      <c r="E100" s="259">
        <f>2.5*2+0.91*2</f>
        <v>6.82</v>
      </c>
      <c r="F100" s="260"/>
      <c r="G100" s="118">
        <f>E100*F100</f>
        <v>0</v>
      </c>
      <c r="H100" s="261">
        <v>0.005</v>
      </c>
    </row>
    <row r="101" spans="1:8" ht="12.75">
      <c r="A101" s="125" t="s">
        <v>121</v>
      </c>
      <c r="B101" s="131"/>
      <c r="C101" s="132"/>
      <c r="D101" s="131"/>
      <c r="E101" s="259"/>
      <c r="F101" s="260"/>
      <c r="G101" s="118"/>
      <c r="H101" s="261"/>
    </row>
    <row r="102" spans="1:8" ht="60">
      <c r="A102" s="125" t="s">
        <v>122</v>
      </c>
      <c r="B102" s="136"/>
      <c r="C102" s="132" t="s">
        <v>202</v>
      </c>
      <c r="D102" s="131" t="s">
        <v>0</v>
      </c>
      <c r="E102" s="259">
        <v>1</v>
      </c>
      <c r="F102" s="260"/>
      <c r="G102" s="118">
        <f aca="true" t="shared" si="1" ref="G102:G110">E102*F102</f>
        <v>0</v>
      </c>
      <c r="H102" s="261">
        <v>0.05</v>
      </c>
    </row>
    <row r="103" spans="1:8" ht="12.75">
      <c r="A103" s="125" t="s">
        <v>123</v>
      </c>
      <c r="B103" s="131"/>
      <c r="C103" s="132"/>
      <c r="D103" s="131"/>
      <c r="E103" s="259"/>
      <c r="F103" s="260"/>
      <c r="G103" s="134"/>
      <c r="H103" s="261"/>
    </row>
    <row r="104" spans="1:8" ht="24">
      <c r="A104" s="125" t="s">
        <v>124</v>
      </c>
      <c r="B104" s="131">
        <v>977130009</v>
      </c>
      <c r="C104" s="132" t="s">
        <v>364</v>
      </c>
      <c r="D104" s="131" t="s">
        <v>0</v>
      </c>
      <c r="E104" s="259">
        <v>8</v>
      </c>
      <c r="F104" s="260"/>
      <c r="G104" s="118">
        <f t="shared" si="1"/>
        <v>0</v>
      </c>
      <c r="H104" s="261">
        <f>0.0008*E104</f>
        <v>0.0064</v>
      </c>
    </row>
    <row r="105" spans="1:8" ht="12.75">
      <c r="A105" s="125" t="s">
        <v>125</v>
      </c>
      <c r="B105" s="131"/>
      <c r="C105" s="132"/>
      <c r="D105" s="131"/>
      <c r="E105" s="259"/>
      <c r="F105" s="260"/>
      <c r="G105" s="134"/>
      <c r="H105" s="261"/>
    </row>
    <row r="106" spans="1:8" ht="24">
      <c r="A106" s="125" t="s">
        <v>126</v>
      </c>
      <c r="B106" s="131">
        <v>971030009</v>
      </c>
      <c r="C106" s="132" t="s">
        <v>203</v>
      </c>
      <c r="D106" s="131" t="s">
        <v>171</v>
      </c>
      <c r="E106" s="259">
        <v>35</v>
      </c>
      <c r="F106" s="260"/>
      <c r="G106" s="118">
        <f t="shared" si="1"/>
        <v>0</v>
      </c>
      <c r="H106" s="261">
        <f>0.0008*E106</f>
        <v>0.028</v>
      </c>
    </row>
    <row r="107" spans="1:8" s="48" customFormat="1" ht="12">
      <c r="A107" s="125" t="s">
        <v>127</v>
      </c>
      <c r="B107" s="131"/>
      <c r="C107" s="132"/>
      <c r="D107" s="131"/>
      <c r="E107" s="271"/>
      <c r="F107" s="260"/>
      <c r="G107" s="139"/>
      <c r="H107" s="261"/>
    </row>
    <row r="108" spans="1:8" s="48" customFormat="1" ht="60">
      <c r="A108" s="125" t="s">
        <v>128</v>
      </c>
      <c r="B108" s="131"/>
      <c r="C108" s="132" t="s">
        <v>204</v>
      </c>
      <c r="D108" s="131" t="s">
        <v>171</v>
      </c>
      <c r="E108" s="262">
        <f>(0.4+0.5+0.3+1.6+3.1+0.4+0.3+1.4)*2*2</f>
        <v>32</v>
      </c>
      <c r="F108" s="260"/>
      <c r="G108" s="118">
        <f t="shared" si="1"/>
        <v>0</v>
      </c>
      <c r="H108" s="261">
        <f>0.0012*E108</f>
        <v>0.0384</v>
      </c>
    </row>
    <row r="109" spans="1:8" s="48" customFormat="1" ht="12">
      <c r="A109" s="125" t="s">
        <v>129</v>
      </c>
      <c r="B109" s="131"/>
      <c r="C109" s="132"/>
      <c r="D109" s="131"/>
      <c r="E109" s="262"/>
      <c r="F109" s="260"/>
      <c r="G109" s="139"/>
      <c r="H109" s="261"/>
    </row>
    <row r="110" spans="1:8" s="48" customFormat="1" ht="36">
      <c r="A110" s="125" t="s">
        <v>130</v>
      </c>
      <c r="B110" s="131"/>
      <c r="C110" s="132" t="s">
        <v>222</v>
      </c>
      <c r="D110" s="131" t="s">
        <v>0</v>
      </c>
      <c r="E110" s="262">
        <v>6</v>
      </c>
      <c r="F110" s="260"/>
      <c r="G110" s="118">
        <f t="shared" si="1"/>
        <v>0</v>
      </c>
      <c r="H110" s="261">
        <f>0.006*E110</f>
        <v>0.036000000000000004</v>
      </c>
    </row>
    <row r="111" spans="1:8" s="48" customFormat="1" ht="12">
      <c r="A111" s="125" t="s">
        <v>131</v>
      </c>
      <c r="B111" s="131"/>
      <c r="C111" s="132"/>
      <c r="D111" s="131"/>
      <c r="E111" s="262"/>
      <c r="F111" s="260"/>
      <c r="G111" s="139"/>
      <c r="H111" s="261"/>
    </row>
    <row r="112" spans="1:8" s="48" customFormat="1" ht="24">
      <c r="A112" s="125" t="s">
        <v>132</v>
      </c>
      <c r="B112" s="131">
        <v>349231821</v>
      </c>
      <c r="C112" s="132" t="s">
        <v>191</v>
      </c>
      <c r="D112" s="131"/>
      <c r="E112" s="262"/>
      <c r="F112" s="260"/>
      <c r="G112" s="139"/>
      <c r="H112" s="261"/>
    </row>
    <row r="113" spans="1:8" s="48" customFormat="1" ht="24">
      <c r="A113" s="125" t="s">
        <v>133</v>
      </c>
      <c r="B113" s="131"/>
      <c r="C113" s="132" t="s">
        <v>190</v>
      </c>
      <c r="D113" s="131" t="s">
        <v>42</v>
      </c>
      <c r="E113" s="262">
        <f>0.3*(0.9+2.5*2)*2</f>
        <v>3.54</v>
      </c>
      <c r="F113" s="260"/>
      <c r="G113" s="118">
        <f>E113*F113</f>
        <v>0</v>
      </c>
      <c r="H113" s="261">
        <f>0.454*E113</f>
        <v>1.6071600000000001</v>
      </c>
    </row>
    <row r="114" spans="1:8" s="48" customFormat="1" ht="24">
      <c r="A114" s="125" t="s">
        <v>134</v>
      </c>
      <c r="B114" s="131"/>
      <c r="C114" s="132" t="s">
        <v>189</v>
      </c>
      <c r="D114" s="131" t="s">
        <v>42</v>
      </c>
      <c r="E114" s="262">
        <f>0.3*(1.75+2.5*2)</f>
        <v>2.025</v>
      </c>
      <c r="F114" s="260"/>
      <c r="G114" s="118">
        <f>E114*F114</f>
        <v>0</v>
      </c>
      <c r="H114" s="261">
        <f>0.454*E114</f>
        <v>0.91935</v>
      </c>
    </row>
    <row r="115" spans="1:8" s="48" customFormat="1" ht="12">
      <c r="A115" s="125" t="s">
        <v>135</v>
      </c>
      <c r="B115" s="131"/>
      <c r="C115" s="132"/>
      <c r="D115" s="131"/>
      <c r="E115" s="262"/>
      <c r="F115" s="260"/>
      <c r="G115" s="139"/>
      <c r="H115" s="261"/>
    </row>
    <row r="116" spans="1:8" s="48" customFormat="1" ht="24">
      <c r="A116" s="125" t="s">
        <v>136</v>
      </c>
      <c r="B116" s="140">
        <v>612325302</v>
      </c>
      <c r="C116" s="132" t="s">
        <v>194</v>
      </c>
      <c r="D116" s="131"/>
      <c r="E116" s="262"/>
      <c r="F116" s="260"/>
      <c r="G116" s="139"/>
      <c r="H116" s="261"/>
    </row>
    <row r="117" spans="1:8" s="48" customFormat="1" ht="12">
      <c r="A117" s="125" t="s">
        <v>137</v>
      </c>
      <c r="B117" s="131"/>
      <c r="C117" s="132" t="s">
        <v>193</v>
      </c>
      <c r="D117" s="131" t="s">
        <v>42</v>
      </c>
      <c r="E117" s="262">
        <f>0.4*(0.9+2.5*2)*2</f>
        <v>4.720000000000001</v>
      </c>
      <c r="F117" s="260"/>
      <c r="G117" s="118">
        <f>E117*F117</f>
        <v>0</v>
      </c>
      <c r="H117" s="261">
        <f>0.03358*E117</f>
        <v>0.15849760000000002</v>
      </c>
    </row>
    <row r="118" spans="1:8" s="48" customFormat="1" ht="12">
      <c r="A118" s="125" t="s">
        <v>138</v>
      </c>
      <c r="B118" s="131"/>
      <c r="C118" s="132" t="s">
        <v>192</v>
      </c>
      <c r="D118" s="131" t="s">
        <v>42</v>
      </c>
      <c r="E118" s="262">
        <f>0.4*(1.75+2.5*2)</f>
        <v>2.7</v>
      </c>
      <c r="F118" s="260"/>
      <c r="G118" s="118">
        <f>E118*F118</f>
        <v>0</v>
      </c>
      <c r="H118" s="261">
        <f>0.03358*E118</f>
        <v>0.090666</v>
      </c>
    </row>
    <row r="119" spans="1:8" s="48" customFormat="1" ht="12">
      <c r="A119" s="125" t="s">
        <v>139</v>
      </c>
      <c r="B119" s="131"/>
      <c r="C119" s="132"/>
      <c r="D119" s="131"/>
      <c r="E119" s="262"/>
      <c r="F119" s="260"/>
      <c r="G119" s="139"/>
      <c r="H119" s="261"/>
    </row>
    <row r="120" spans="1:8" s="48" customFormat="1" ht="24">
      <c r="A120" s="125" t="s">
        <v>140</v>
      </c>
      <c r="B120" s="140">
        <v>612325123</v>
      </c>
      <c r="C120" s="132" t="s">
        <v>205</v>
      </c>
      <c r="D120" s="131" t="s">
        <v>42</v>
      </c>
      <c r="E120" s="262">
        <f>0.4*32</f>
        <v>12.8</v>
      </c>
      <c r="F120" s="260"/>
      <c r="G120" s="118">
        <f>E120*F120</f>
        <v>0</v>
      </c>
      <c r="H120" s="261">
        <f>0.04153*E120</f>
        <v>0.531584</v>
      </c>
    </row>
    <row r="121" spans="1:8" s="48" customFormat="1" ht="12">
      <c r="A121" s="125" t="s">
        <v>141</v>
      </c>
      <c r="B121" s="131"/>
      <c r="C121" s="132"/>
      <c r="D121" s="131"/>
      <c r="E121" s="262"/>
      <c r="F121" s="260"/>
      <c r="G121" s="139"/>
      <c r="H121" s="261"/>
    </row>
    <row r="122" spans="1:8" ht="60">
      <c r="A122" s="125" t="s">
        <v>142</v>
      </c>
      <c r="B122" s="131"/>
      <c r="C122" s="132" t="s">
        <v>223</v>
      </c>
      <c r="D122" s="131" t="s">
        <v>42</v>
      </c>
      <c r="E122" s="259">
        <f>(0.25*7.2+2.08*1.34)*1.25</f>
        <v>5.734</v>
      </c>
      <c r="F122" s="260"/>
      <c r="G122" s="134">
        <f>E122*F122</f>
        <v>0</v>
      </c>
      <c r="H122" s="261">
        <v>0.107</v>
      </c>
    </row>
    <row r="123" spans="1:8" ht="12.75">
      <c r="A123" s="125" t="s">
        <v>143</v>
      </c>
      <c r="B123" s="131"/>
      <c r="C123" s="132" t="s">
        <v>196</v>
      </c>
      <c r="D123" s="131" t="s">
        <v>42</v>
      </c>
      <c r="E123" s="259">
        <f>E122</f>
        <v>5.734</v>
      </c>
      <c r="F123" s="260"/>
      <c r="G123" s="134">
        <f>E123*F123</f>
        <v>0</v>
      </c>
      <c r="H123" s="261">
        <v>0.12</v>
      </c>
    </row>
    <row r="124" spans="1:8" ht="12.75">
      <c r="A124" s="125" t="s">
        <v>144</v>
      </c>
      <c r="B124" s="131"/>
      <c r="C124" s="132"/>
      <c r="D124" s="131"/>
      <c r="E124" s="262"/>
      <c r="F124" s="260"/>
      <c r="G124" s="134"/>
      <c r="H124" s="261"/>
    </row>
    <row r="125" spans="1:8" ht="48">
      <c r="A125" s="125" t="s">
        <v>145</v>
      </c>
      <c r="B125" s="131"/>
      <c r="C125" s="132" t="s">
        <v>224</v>
      </c>
      <c r="D125" s="131" t="s">
        <v>42</v>
      </c>
      <c r="E125" s="259">
        <f>0.45*7.2*1.25</f>
        <v>4.050000000000001</v>
      </c>
      <c r="F125" s="260"/>
      <c r="G125" s="134">
        <f>E125*F125</f>
        <v>0</v>
      </c>
      <c r="H125" s="261">
        <v>0.107</v>
      </c>
    </row>
    <row r="126" spans="1:8" ht="12.75">
      <c r="A126" s="125" t="s">
        <v>146</v>
      </c>
      <c r="B126" s="131"/>
      <c r="C126" s="132" t="s">
        <v>196</v>
      </c>
      <c r="D126" s="131" t="s">
        <v>42</v>
      </c>
      <c r="E126" s="259">
        <f>0.45*7.2*1.25</f>
        <v>4.050000000000001</v>
      </c>
      <c r="F126" s="260"/>
      <c r="G126" s="134">
        <f>E126*F126</f>
        <v>0</v>
      </c>
      <c r="H126" s="261">
        <v>0.12</v>
      </c>
    </row>
    <row r="127" spans="1:8" ht="12.75">
      <c r="A127" s="125" t="s">
        <v>147</v>
      </c>
      <c r="B127" s="131"/>
      <c r="C127" s="132"/>
      <c r="D127" s="131"/>
      <c r="E127" s="259"/>
      <c r="F127" s="260"/>
      <c r="G127" s="134"/>
      <c r="H127" s="261"/>
    </row>
    <row r="128" spans="1:8" ht="24">
      <c r="A128" s="125" t="s">
        <v>148</v>
      </c>
      <c r="B128" s="131"/>
      <c r="C128" s="132" t="s">
        <v>206</v>
      </c>
      <c r="D128" s="131" t="s">
        <v>42</v>
      </c>
      <c r="E128" s="259">
        <v>35</v>
      </c>
      <c r="F128" s="260"/>
      <c r="G128" s="134">
        <f>E128*F128</f>
        <v>0</v>
      </c>
      <c r="H128" s="261">
        <f>0.01838*E128</f>
        <v>0.6433</v>
      </c>
    </row>
    <row r="129" spans="1:8" ht="12.75">
      <c r="A129" s="125" t="s">
        <v>149</v>
      </c>
      <c r="B129" s="131"/>
      <c r="C129" s="132"/>
      <c r="D129" s="131"/>
      <c r="E129" s="259"/>
      <c r="F129" s="260"/>
      <c r="G129" s="134"/>
      <c r="H129" s="261"/>
    </row>
    <row r="130" spans="1:8" ht="24">
      <c r="A130" s="125" t="s">
        <v>150</v>
      </c>
      <c r="B130" s="141">
        <v>631391114</v>
      </c>
      <c r="C130" s="132" t="s">
        <v>211</v>
      </c>
      <c r="D130" s="131" t="s">
        <v>171</v>
      </c>
      <c r="E130" s="259"/>
      <c r="F130" s="260"/>
      <c r="G130" s="134"/>
      <c r="H130" s="261">
        <v>0.00791</v>
      </c>
    </row>
    <row r="131" spans="1:8" ht="12.75">
      <c r="A131" s="125" t="s">
        <v>151</v>
      </c>
      <c r="B131" s="131"/>
      <c r="C131" s="132"/>
      <c r="D131" s="131"/>
      <c r="E131" s="259"/>
      <c r="F131" s="260"/>
      <c r="G131" s="134"/>
      <c r="H131" s="261"/>
    </row>
    <row r="132" spans="1:8" ht="24">
      <c r="A132" s="125" t="s">
        <v>152</v>
      </c>
      <c r="B132" s="131"/>
      <c r="C132" s="132" t="s">
        <v>365</v>
      </c>
      <c r="D132" s="131" t="s">
        <v>0</v>
      </c>
      <c r="E132" s="259">
        <v>1</v>
      </c>
      <c r="F132" s="260"/>
      <c r="G132" s="134">
        <f>E132*F132</f>
        <v>0</v>
      </c>
      <c r="H132" s="261">
        <v>0.01</v>
      </c>
    </row>
    <row r="133" spans="1:8" s="48" customFormat="1" ht="12">
      <c r="A133" s="125" t="s">
        <v>153</v>
      </c>
      <c r="B133" s="131"/>
      <c r="C133" s="132"/>
      <c r="D133" s="131"/>
      <c r="E133" s="262"/>
      <c r="F133" s="260"/>
      <c r="G133" s="139"/>
      <c r="H133" s="261"/>
    </row>
    <row r="134" spans="1:8" s="48" customFormat="1" ht="12.75">
      <c r="A134" s="125" t="s">
        <v>154</v>
      </c>
      <c r="B134" s="131">
        <v>952901111</v>
      </c>
      <c r="C134" s="132" t="s">
        <v>197</v>
      </c>
      <c r="D134" s="131" t="s">
        <v>42</v>
      </c>
      <c r="E134" s="262">
        <v>50</v>
      </c>
      <c r="F134" s="260"/>
      <c r="G134" s="134">
        <f>E134*F134</f>
        <v>0</v>
      </c>
      <c r="H134" s="261">
        <f>0.00004*E134</f>
        <v>0.002</v>
      </c>
    </row>
    <row r="135" spans="1:8" s="48" customFormat="1" ht="24">
      <c r="A135" s="125" t="s">
        <v>155</v>
      </c>
      <c r="B135" s="131"/>
      <c r="C135" s="132" t="s">
        <v>341</v>
      </c>
      <c r="D135" s="131" t="s">
        <v>0</v>
      </c>
      <c r="E135" s="262">
        <v>1</v>
      </c>
      <c r="F135" s="260"/>
      <c r="G135" s="134">
        <f>E135*F135</f>
        <v>0</v>
      </c>
      <c r="H135" s="261">
        <v>0.01</v>
      </c>
    </row>
    <row r="136" spans="1:8" s="48" customFormat="1" ht="12.75">
      <c r="A136" s="125" t="s">
        <v>156</v>
      </c>
      <c r="B136" s="131"/>
      <c r="C136" s="132"/>
      <c r="D136" s="131"/>
      <c r="E136" s="262"/>
      <c r="F136" s="260"/>
      <c r="G136" s="134"/>
      <c r="H136" s="261"/>
    </row>
    <row r="137" spans="1:8" s="48" customFormat="1" ht="24">
      <c r="A137" s="125" t="s">
        <v>157</v>
      </c>
      <c r="B137" s="131">
        <v>941111111</v>
      </c>
      <c r="C137" s="132" t="s">
        <v>207</v>
      </c>
      <c r="D137" s="131" t="s">
        <v>42</v>
      </c>
      <c r="E137" s="262">
        <v>35</v>
      </c>
      <c r="F137" s="260"/>
      <c r="G137" s="134">
        <f>E137*F137</f>
        <v>0</v>
      </c>
      <c r="H137" s="261"/>
    </row>
    <row r="138" spans="1:8" s="48" customFormat="1" ht="12.75">
      <c r="A138" s="125" t="s">
        <v>158</v>
      </c>
      <c r="B138" s="131">
        <v>941121111</v>
      </c>
      <c r="C138" s="132" t="s">
        <v>209</v>
      </c>
      <c r="D138" s="131" t="s">
        <v>42</v>
      </c>
      <c r="E138" s="262">
        <v>35</v>
      </c>
      <c r="F138" s="260"/>
      <c r="G138" s="134">
        <f>E138*F138</f>
        <v>0</v>
      </c>
      <c r="H138" s="261"/>
    </row>
    <row r="139" spans="1:8" s="48" customFormat="1" ht="24">
      <c r="A139" s="125" t="s">
        <v>159</v>
      </c>
      <c r="B139" s="131">
        <v>941111811</v>
      </c>
      <c r="C139" s="132" t="s">
        <v>208</v>
      </c>
      <c r="D139" s="131" t="s">
        <v>42</v>
      </c>
      <c r="E139" s="262">
        <v>35</v>
      </c>
      <c r="F139" s="260"/>
      <c r="G139" s="134">
        <f>E139*F139</f>
        <v>0</v>
      </c>
      <c r="H139" s="261"/>
    </row>
    <row r="140" spans="1:8" s="48" customFormat="1" ht="24">
      <c r="A140" s="125" t="s">
        <v>160</v>
      </c>
      <c r="B140" s="131"/>
      <c r="C140" s="132" t="s">
        <v>217</v>
      </c>
      <c r="D140" s="131" t="s">
        <v>0</v>
      </c>
      <c r="E140" s="262">
        <v>3</v>
      </c>
      <c r="F140" s="260"/>
      <c r="G140" s="134">
        <f>E140*F140</f>
        <v>0</v>
      </c>
      <c r="H140" s="261">
        <v>0.03</v>
      </c>
    </row>
    <row r="141" spans="1:8" s="48" customFormat="1" ht="12.75">
      <c r="A141" s="125" t="s">
        <v>161</v>
      </c>
      <c r="B141" s="131"/>
      <c r="C141" s="132"/>
      <c r="D141" s="131"/>
      <c r="E141" s="262"/>
      <c r="F141" s="260"/>
      <c r="G141" s="134"/>
      <c r="H141" s="261"/>
    </row>
    <row r="142" spans="1:8" s="48" customFormat="1" ht="12.75">
      <c r="A142" s="125" t="s">
        <v>162</v>
      </c>
      <c r="B142" s="131">
        <v>998011001</v>
      </c>
      <c r="C142" s="132" t="s">
        <v>213</v>
      </c>
      <c r="D142" s="131" t="s">
        <v>78</v>
      </c>
      <c r="E142" s="262">
        <f>SUM(H97:H140)</f>
        <v>4.7212676</v>
      </c>
      <c r="F142" s="260"/>
      <c r="G142" s="134">
        <f>E142*F142</f>
        <v>0</v>
      </c>
      <c r="H142" s="261"/>
    </row>
    <row r="143" spans="1:8" s="48" customFormat="1" ht="13.5" thickBot="1">
      <c r="A143" s="171" t="s">
        <v>163</v>
      </c>
      <c r="B143" s="175"/>
      <c r="C143" s="176"/>
      <c r="D143" s="175"/>
      <c r="E143" s="272"/>
      <c r="F143" s="255"/>
      <c r="G143" s="177"/>
      <c r="H143" s="273"/>
    </row>
    <row r="144" spans="1:8" s="48" customFormat="1" ht="13.5" thickTop="1">
      <c r="A144" s="161" t="s">
        <v>164</v>
      </c>
      <c r="B144" s="166"/>
      <c r="C144" s="180" t="s">
        <v>210</v>
      </c>
      <c r="D144" s="181" t="s">
        <v>11</v>
      </c>
      <c r="E144" s="274" t="s">
        <v>1</v>
      </c>
      <c r="F144" s="275"/>
      <c r="G144" s="182">
        <f>G145+G146</f>
        <v>0</v>
      </c>
      <c r="H144" s="276"/>
    </row>
    <row r="145" spans="1:8" s="48" customFormat="1" ht="25.5">
      <c r="A145" s="125" t="s">
        <v>165</v>
      </c>
      <c r="B145" s="131"/>
      <c r="C145" s="144" t="s">
        <v>214</v>
      </c>
      <c r="D145" s="131" t="s">
        <v>42</v>
      </c>
      <c r="E145" s="262">
        <f>E147+E148</f>
        <v>162.8122</v>
      </c>
      <c r="F145" s="260"/>
      <c r="G145" s="134">
        <f>E145*F145</f>
        <v>0</v>
      </c>
      <c r="H145" s="261"/>
    </row>
    <row r="146" spans="1:8" s="48" customFormat="1" ht="24">
      <c r="A146" s="125" t="s">
        <v>166</v>
      </c>
      <c r="B146" s="131"/>
      <c r="C146" s="132" t="s">
        <v>350</v>
      </c>
      <c r="D146" s="131" t="s">
        <v>42</v>
      </c>
      <c r="E146" s="262">
        <f>E145</f>
        <v>162.8122</v>
      </c>
      <c r="F146" s="260"/>
      <c r="G146" s="134">
        <f>E146*F146</f>
        <v>0</v>
      </c>
      <c r="H146" s="261"/>
    </row>
    <row r="147" spans="1:8" s="48" customFormat="1" ht="24">
      <c r="A147" s="125" t="s">
        <v>167</v>
      </c>
      <c r="B147" s="131"/>
      <c r="C147" s="132" t="s">
        <v>215</v>
      </c>
      <c r="D147" s="131" t="s">
        <v>42</v>
      </c>
      <c r="E147" s="277">
        <f>(3.2+7.25)*2*3.62+(2.28*2+7.17)*3.62+0.8*2.5*4</f>
        <v>126.1206</v>
      </c>
      <c r="F147" s="260"/>
      <c r="G147" s="134"/>
      <c r="H147" s="261"/>
    </row>
    <row r="148" spans="1:8" s="48" customFormat="1" ht="12">
      <c r="A148" s="125" t="s">
        <v>168</v>
      </c>
      <c r="B148" s="131"/>
      <c r="C148" s="132" t="s">
        <v>216</v>
      </c>
      <c r="D148" s="131" t="s">
        <v>42</v>
      </c>
      <c r="E148" s="277">
        <f>(3.2*7.25+0.8*0.91*2+1.78*0.8+1.48*7.17)</f>
        <v>36.6916</v>
      </c>
      <c r="F148" s="260"/>
      <c r="G148" s="139"/>
      <c r="H148" s="261"/>
    </row>
    <row r="149" spans="1:8" s="48" customFormat="1" ht="12">
      <c r="A149" s="125" t="s">
        <v>275</v>
      </c>
      <c r="B149" s="131"/>
      <c r="C149" s="132"/>
      <c r="D149" s="131"/>
      <c r="E149" s="277"/>
      <c r="F149" s="260"/>
      <c r="G149" s="139"/>
      <c r="H149" s="261"/>
    </row>
    <row r="150" spans="1:8" s="48" customFormat="1" ht="12.75" thickBot="1">
      <c r="A150" s="171" t="s">
        <v>276</v>
      </c>
      <c r="B150" s="175"/>
      <c r="C150" s="176"/>
      <c r="D150" s="175"/>
      <c r="E150" s="278"/>
      <c r="F150" s="255"/>
      <c r="G150" s="184"/>
      <c r="H150" s="273"/>
    </row>
    <row r="151" spans="1:8" s="48" customFormat="1" ht="12.75" thickTop="1">
      <c r="A151" s="161" t="s">
        <v>277</v>
      </c>
      <c r="B151" s="166"/>
      <c r="C151" s="183" t="s">
        <v>336</v>
      </c>
      <c r="D151" s="166" t="s">
        <v>337</v>
      </c>
      <c r="E151" s="279" t="s">
        <v>1</v>
      </c>
      <c r="F151" s="182"/>
      <c r="G151" s="182">
        <f>SUM(G152:G157)</f>
        <v>0</v>
      </c>
      <c r="H151" s="276"/>
    </row>
    <row r="152" spans="1:8" s="48" customFormat="1" ht="12">
      <c r="A152" s="125" t="s">
        <v>278</v>
      </c>
      <c r="B152" s="131"/>
      <c r="C152" s="119"/>
      <c r="D152" s="131"/>
      <c r="E152" s="277"/>
      <c r="F152" s="260"/>
      <c r="G152" s="139"/>
      <c r="H152" s="261"/>
    </row>
    <row r="153" spans="1:8" s="48" customFormat="1" ht="12">
      <c r="A153" s="125" t="s">
        <v>279</v>
      </c>
      <c r="B153" s="131"/>
      <c r="C153" s="145" t="s">
        <v>342</v>
      </c>
      <c r="D153" s="131"/>
      <c r="E153" s="277"/>
      <c r="F153" s="260"/>
      <c r="G153" s="139"/>
      <c r="H153" s="261"/>
    </row>
    <row r="154" spans="1:8" s="48" customFormat="1" ht="96">
      <c r="A154" s="125" t="s">
        <v>280</v>
      </c>
      <c r="B154" s="131"/>
      <c r="C154" s="132" t="s">
        <v>357</v>
      </c>
      <c r="D154" s="131" t="s">
        <v>0</v>
      </c>
      <c r="E154" s="277">
        <v>2</v>
      </c>
      <c r="F154" s="139"/>
      <c r="G154" s="139">
        <f>E154*F154</f>
        <v>0</v>
      </c>
      <c r="H154" s="261"/>
    </row>
    <row r="155" spans="1:8" s="48" customFormat="1" ht="96">
      <c r="A155" s="125" t="s">
        <v>281</v>
      </c>
      <c r="B155" s="131"/>
      <c r="C155" s="132" t="s">
        <v>358</v>
      </c>
      <c r="D155" s="131" t="s">
        <v>0</v>
      </c>
      <c r="E155" s="277">
        <v>1</v>
      </c>
      <c r="F155" s="139"/>
      <c r="G155" s="139">
        <f>E155*F155</f>
        <v>0</v>
      </c>
      <c r="H155" s="261"/>
    </row>
    <row r="156" spans="1:8" s="48" customFormat="1" ht="144">
      <c r="A156" s="125" t="s">
        <v>282</v>
      </c>
      <c r="B156" s="131"/>
      <c r="C156" s="132" t="s">
        <v>356</v>
      </c>
      <c r="D156" s="131" t="s">
        <v>0</v>
      </c>
      <c r="E156" s="277">
        <v>2</v>
      </c>
      <c r="F156" s="139"/>
      <c r="G156" s="139">
        <f>E156*F156</f>
        <v>0</v>
      </c>
      <c r="H156" s="261"/>
    </row>
    <row r="157" spans="1:8" s="48" customFormat="1" ht="156">
      <c r="A157" s="125" t="s">
        <v>283</v>
      </c>
      <c r="B157" s="131"/>
      <c r="C157" s="132" t="s">
        <v>359</v>
      </c>
      <c r="D157" s="131" t="s">
        <v>0</v>
      </c>
      <c r="E157" s="277">
        <v>1</v>
      </c>
      <c r="F157" s="139"/>
      <c r="G157" s="139">
        <f>E157*F157</f>
        <v>0</v>
      </c>
      <c r="H157" s="261"/>
    </row>
    <row r="158" spans="1:8" s="48" customFormat="1" ht="12">
      <c r="A158" s="125" t="s">
        <v>284</v>
      </c>
      <c r="B158" s="131"/>
      <c r="C158" s="132"/>
      <c r="D158" s="131"/>
      <c r="E158" s="277"/>
      <c r="F158" s="139"/>
      <c r="G158" s="139"/>
      <c r="H158" s="261"/>
    </row>
    <row r="159" spans="1:8" s="48" customFormat="1" ht="12.75" thickBot="1">
      <c r="A159" s="171" t="s">
        <v>285</v>
      </c>
      <c r="B159" s="175"/>
      <c r="C159" s="176"/>
      <c r="D159" s="175"/>
      <c r="E159" s="272"/>
      <c r="F159" s="255"/>
      <c r="G159" s="184"/>
      <c r="H159" s="273"/>
    </row>
    <row r="160" spans="1:8" s="48" customFormat="1" ht="12.75" thickTop="1">
      <c r="A160" s="161" t="s">
        <v>286</v>
      </c>
      <c r="B160" s="166"/>
      <c r="C160" s="167" t="s">
        <v>334</v>
      </c>
      <c r="D160" s="181" t="s">
        <v>11</v>
      </c>
      <c r="E160" s="274" t="s">
        <v>1</v>
      </c>
      <c r="F160" s="257"/>
      <c r="G160" s="182">
        <f>G204</f>
        <v>0</v>
      </c>
      <c r="H160" s="276"/>
    </row>
    <row r="161" spans="1:8" s="48" customFormat="1" ht="12">
      <c r="A161" s="125" t="s">
        <v>287</v>
      </c>
      <c r="B161" s="131"/>
      <c r="C161" s="135"/>
      <c r="D161" s="142"/>
      <c r="E161" s="280"/>
      <c r="F161" s="260"/>
      <c r="G161" s="143"/>
      <c r="H161" s="261"/>
    </row>
    <row r="162" spans="1:8" s="48" customFormat="1" ht="12">
      <c r="A162" s="125" t="s">
        <v>288</v>
      </c>
      <c r="B162" s="131"/>
      <c r="C162" s="132" t="s">
        <v>366</v>
      </c>
      <c r="D162" s="131"/>
      <c r="E162" s="262"/>
      <c r="F162" s="260"/>
      <c r="G162" s="139"/>
      <c r="H162" s="261"/>
    </row>
    <row r="163" spans="1:8" s="48" customFormat="1" ht="12">
      <c r="A163" s="125" t="s">
        <v>289</v>
      </c>
      <c r="B163" s="131"/>
      <c r="C163" s="146" t="s">
        <v>231</v>
      </c>
      <c r="D163" s="131"/>
      <c r="E163" s="262"/>
      <c r="F163" s="260"/>
      <c r="G163" s="139"/>
      <c r="H163" s="261"/>
    </row>
    <row r="164" spans="1:8" s="48" customFormat="1" ht="12">
      <c r="A164" s="125" t="s">
        <v>290</v>
      </c>
      <c r="B164" s="131"/>
      <c r="C164" s="146" t="s">
        <v>232</v>
      </c>
      <c r="D164" s="147" t="s">
        <v>0</v>
      </c>
      <c r="E164" s="281">
        <v>1</v>
      </c>
      <c r="F164" s="148"/>
      <c r="G164" s="139">
        <f>E164*F164</f>
        <v>0</v>
      </c>
      <c r="H164" s="261"/>
    </row>
    <row r="165" spans="1:8" s="48" customFormat="1" ht="12">
      <c r="A165" s="125" t="s">
        <v>291</v>
      </c>
      <c r="B165" s="131"/>
      <c r="C165" s="146" t="s">
        <v>233</v>
      </c>
      <c r="D165" s="147" t="s">
        <v>0</v>
      </c>
      <c r="E165" s="281">
        <v>1</v>
      </c>
      <c r="F165" s="148"/>
      <c r="G165" s="139">
        <f>E165*F165</f>
        <v>0</v>
      </c>
      <c r="H165" s="261"/>
    </row>
    <row r="166" spans="1:8" s="48" customFormat="1" ht="12">
      <c r="A166" s="125" t="s">
        <v>292</v>
      </c>
      <c r="B166" s="131"/>
      <c r="C166" s="146" t="s">
        <v>234</v>
      </c>
      <c r="D166" s="147"/>
      <c r="E166" s="281"/>
      <c r="F166" s="148"/>
      <c r="G166" s="143">
        <f>SUM(G164:G165)</f>
        <v>0</v>
      </c>
      <c r="H166" s="261"/>
    </row>
    <row r="167" spans="1:8" s="48" customFormat="1" ht="12">
      <c r="A167" s="125" t="s">
        <v>293</v>
      </c>
      <c r="B167" s="131"/>
      <c r="C167" s="149"/>
      <c r="D167" s="150"/>
      <c r="E167" s="282"/>
      <c r="F167" s="151"/>
      <c r="G167" s="139"/>
      <c r="H167" s="261"/>
    </row>
    <row r="168" spans="1:8" s="48" customFormat="1" ht="12">
      <c r="A168" s="125" t="s">
        <v>294</v>
      </c>
      <c r="B168" s="131"/>
      <c r="C168" s="146" t="s">
        <v>235</v>
      </c>
      <c r="D168" s="147"/>
      <c r="E168" s="281"/>
      <c r="F168" s="148"/>
      <c r="G168" s="139"/>
      <c r="H168" s="261"/>
    </row>
    <row r="169" spans="1:8" s="48" customFormat="1" ht="12">
      <c r="A169" s="125" t="s">
        <v>295</v>
      </c>
      <c r="B169" s="131"/>
      <c r="C169" s="152" t="s">
        <v>236</v>
      </c>
      <c r="D169" s="147"/>
      <c r="E169" s="281"/>
      <c r="F169" s="148"/>
      <c r="G169" s="139"/>
      <c r="H169" s="261"/>
    </row>
    <row r="170" spans="1:8" s="48" customFormat="1" ht="12">
      <c r="A170" s="125" t="s">
        <v>296</v>
      </c>
      <c r="B170" s="131"/>
      <c r="C170" s="152" t="s">
        <v>237</v>
      </c>
      <c r="D170" s="147" t="s">
        <v>262</v>
      </c>
      <c r="E170" s="281">
        <v>50</v>
      </c>
      <c r="F170" s="148"/>
      <c r="G170" s="139">
        <f aca="true" t="shared" si="2" ref="G170:G177">E170*F170</f>
        <v>0</v>
      </c>
      <c r="H170" s="261"/>
    </row>
    <row r="171" spans="1:8" s="48" customFormat="1" ht="12">
      <c r="A171" s="125" t="s">
        <v>297</v>
      </c>
      <c r="B171" s="131"/>
      <c r="C171" s="152" t="s">
        <v>238</v>
      </c>
      <c r="D171" s="147" t="s">
        <v>262</v>
      </c>
      <c r="E171" s="281">
        <v>20</v>
      </c>
      <c r="F171" s="148"/>
      <c r="G171" s="139">
        <f t="shared" si="2"/>
        <v>0</v>
      </c>
      <c r="H171" s="261"/>
    </row>
    <row r="172" spans="1:8" ht="12.75">
      <c r="A172" s="125" t="s">
        <v>298</v>
      </c>
      <c r="B172" s="131"/>
      <c r="C172" s="152" t="s">
        <v>239</v>
      </c>
      <c r="D172" s="147" t="s">
        <v>262</v>
      </c>
      <c r="E172" s="281">
        <v>40</v>
      </c>
      <c r="F172" s="148"/>
      <c r="G172" s="139">
        <f t="shared" si="2"/>
        <v>0</v>
      </c>
      <c r="H172" s="261"/>
    </row>
    <row r="173" spans="1:8" ht="12.75">
      <c r="A173" s="125" t="s">
        <v>299</v>
      </c>
      <c r="B173" s="131"/>
      <c r="C173" s="152" t="s">
        <v>240</v>
      </c>
      <c r="D173" s="147" t="s">
        <v>262</v>
      </c>
      <c r="E173" s="281">
        <v>120</v>
      </c>
      <c r="F173" s="148"/>
      <c r="G173" s="139">
        <f t="shared" si="2"/>
        <v>0</v>
      </c>
      <c r="H173" s="261"/>
    </row>
    <row r="174" spans="1:8" ht="12.75">
      <c r="A174" s="125" t="s">
        <v>300</v>
      </c>
      <c r="B174" s="131"/>
      <c r="C174" s="152" t="s">
        <v>241</v>
      </c>
      <c r="D174" s="147" t="s">
        <v>262</v>
      </c>
      <c r="E174" s="281">
        <v>50</v>
      </c>
      <c r="F174" s="148"/>
      <c r="G174" s="139">
        <f t="shared" si="2"/>
        <v>0</v>
      </c>
      <c r="H174" s="261"/>
    </row>
    <row r="175" spans="1:8" ht="12.75">
      <c r="A175" s="125" t="s">
        <v>301</v>
      </c>
      <c r="B175" s="131"/>
      <c r="C175" s="152" t="s">
        <v>242</v>
      </c>
      <c r="D175" s="147" t="s">
        <v>262</v>
      </c>
      <c r="E175" s="281">
        <v>180</v>
      </c>
      <c r="F175" s="148"/>
      <c r="G175" s="139">
        <f t="shared" si="2"/>
        <v>0</v>
      </c>
      <c r="H175" s="261"/>
    </row>
    <row r="176" spans="1:8" ht="12.75">
      <c r="A176" s="125" t="s">
        <v>302</v>
      </c>
      <c r="B176" s="131"/>
      <c r="C176" s="152" t="s">
        <v>243</v>
      </c>
      <c r="D176" s="147" t="s">
        <v>262</v>
      </c>
      <c r="E176" s="281">
        <v>100</v>
      </c>
      <c r="F176" s="148"/>
      <c r="G176" s="139">
        <f t="shared" si="2"/>
        <v>0</v>
      </c>
      <c r="H176" s="261"/>
    </row>
    <row r="177" spans="1:8" ht="12.75">
      <c r="A177" s="125" t="s">
        <v>303</v>
      </c>
      <c r="B177" s="131"/>
      <c r="C177" s="152" t="s">
        <v>244</v>
      </c>
      <c r="D177" s="147" t="s">
        <v>262</v>
      </c>
      <c r="E177" s="281">
        <v>50</v>
      </c>
      <c r="F177" s="148"/>
      <c r="G177" s="139">
        <f t="shared" si="2"/>
        <v>0</v>
      </c>
      <c r="H177" s="261"/>
    </row>
    <row r="178" spans="1:8" ht="12.75">
      <c r="A178" s="125" t="s">
        <v>304</v>
      </c>
      <c r="B178" s="131"/>
      <c r="C178" s="152" t="s">
        <v>245</v>
      </c>
      <c r="D178" s="147"/>
      <c r="E178" s="281"/>
      <c r="F178" s="148"/>
      <c r="G178" s="143">
        <f>SUM(G170:G177)</f>
        <v>0</v>
      </c>
      <c r="H178" s="261"/>
    </row>
    <row r="179" spans="1:8" ht="12.75">
      <c r="A179" s="125" t="s">
        <v>305</v>
      </c>
      <c r="B179" s="131"/>
      <c r="C179" s="153"/>
      <c r="D179" s="150"/>
      <c r="E179" s="282"/>
      <c r="F179" s="151"/>
      <c r="G179" s="139"/>
      <c r="H179" s="261"/>
    </row>
    <row r="180" spans="1:8" ht="12.75">
      <c r="A180" s="125" t="s">
        <v>306</v>
      </c>
      <c r="B180" s="131"/>
      <c r="C180" s="146" t="s">
        <v>246</v>
      </c>
      <c r="D180" s="147"/>
      <c r="E180" s="281"/>
      <c r="F180" s="148"/>
      <c r="G180" s="139"/>
      <c r="H180" s="261"/>
    </row>
    <row r="181" spans="1:8" ht="12.75">
      <c r="A181" s="125" t="s">
        <v>307</v>
      </c>
      <c r="B181" s="131"/>
      <c r="C181" s="154" t="s">
        <v>343</v>
      </c>
      <c r="D181" s="147" t="s">
        <v>0</v>
      </c>
      <c r="E181" s="281">
        <v>6</v>
      </c>
      <c r="F181" s="148"/>
      <c r="G181" s="139">
        <f aca="true" t="shared" si="3" ref="G181:G189">E181*F181</f>
        <v>0</v>
      </c>
      <c r="H181" s="261"/>
    </row>
    <row r="182" spans="1:8" ht="12.75">
      <c r="A182" s="125" t="s">
        <v>308</v>
      </c>
      <c r="B182" s="131"/>
      <c r="C182" s="155" t="s">
        <v>344</v>
      </c>
      <c r="D182" s="147" t="s">
        <v>0</v>
      </c>
      <c r="E182" s="281">
        <v>2</v>
      </c>
      <c r="F182" s="148"/>
      <c r="G182" s="139">
        <f t="shared" si="3"/>
        <v>0</v>
      </c>
      <c r="H182" s="261"/>
    </row>
    <row r="183" spans="1:8" ht="12.75">
      <c r="A183" s="125" t="s">
        <v>309</v>
      </c>
      <c r="B183" s="131"/>
      <c r="C183" s="155" t="s">
        <v>345</v>
      </c>
      <c r="D183" s="147" t="s">
        <v>0</v>
      </c>
      <c r="E183" s="281">
        <v>1</v>
      </c>
      <c r="F183" s="148"/>
      <c r="G183" s="139">
        <f t="shared" si="3"/>
        <v>0</v>
      </c>
      <c r="H183" s="261"/>
    </row>
    <row r="184" spans="1:8" ht="12.75">
      <c r="A184" s="125" t="s">
        <v>310</v>
      </c>
      <c r="B184" s="131"/>
      <c r="C184" s="155" t="s">
        <v>346</v>
      </c>
      <c r="D184" s="147" t="s">
        <v>0</v>
      </c>
      <c r="E184" s="281">
        <v>3</v>
      </c>
      <c r="F184" s="148"/>
      <c r="G184" s="139">
        <f t="shared" si="3"/>
        <v>0</v>
      </c>
      <c r="H184" s="261"/>
    </row>
    <row r="185" spans="1:8" ht="12.75">
      <c r="A185" s="125" t="s">
        <v>311</v>
      </c>
      <c r="B185" s="131"/>
      <c r="C185" s="155" t="s">
        <v>247</v>
      </c>
      <c r="D185" s="147" t="s">
        <v>0</v>
      </c>
      <c r="E185" s="281">
        <v>1</v>
      </c>
      <c r="F185" s="148"/>
      <c r="G185" s="139">
        <f t="shared" si="3"/>
        <v>0</v>
      </c>
      <c r="H185" s="261"/>
    </row>
    <row r="186" spans="1:8" ht="12.75">
      <c r="A186" s="125" t="s">
        <v>312</v>
      </c>
      <c r="B186" s="131"/>
      <c r="C186" s="155" t="s">
        <v>248</v>
      </c>
      <c r="D186" s="147" t="s">
        <v>0</v>
      </c>
      <c r="E186" s="281">
        <v>1</v>
      </c>
      <c r="F186" s="148"/>
      <c r="G186" s="139">
        <f t="shared" si="3"/>
        <v>0</v>
      </c>
      <c r="H186" s="261"/>
    </row>
    <row r="187" spans="1:8" ht="24">
      <c r="A187" s="125" t="s">
        <v>313</v>
      </c>
      <c r="B187" s="131"/>
      <c r="C187" s="155" t="s">
        <v>249</v>
      </c>
      <c r="D187" s="147" t="s">
        <v>0</v>
      </c>
      <c r="E187" s="281">
        <v>1</v>
      </c>
      <c r="F187" s="148"/>
      <c r="G187" s="139">
        <f t="shared" si="3"/>
        <v>0</v>
      </c>
      <c r="H187" s="261"/>
    </row>
    <row r="188" spans="1:8" ht="12.75">
      <c r="A188" s="125" t="s">
        <v>314</v>
      </c>
      <c r="B188" s="131"/>
      <c r="C188" s="155" t="s">
        <v>250</v>
      </c>
      <c r="D188" s="147" t="s">
        <v>0</v>
      </c>
      <c r="E188" s="281">
        <v>1</v>
      </c>
      <c r="F188" s="148"/>
      <c r="G188" s="139">
        <f t="shared" si="3"/>
        <v>0</v>
      </c>
      <c r="H188" s="261"/>
    </row>
    <row r="189" spans="1:8" ht="12.75">
      <c r="A189" s="125" t="s">
        <v>315</v>
      </c>
      <c r="B189" s="131"/>
      <c r="C189" s="155" t="s">
        <v>251</v>
      </c>
      <c r="D189" s="147" t="s">
        <v>0</v>
      </c>
      <c r="E189" s="281">
        <v>1</v>
      </c>
      <c r="F189" s="148"/>
      <c r="G189" s="139">
        <f t="shared" si="3"/>
        <v>0</v>
      </c>
      <c r="H189" s="261"/>
    </row>
    <row r="190" spans="1:8" ht="12.75">
      <c r="A190" s="125" t="s">
        <v>316</v>
      </c>
      <c r="B190" s="131"/>
      <c r="C190" s="156" t="s">
        <v>252</v>
      </c>
      <c r="D190" s="147"/>
      <c r="E190" s="281"/>
      <c r="F190" s="148"/>
      <c r="G190" s="143">
        <f>SUM(G181:G189)</f>
        <v>0</v>
      </c>
      <c r="H190" s="261"/>
    </row>
    <row r="191" spans="1:8" ht="12.75">
      <c r="A191" s="125" t="s">
        <v>317</v>
      </c>
      <c r="B191" s="131"/>
      <c r="C191" s="153"/>
      <c r="D191" s="150"/>
      <c r="E191" s="282"/>
      <c r="F191" s="151"/>
      <c r="G191" s="139"/>
      <c r="H191" s="261"/>
    </row>
    <row r="192" spans="1:8" ht="12.75">
      <c r="A192" s="125" t="s">
        <v>318</v>
      </c>
      <c r="B192" s="131"/>
      <c r="C192" s="146" t="s">
        <v>253</v>
      </c>
      <c r="D192" s="147"/>
      <c r="E192" s="281"/>
      <c r="F192" s="148"/>
      <c r="G192" s="139"/>
      <c r="H192" s="261"/>
    </row>
    <row r="193" spans="1:8" ht="24">
      <c r="A193" s="125" t="s">
        <v>319</v>
      </c>
      <c r="B193" s="131"/>
      <c r="C193" s="152" t="s">
        <v>347</v>
      </c>
      <c r="D193" s="147" t="s">
        <v>262</v>
      </c>
      <c r="E193" s="281">
        <v>3</v>
      </c>
      <c r="F193" s="148"/>
      <c r="G193" s="139">
        <f>E193*F193</f>
        <v>0</v>
      </c>
      <c r="H193" s="261"/>
    </row>
    <row r="194" spans="1:8" ht="24">
      <c r="A194" s="125" t="s">
        <v>320</v>
      </c>
      <c r="B194" s="131"/>
      <c r="C194" s="152" t="s">
        <v>348</v>
      </c>
      <c r="D194" s="147" t="s">
        <v>262</v>
      </c>
      <c r="E194" s="281">
        <v>3</v>
      </c>
      <c r="F194" s="148"/>
      <c r="G194" s="139">
        <f>E194*F194</f>
        <v>0</v>
      </c>
      <c r="H194" s="261"/>
    </row>
    <row r="195" spans="1:8" ht="24">
      <c r="A195" s="125" t="s">
        <v>321</v>
      </c>
      <c r="B195" s="131"/>
      <c r="C195" s="146" t="s">
        <v>254</v>
      </c>
      <c r="D195" s="147" t="s">
        <v>262</v>
      </c>
      <c r="E195" s="281">
        <v>3</v>
      </c>
      <c r="F195" s="148"/>
      <c r="G195" s="139">
        <f>E195*F195</f>
        <v>0</v>
      </c>
      <c r="H195" s="261"/>
    </row>
    <row r="196" spans="1:8" ht="12.75">
      <c r="A196" s="125" t="s">
        <v>405</v>
      </c>
      <c r="B196" s="131"/>
      <c r="C196" s="146" t="s">
        <v>255</v>
      </c>
      <c r="D196" s="147" t="s">
        <v>262</v>
      </c>
      <c r="E196" s="281">
        <v>6</v>
      </c>
      <c r="F196" s="148"/>
      <c r="G196" s="139">
        <f>E196*F196</f>
        <v>0</v>
      </c>
      <c r="H196" s="261"/>
    </row>
    <row r="197" spans="1:8" ht="12.75">
      <c r="A197" s="125" t="s">
        <v>406</v>
      </c>
      <c r="B197" s="131"/>
      <c r="C197" s="157" t="s">
        <v>256</v>
      </c>
      <c r="D197" s="147"/>
      <c r="E197" s="281"/>
      <c r="F197" s="148"/>
      <c r="G197" s="143">
        <f>SUM(G193:G196)</f>
        <v>0</v>
      </c>
      <c r="H197" s="261"/>
    </row>
    <row r="198" spans="1:8" ht="12.75">
      <c r="A198" s="125" t="s">
        <v>407</v>
      </c>
      <c r="B198" s="131"/>
      <c r="C198" s="157"/>
      <c r="D198" s="147"/>
      <c r="E198" s="281"/>
      <c r="F198" s="148"/>
      <c r="G198" s="139"/>
      <c r="H198" s="261"/>
    </row>
    <row r="199" spans="1:8" ht="12.75">
      <c r="A199" s="125" t="s">
        <v>408</v>
      </c>
      <c r="B199" s="131"/>
      <c r="C199" s="158" t="s">
        <v>257</v>
      </c>
      <c r="D199" s="147"/>
      <c r="E199" s="281"/>
      <c r="F199" s="148"/>
      <c r="G199" s="139"/>
      <c r="H199" s="261"/>
    </row>
    <row r="200" spans="1:8" ht="12.75">
      <c r="A200" s="125" t="s">
        <v>409</v>
      </c>
      <c r="B200" s="131"/>
      <c r="C200" s="157" t="s">
        <v>258</v>
      </c>
      <c r="D200" s="147" t="s">
        <v>11</v>
      </c>
      <c r="E200" s="281"/>
      <c r="F200" s="148"/>
      <c r="G200" s="139">
        <f>G166</f>
        <v>0</v>
      </c>
      <c r="H200" s="261"/>
    </row>
    <row r="201" spans="1:8" ht="12.75">
      <c r="A201" s="125" t="s">
        <v>410</v>
      </c>
      <c r="B201" s="131"/>
      <c r="C201" s="157" t="s">
        <v>259</v>
      </c>
      <c r="D201" s="147" t="s">
        <v>11</v>
      </c>
      <c r="E201" s="281"/>
      <c r="F201" s="148"/>
      <c r="G201" s="139">
        <f>G178</f>
        <v>0</v>
      </c>
      <c r="H201" s="261"/>
    </row>
    <row r="202" spans="1:8" ht="12.75">
      <c r="A202" s="125" t="s">
        <v>411</v>
      </c>
      <c r="B202" s="131"/>
      <c r="C202" s="157" t="s">
        <v>260</v>
      </c>
      <c r="D202" s="147" t="s">
        <v>11</v>
      </c>
      <c r="E202" s="281"/>
      <c r="F202" s="148"/>
      <c r="G202" s="139">
        <f>G190</f>
        <v>0</v>
      </c>
      <c r="H202" s="261"/>
    </row>
    <row r="203" spans="1:8" ht="12.75">
      <c r="A203" s="125" t="s">
        <v>412</v>
      </c>
      <c r="B203" s="131"/>
      <c r="C203" s="157" t="s">
        <v>256</v>
      </c>
      <c r="D203" s="147" t="s">
        <v>11</v>
      </c>
      <c r="E203" s="282"/>
      <c r="F203" s="151"/>
      <c r="G203" s="139">
        <f>G197</f>
        <v>0</v>
      </c>
      <c r="H203" s="261"/>
    </row>
    <row r="204" spans="1:8" ht="12.75">
      <c r="A204" s="125" t="s">
        <v>413</v>
      </c>
      <c r="B204" s="131"/>
      <c r="C204" s="158" t="s">
        <v>261</v>
      </c>
      <c r="D204" s="147" t="s">
        <v>11</v>
      </c>
      <c r="E204" s="262"/>
      <c r="F204" s="260"/>
      <c r="G204" s="143">
        <f>SUM(G200:G203)</f>
        <v>0</v>
      </c>
      <c r="H204" s="261"/>
    </row>
    <row r="205" spans="1:8" ht="13.5" thickBot="1">
      <c r="A205" s="171" t="s">
        <v>414</v>
      </c>
      <c r="B205" s="175"/>
      <c r="C205" s="176"/>
      <c r="D205" s="175"/>
      <c r="E205" s="272"/>
      <c r="F205" s="255"/>
      <c r="G205" s="177"/>
      <c r="H205" s="273"/>
    </row>
    <row r="206" spans="1:8" ht="13.5" thickTop="1">
      <c r="A206" s="161" t="s">
        <v>415</v>
      </c>
      <c r="B206" s="166"/>
      <c r="C206" s="167" t="s">
        <v>264</v>
      </c>
      <c r="D206" s="181" t="s">
        <v>11</v>
      </c>
      <c r="E206" s="274" t="s">
        <v>1</v>
      </c>
      <c r="F206" s="257"/>
      <c r="G206" s="182">
        <f>G218+G219</f>
        <v>0</v>
      </c>
      <c r="H206" s="276"/>
    </row>
    <row r="207" spans="1:8" ht="12.75">
      <c r="A207" s="125" t="s">
        <v>416</v>
      </c>
      <c r="B207" s="131"/>
      <c r="C207" s="132"/>
      <c r="D207" s="131"/>
      <c r="E207" s="262"/>
      <c r="F207" s="260"/>
      <c r="G207" s="134"/>
      <c r="H207" s="261"/>
    </row>
    <row r="208" spans="1:8" ht="12.75">
      <c r="A208" s="125" t="s">
        <v>322</v>
      </c>
      <c r="B208" s="131"/>
      <c r="C208" s="159" t="s">
        <v>265</v>
      </c>
      <c r="D208" s="131"/>
      <c r="E208" s="262"/>
      <c r="F208" s="260"/>
      <c r="G208" s="134"/>
      <c r="H208" s="261"/>
    </row>
    <row r="209" spans="1:8" ht="12.75">
      <c r="A209" s="125" t="s">
        <v>323</v>
      </c>
      <c r="B209" s="131"/>
      <c r="C209" s="133"/>
      <c r="D209" s="131"/>
      <c r="E209" s="262"/>
      <c r="F209" s="260"/>
      <c r="G209" s="134"/>
      <c r="H209" s="261"/>
    </row>
    <row r="210" spans="1:8" ht="24">
      <c r="A210" s="125" t="s">
        <v>324</v>
      </c>
      <c r="B210" s="131"/>
      <c r="C210" s="160" t="s">
        <v>266</v>
      </c>
      <c r="D210" s="283" t="s">
        <v>0</v>
      </c>
      <c r="E210" s="283">
        <v>2</v>
      </c>
      <c r="F210" s="284"/>
      <c r="G210" s="139">
        <f>E210*F210</f>
        <v>0</v>
      </c>
      <c r="H210" s="261"/>
    </row>
    <row r="211" spans="1:8" ht="24">
      <c r="A211" s="125" t="s">
        <v>325</v>
      </c>
      <c r="B211" s="131"/>
      <c r="C211" s="160" t="s">
        <v>349</v>
      </c>
      <c r="D211" s="283"/>
      <c r="E211" s="283"/>
      <c r="F211" s="284"/>
      <c r="G211" s="139"/>
      <c r="H211" s="261"/>
    </row>
    <row r="212" spans="1:8" ht="12.75">
      <c r="A212" s="125" t="s">
        <v>326</v>
      </c>
      <c r="B212" s="131"/>
      <c r="C212" s="160" t="s">
        <v>267</v>
      </c>
      <c r="D212" s="283"/>
      <c r="E212" s="283"/>
      <c r="F212" s="284"/>
      <c r="G212" s="139"/>
      <c r="H212" s="261"/>
    </row>
    <row r="213" spans="1:8" ht="24">
      <c r="A213" s="125" t="s">
        <v>327</v>
      </c>
      <c r="B213" s="131"/>
      <c r="C213" s="160" t="s">
        <v>268</v>
      </c>
      <c r="D213" s="283" t="s">
        <v>0</v>
      </c>
      <c r="E213" s="283">
        <v>1</v>
      </c>
      <c r="F213" s="284"/>
      <c r="G213" s="139">
        <f>E213*F213</f>
        <v>0</v>
      </c>
      <c r="H213" s="261"/>
    </row>
    <row r="214" spans="1:8" ht="24">
      <c r="A214" s="125" t="s">
        <v>328</v>
      </c>
      <c r="B214" s="131"/>
      <c r="C214" s="160" t="s">
        <v>269</v>
      </c>
      <c r="D214" s="283"/>
      <c r="E214" s="283"/>
      <c r="F214" s="284"/>
      <c r="G214" s="139"/>
      <c r="H214" s="261"/>
    </row>
    <row r="215" spans="1:8" ht="24">
      <c r="A215" s="125" t="s">
        <v>329</v>
      </c>
      <c r="B215" s="131"/>
      <c r="C215" s="160" t="s">
        <v>270</v>
      </c>
      <c r="D215" s="283"/>
      <c r="E215" s="283"/>
      <c r="F215" s="284"/>
      <c r="G215" s="139"/>
      <c r="H215" s="261"/>
    </row>
    <row r="216" spans="1:8" ht="12.75">
      <c r="A216" s="125" t="s">
        <v>330</v>
      </c>
      <c r="B216" s="131"/>
      <c r="C216" s="160"/>
      <c r="D216" s="259"/>
      <c r="E216" s="259"/>
      <c r="F216" s="139"/>
      <c r="G216" s="139"/>
      <c r="H216" s="261"/>
    </row>
    <row r="217" spans="1:8" ht="12.75">
      <c r="A217" s="125" t="s">
        <v>331</v>
      </c>
      <c r="B217" s="131"/>
      <c r="C217" s="160" t="s">
        <v>271</v>
      </c>
      <c r="D217" s="259" t="s">
        <v>272</v>
      </c>
      <c r="E217" s="283">
        <v>6</v>
      </c>
      <c r="F217" s="284"/>
      <c r="G217" s="139">
        <f>E217*F217</f>
        <v>0</v>
      </c>
      <c r="H217" s="261"/>
    </row>
    <row r="218" spans="1:8" ht="12.75">
      <c r="A218" s="125" t="s">
        <v>332</v>
      </c>
      <c r="B218" s="131"/>
      <c r="C218" s="132" t="s">
        <v>273</v>
      </c>
      <c r="D218" s="131"/>
      <c r="E218" s="262"/>
      <c r="F218" s="260"/>
      <c r="G218" s="139">
        <f>SUM(G210:G217)</f>
        <v>0</v>
      </c>
      <c r="H218" s="261"/>
    </row>
    <row r="219" spans="1:8" ht="12.75">
      <c r="A219" s="125" t="s">
        <v>333</v>
      </c>
      <c r="B219" s="131"/>
      <c r="C219" s="132" t="s">
        <v>274</v>
      </c>
      <c r="D219" s="131" t="s">
        <v>263</v>
      </c>
      <c r="E219" s="285">
        <v>1</v>
      </c>
      <c r="F219" s="260"/>
      <c r="G219" s="139">
        <f>E219*F219</f>
        <v>0</v>
      </c>
      <c r="H219" s="261"/>
    </row>
    <row r="220" spans="1:8" ht="12.75">
      <c r="A220" s="55"/>
      <c r="E220" s="286"/>
      <c r="G220" s="95"/>
      <c r="H220" s="287"/>
    </row>
    <row r="221" spans="1:8" ht="12.75">
      <c r="A221" s="55"/>
      <c r="E221" s="286"/>
      <c r="H221" s="287"/>
    </row>
    <row r="222" spans="1:8" ht="12.75">
      <c r="A222" s="55"/>
      <c r="E222" s="286"/>
      <c r="H222" s="287"/>
    </row>
    <row r="223" spans="1:8" ht="12.75">
      <c r="A223" s="55"/>
      <c r="E223" s="286"/>
      <c r="H223" s="287"/>
    </row>
    <row r="224" spans="1:8" ht="12.75">
      <c r="A224" s="55"/>
      <c r="E224" s="286"/>
      <c r="H224" s="287"/>
    </row>
    <row r="225" spans="1:8" ht="12.75">
      <c r="A225" s="55"/>
      <c r="E225" s="286"/>
      <c r="F225" s="288"/>
      <c r="H225" s="287"/>
    </row>
    <row r="226" spans="1:8" ht="12.75">
      <c r="A226" s="55"/>
      <c r="E226" s="286"/>
      <c r="H226" s="287"/>
    </row>
    <row r="227" spans="1:8" ht="12.75">
      <c r="A227" s="55"/>
      <c r="E227" s="286"/>
      <c r="H227" s="287"/>
    </row>
    <row r="228" spans="1:8" ht="12.75">
      <c r="A228" s="55"/>
      <c r="E228" s="286"/>
      <c r="H228" s="287"/>
    </row>
    <row r="229" spans="1:8" ht="12.75">
      <c r="A229" s="55"/>
      <c r="H229" s="287"/>
    </row>
    <row r="230" spans="1:8" ht="12.75">
      <c r="A230" s="55"/>
      <c r="H230" s="287"/>
    </row>
    <row r="231" spans="1:8" ht="12.75">
      <c r="A231" s="55"/>
      <c r="E231" s="286"/>
      <c r="H231" s="287"/>
    </row>
    <row r="232" spans="1:8" ht="12.75">
      <c r="A232" s="55"/>
      <c r="E232" s="286"/>
      <c r="H232" s="287"/>
    </row>
    <row r="233" spans="1:8" ht="12.75">
      <c r="A233" s="55"/>
      <c r="E233" s="286"/>
      <c r="H233" s="287"/>
    </row>
    <row r="234" spans="1:8" ht="12.75">
      <c r="A234" s="55"/>
      <c r="E234" s="286"/>
      <c r="H234" s="287"/>
    </row>
    <row r="235" spans="1:8" ht="12.75">
      <c r="A235" s="55"/>
      <c r="E235" s="286"/>
      <c r="H235" s="287"/>
    </row>
    <row r="236" spans="1:8" ht="12.75">
      <c r="A236" s="55"/>
      <c r="E236" s="286"/>
      <c r="H236" s="287"/>
    </row>
    <row r="237" spans="1:8" ht="12.75">
      <c r="A237" s="55"/>
      <c r="E237" s="286"/>
      <c r="H237" s="287"/>
    </row>
    <row r="238" spans="1:8" ht="12.75">
      <c r="A238" s="55"/>
      <c r="E238" s="286"/>
      <c r="H238" s="287"/>
    </row>
    <row r="239" spans="1:8" ht="12.75">
      <c r="A239" s="55"/>
      <c r="E239" s="286"/>
      <c r="H239" s="287"/>
    </row>
    <row r="240" spans="1:8" ht="12.75">
      <c r="A240" s="55"/>
      <c r="E240" s="286"/>
      <c r="H240" s="287"/>
    </row>
    <row r="241" spans="1:8" ht="12.75">
      <c r="A241" s="55"/>
      <c r="H241" s="287"/>
    </row>
    <row r="242" spans="1:8" ht="12.75">
      <c r="A242" s="55"/>
      <c r="H242" s="287"/>
    </row>
    <row r="243" spans="1:8" ht="12.75">
      <c r="A243" s="55"/>
      <c r="E243" s="286"/>
      <c r="H243" s="287"/>
    </row>
    <row r="244" spans="1:8" ht="12.75">
      <c r="A244" s="55"/>
      <c r="E244" s="286"/>
      <c r="H244" s="287"/>
    </row>
    <row r="245" spans="1:8" ht="12.75">
      <c r="A245" s="55"/>
      <c r="E245" s="286"/>
      <c r="H245" s="287"/>
    </row>
    <row r="246" spans="1:8" ht="12.75">
      <c r="A246" s="55"/>
      <c r="E246" s="286"/>
      <c r="H246" s="287"/>
    </row>
    <row r="247" spans="1:8" ht="12.75">
      <c r="A247" s="55"/>
      <c r="E247" s="286"/>
      <c r="H247" s="287"/>
    </row>
    <row r="248" spans="1:8" ht="12.75">
      <c r="A248" s="55"/>
      <c r="E248" s="286"/>
      <c r="H248" s="287"/>
    </row>
    <row r="249" spans="1:8" ht="12.75">
      <c r="A249" s="55"/>
      <c r="E249" s="286"/>
      <c r="H249" s="287"/>
    </row>
    <row r="250" spans="1:8" ht="12.75">
      <c r="A250" s="55"/>
      <c r="E250" s="286"/>
      <c r="H250" s="287"/>
    </row>
    <row r="251" spans="1:8" ht="12.75">
      <c r="A251" s="55"/>
      <c r="E251" s="286"/>
      <c r="H251" s="287"/>
    </row>
    <row r="252" spans="1:8" ht="12.75">
      <c r="A252" s="55"/>
      <c r="H252" s="287"/>
    </row>
    <row r="253" spans="1:8" ht="12.75">
      <c r="A253" s="55"/>
      <c r="E253" s="286"/>
      <c r="H253" s="287"/>
    </row>
    <row r="254" spans="1:8" ht="12.75">
      <c r="A254" s="55"/>
      <c r="E254" s="286"/>
      <c r="H254" s="287"/>
    </row>
    <row r="255" spans="1:8" ht="12.75">
      <c r="A255" s="55"/>
      <c r="E255" s="286"/>
      <c r="H255" s="287"/>
    </row>
    <row r="256" spans="1:8" ht="12.75">
      <c r="A256" s="55"/>
      <c r="H256" s="287"/>
    </row>
    <row r="257" spans="1:8" ht="12.75">
      <c r="A257" s="55"/>
      <c r="H257" s="287"/>
    </row>
    <row r="258" spans="1:8" ht="12.75">
      <c r="A258" s="55"/>
      <c r="E258" s="286"/>
      <c r="H258" s="287"/>
    </row>
    <row r="259" spans="1:8" ht="12.75">
      <c r="A259" s="55"/>
      <c r="E259" s="286"/>
      <c r="H259" s="287"/>
    </row>
    <row r="260" spans="1:8" ht="12.75">
      <c r="A260" s="55"/>
      <c r="E260" s="286"/>
      <c r="H260" s="287"/>
    </row>
    <row r="261" spans="1:8" ht="12.75">
      <c r="A261" s="55"/>
      <c r="E261" s="286"/>
      <c r="H261" s="287"/>
    </row>
    <row r="262" spans="1:8" ht="12.75">
      <c r="A262" s="55"/>
      <c r="E262" s="286"/>
      <c r="H262" s="287"/>
    </row>
    <row r="263" spans="1:8" ht="12.75">
      <c r="A263" s="55"/>
      <c r="E263" s="286"/>
      <c r="H263" s="287"/>
    </row>
    <row r="264" spans="1:8" ht="12.75">
      <c r="A264" s="55"/>
      <c r="E264" s="286"/>
      <c r="H264" s="287"/>
    </row>
    <row r="265" spans="1:8" ht="12.75">
      <c r="A265" s="55"/>
      <c r="E265" s="286"/>
      <c r="H265" s="287"/>
    </row>
    <row r="266" spans="1:8" ht="12.75">
      <c r="A266" s="55"/>
      <c r="E266" s="286"/>
      <c r="H266" s="287"/>
    </row>
    <row r="267" spans="1:8" ht="12.75">
      <c r="A267" s="55"/>
      <c r="E267" s="286"/>
      <c r="H267" s="287"/>
    </row>
    <row r="268" spans="1:8" ht="12.75">
      <c r="A268" s="55"/>
      <c r="E268" s="286"/>
      <c r="H268" s="287"/>
    </row>
    <row r="269" spans="1:8" ht="12.75">
      <c r="A269" s="55"/>
      <c r="C269" s="50"/>
      <c r="D269" s="72"/>
      <c r="E269" s="289"/>
      <c r="H269" s="287"/>
    </row>
    <row r="270" spans="1:8" ht="12.75">
      <c r="A270" s="55"/>
      <c r="C270" s="22"/>
      <c r="D270" s="72"/>
      <c r="E270" s="289"/>
      <c r="H270" s="287"/>
    </row>
    <row r="271" spans="1:8" ht="12.75">
      <c r="A271" s="55"/>
      <c r="H271" s="287"/>
    </row>
    <row r="272" spans="1:8" ht="12.75">
      <c r="A272" s="55"/>
      <c r="E272" s="286"/>
      <c r="H272" s="287"/>
    </row>
    <row r="273" spans="1:8" ht="12.75">
      <c r="A273" s="55"/>
      <c r="E273" s="286"/>
      <c r="H273" s="287"/>
    </row>
    <row r="274" spans="1:8" ht="12.75">
      <c r="A274" s="55"/>
      <c r="E274" s="286"/>
      <c r="H274" s="287"/>
    </row>
    <row r="275" spans="1:8" ht="12.75">
      <c r="A275" s="55"/>
      <c r="E275" s="286"/>
      <c r="H275" s="287"/>
    </row>
    <row r="276" spans="1:8" ht="12.75">
      <c r="A276" s="55"/>
      <c r="E276" s="286"/>
      <c r="H276" s="287"/>
    </row>
    <row r="277" spans="1:8" ht="12.75">
      <c r="A277" s="55"/>
      <c r="E277" s="286"/>
      <c r="H277" s="287"/>
    </row>
    <row r="278" spans="1:8" ht="12.75">
      <c r="A278" s="55"/>
      <c r="E278" s="286"/>
      <c r="H278" s="287"/>
    </row>
    <row r="279" spans="1:8" ht="12.75">
      <c r="A279" s="55"/>
      <c r="E279" s="286"/>
      <c r="H279" s="287"/>
    </row>
    <row r="280" spans="1:8" ht="12.75">
      <c r="A280" s="55"/>
      <c r="E280" s="286"/>
      <c r="H280" s="287"/>
    </row>
    <row r="281" spans="1:8" ht="12.75">
      <c r="A281" s="55"/>
      <c r="E281" s="286"/>
      <c r="H281" s="287"/>
    </row>
    <row r="282" spans="1:8" ht="12.75">
      <c r="A282" s="55"/>
      <c r="E282" s="286"/>
      <c r="H282" s="287"/>
    </row>
    <row r="283" spans="1:8" ht="12.75">
      <c r="A283" s="55"/>
      <c r="E283" s="286"/>
      <c r="H283" s="287"/>
    </row>
    <row r="284" spans="1:8" ht="12.75">
      <c r="A284" s="55"/>
      <c r="E284" s="286"/>
      <c r="H284" s="287"/>
    </row>
    <row r="285" spans="1:8" ht="12.75">
      <c r="A285" s="55"/>
      <c r="E285" s="286"/>
      <c r="H285" s="287"/>
    </row>
    <row r="286" spans="1:8" ht="12.75">
      <c r="A286" s="55"/>
      <c r="E286" s="286"/>
      <c r="H286" s="287"/>
    </row>
    <row r="287" spans="1:8" ht="12.75">
      <c r="A287" s="55"/>
      <c r="E287" s="286"/>
      <c r="H287" s="287"/>
    </row>
    <row r="288" spans="1:8" ht="12.75">
      <c r="A288" s="55"/>
      <c r="E288" s="286"/>
      <c r="H288" s="287"/>
    </row>
    <row r="289" spans="1:8" ht="12.75">
      <c r="A289" s="55"/>
      <c r="E289" s="286"/>
      <c r="H289" s="287"/>
    </row>
    <row r="290" spans="1:8" ht="12.75">
      <c r="A290" s="55"/>
      <c r="E290" s="286"/>
      <c r="H290" s="287"/>
    </row>
    <row r="291" spans="1:8" ht="12.75">
      <c r="A291" s="55"/>
      <c r="E291" s="286"/>
      <c r="H291" s="287"/>
    </row>
    <row r="292" spans="1:8" ht="12.75">
      <c r="A292" s="55"/>
      <c r="E292" s="286"/>
      <c r="H292" s="287"/>
    </row>
    <row r="293" spans="1:8" ht="12.75">
      <c r="A293" s="55"/>
      <c r="E293" s="286"/>
      <c r="H293" s="287"/>
    </row>
    <row r="294" spans="1:8" ht="12.75">
      <c r="A294" s="55"/>
      <c r="E294" s="286"/>
      <c r="H294" s="287"/>
    </row>
    <row r="295" spans="1:8" ht="12.75">
      <c r="A295" s="55"/>
      <c r="E295" s="286"/>
      <c r="H295" s="287"/>
    </row>
    <row r="296" spans="1:8" ht="12.75">
      <c r="A296" s="55"/>
      <c r="E296" s="286"/>
      <c r="H296" s="287"/>
    </row>
    <row r="297" spans="1:8" ht="12.75">
      <c r="A297" s="55"/>
      <c r="E297" s="286"/>
      <c r="H297" s="287"/>
    </row>
    <row r="298" spans="1:8" ht="12.75">
      <c r="A298" s="55"/>
      <c r="E298" s="286"/>
      <c r="H298" s="287"/>
    </row>
    <row r="299" spans="1:8" ht="12.75">
      <c r="A299" s="55"/>
      <c r="E299" s="286"/>
      <c r="H299" s="287"/>
    </row>
    <row r="300" spans="1:8" ht="12.75">
      <c r="A300" s="55"/>
      <c r="E300" s="286"/>
      <c r="H300" s="287"/>
    </row>
    <row r="301" spans="1:8" ht="12.75">
      <c r="A301" s="55"/>
      <c r="E301" s="286"/>
      <c r="H301" s="287"/>
    </row>
    <row r="302" spans="1:8" ht="12.75">
      <c r="A302" s="55"/>
      <c r="E302" s="286"/>
      <c r="H302" s="287"/>
    </row>
    <row r="303" spans="1:8" ht="12.75">
      <c r="A303" s="55"/>
      <c r="E303" s="286"/>
      <c r="H303" s="287"/>
    </row>
    <row r="304" spans="1:8" ht="12.75">
      <c r="A304" s="55"/>
      <c r="E304" s="286"/>
      <c r="H304" s="287"/>
    </row>
    <row r="305" spans="1:8" ht="12.75">
      <c r="A305" s="55"/>
      <c r="E305" s="286"/>
      <c r="H305" s="287"/>
    </row>
    <row r="306" spans="1:8" ht="12.75">
      <c r="A306" s="55"/>
      <c r="E306" s="286"/>
      <c r="H306" s="287"/>
    </row>
    <row r="307" spans="1:8" ht="12.75">
      <c r="A307" s="55"/>
      <c r="E307" s="286"/>
      <c r="H307" s="287"/>
    </row>
    <row r="308" spans="1:8" ht="12.75">
      <c r="A308" s="55"/>
      <c r="E308" s="286"/>
      <c r="H308" s="287"/>
    </row>
    <row r="309" spans="1:8" ht="12.75">
      <c r="A309" s="55"/>
      <c r="E309" s="286"/>
      <c r="H309" s="287"/>
    </row>
    <row r="310" spans="1:8" ht="12.75">
      <c r="A310" s="55"/>
      <c r="E310" s="286"/>
      <c r="H310" s="287"/>
    </row>
    <row r="311" spans="1:8" ht="12.75">
      <c r="A311" s="55"/>
      <c r="E311" s="286"/>
      <c r="H311" s="287"/>
    </row>
    <row r="312" spans="1:8" ht="12.75">
      <c r="A312" s="55"/>
      <c r="E312" s="286"/>
      <c r="H312" s="287"/>
    </row>
    <row r="313" spans="1:8" ht="12.75">
      <c r="A313" s="55"/>
      <c r="E313" s="286"/>
      <c r="H313" s="287"/>
    </row>
    <row r="314" spans="1:8" ht="12.75">
      <c r="A314" s="55"/>
      <c r="E314" s="286"/>
      <c r="H314" s="287"/>
    </row>
    <row r="315" spans="1:8" ht="12.75">
      <c r="A315" s="55"/>
      <c r="C315" s="22"/>
      <c r="D315" s="72"/>
      <c r="E315" s="289"/>
      <c r="H315" s="287"/>
    </row>
    <row r="316" spans="1:8" ht="12.75">
      <c r="A316" s="55"/>
      <c r="H316" s="287"/>
    </row>
    <row r="317" spans="1:8" ht="12.75">
      <c r="A317" s="55"/>
      <c r="E317" s="286"/>
      <c r="H317" s="287"/>
    </row>
    <row r="318" spans="1:8" ht="12.75">
      <c r="A318" s="55"/>
      <c r="E318" s="286"/>
      <c r="H318" s="287"/>
    </row>
    <row r="319" spans="1:8" ht="12.75">
      <c r="A319" s="55"/>
      <c r="E319" s="286"/>
      <c r="H319" s="287"/>
    </row>
    <row r="320" spans="1:8" ht="12.75">
      <c r="A320" s="55"/>
      <c r="E320" s="286"/>
      <c r="H320" s="287"/>
    </row>
    <row r="321" spans="1:8" ht="12.75">
      <c r="A321" s="55"/>
      <c r="E321" s="286"/>
      <c r="H321" s="287"/>
    </row>
    <row r="322" spans="1:8" ht="12.75">
      <c r="A322" s="55"/>
      <c r="E322" s="286"/>
      <c r="H322" s="287"/>
    </row>
    <row r="323" spans="1:8" ht="12.75">
      <c r="A323" s="55"/>
      <c r="E323" s="286"/>
      <c r="H323" s="287"/>
    </row>
    <row r="324" spans="1:8" ht="12.75">
      <c r="A324" s="55"/>
      <c r="E324" s="286"/>
      <c r="H324" s="287"/>
    </row>
    <row r="325" spans="1:8" ht="12.75">
      <c r="A325" s="55"/>
      <c r="E325" s="286"/>
      <c r="H325" s="287"/>
    </row>
    <row r="326" spans="1:8" ht="12.75">
      <c r="A326" s="55"/>
      <c r="E326" s="286"/>
      <c r="H326" s="287"/>
    </row>
    <row r="327" spans="1:8" ht="12.75">
      <c r="A327" s="55"/>
      <c r="E327" s="286"/>
      <c r="H327" s="287"/>
    </row>
    <row r="328" spans="1:8" ht="12.75">
      <c r="A328" s="55"/>
      <c r="E328" s="286"/>
      <c r="H328" s="287"/>
    </row>
    <row r="329" spans="1:8" ht="12.75">
      <c r="A329" s="55"/>
      <c r="E329" s="286"/>
      <c r="H329" s="287"/>
    </row>
    <row r="330" spans="1:8" ht="12.75">
      <c r="A330" s="55"/>
      <c r="E330" s="286"/>
      <c r="H330" s="287"/>
    </row>
    <row r="331" spans="1:8" ht="12.75">
      <c r="A331" s="55"/>
      <c r="E331" s="286"/>
      <c r="H331" s="287"/>
    </row>
    <row r="332" spans="1:8" ht="12.75">
      <c r="A332" s="55"/>
      <c r="E332" s="286"/>
      <c r="H332" s="287"/>
    </row>
    <row r="333" spans="1:8" ht="12.75">
      <c r="A333" s="55"/>
      <c r="E333" s="286"/>
      <c r="H333" s="287"/>
    </row>
    <row r="334" spans="1:8" ht="12.75">
      <c r="A334" s="55"/>
      <c r="E334" s="286"/>
      <c r="H334" s="287"/>
    </row>
    <row r="335" spans="1:8" ht="12.75">
      <c r="A335" s="55"/>
      <c r="E335" s="286"/>
      <c r="H335" s="287"/>
    </row>
    <row r="336" spans="1:8" ht="12.75">
      <c r="A336" s="55"/>
      <c r="E336" s="286"/>
      <c r="H336" s="287"/>
    </row>
    <row r="337" spans="1:8" ht="12.75">
      <c r="A337" s="55"/>
      <c r="E337" s="286"/>
      <c r="H337" s="287"/>
    </row>
    <row r="338" spans="1:8" ht="12.75">
      <c r="A338" s="55"/>
      <c r="E338" s="286"/>
      <c r="H338" s="287"/>
    </row>
    <row r="339" spans="1:8" ht="12.75">
      <c r="A339" s="55"/>
      <c r="E339" s="286"/>
      <c r="H339" s="287"/>
    </row>
    <row r="340" spans="1:8" ht="12.75">
      <c r="A340" s="55"/>
      <c r="E340" s="286"/>
      <c r="H340" s="287"/>
    </row>
    <row r="341" spans="1:8" ht="12.75">
      <c r="A341" s="55"/>
      <c r="E341" s="286"/>
      <c r="H341" s="287"/>
    </row>
    <row r="342" spans="1:8" ht="12.75">
      <c r="A342" s="55"/>
      <c r="E342" s="286"/>
      <c r="H342" s="287"/>
    </row>
    <row r="343" spans="1:8" ht="12.75">
      <c r="A343" s="55"/>
      <c r="E343" s="286"/>
      <c r="H343" s="287"/>
    </row>
    <row r="344" spans="1:8" ht="12.75">
      <c r="A344" s="55"/>
      <c r="E344" s="286"/>
      <c r="H344" s="287"/>
    </row>
    <row r="345" spans="1:8" ht="12.75">
      <c r="A345" s="55"/>
      <c r="E345" s="286"/>
      <c r="H345" s="287"/>
    </row>
    <row r="346" spans="1:8" ht="12.75">
      <c r="A346" s="55"/>
      <c r="E346" s="286"/>
      <c r="H346" s="287"/>
    </row>
    <row r="347" spans="1:8" ht="12.75">
      <c r="A347" s="55"/>
      <c r="E347" s="286"/>
      <c r="H347" s="287"/>
    </row>
    <row r="348" spans="1:8" ht="12.75">
      <c r="A348" s="55"/>
      <c r="E348" s="286"/>
      <c r="H348" s="287"/>
    </row>
    <row r="349" spans="1:8" ht="12.75">
      <c r="A349" s="55"/>
      <c r="E349" s="286"/>
      <c r="H349" s="287"/>
    </row>
    <row r="350" spans="1:8" ht="12.75">
      <c r="A350" s="55"/>
      <c r="E350" s="286"/>
      <c r="H350" s="287"/>
    </row>
    <row r="351" spans="1:8" ht="12.75">
      <c r="A351" s="55"/>
      <c r="E351" s="286"/>
      <c r="F351" s="288"/>
      <c r="H351" s="287"/>
    </row>
    <row r="352" spans="1:8" ht="12.75">
      <c r="A352" s="55"/>
      <c r="E352" s="286"/>
      <c r="H352" s="287"/>
    </row>
    <row r="353" spans="1:8" ht="12.75">
      <c r="A353" s="55"/>
      <c r="E353" s="286"/>
      <c r="H353" s="287"/>
    </row>
    <row r="354" spans="1:8" ht="12.75">
      <c r="A354" s="55"/>
      <c r="E354" s="286"/>
      <c r="H354" s="287"/>
    </row>
    <row r="355" spans="1:8" ht="12.75">
      <c r="A355" s="55"/>
      <c r="E355" s="286"/>
      <c r="H355" s="287"/>
    </row>
    <row r="356" spans="1:8" ht="12.75">
      <c r="A356" s="55"/>
      <c r="E356" s="286"/>
      <c r="H356" s="287"/>
    </row>
    <row r="357" spans="1:8" s="48" customFormat="1" ht="12">
      <c r="A357" s="55"/>
      <c r="B357" s="61"/>
      <c r="C357" s="50"/>
      <c r="D357" s="72"/>
      <c r="E357" s="289"/>
      <c r="F357" s="244"/>
      <c r="G357" s="95"/>
      <c r="H357" s="287"/>
    </row>
    <row r="358" spans="1:8" ht="12.75">
      <c r="A358" s="55"/>
      <c r="E358" s="47"/>
      <c r="F358" s="290"/>
      <c r="G358" s="92"/>
      <c r="H358" s="287"/>
    </row>
    <row r="359" spans="1:9" ht="12.75">
      <c r="A359" s="55"/>
      <c r="B359" s="71"/>
      <c r="D359" s="71"/>
      <c r="E359" s="291"/>
      <c r="F359" s="290"/>
      <c r="G359" s="92"/>
      <c r="H359" s="292"/>
      <c r="I359" s="83"/>
    </row>
    <row r="360" spans="1:8" ht="12.75">
      <c r="A360" s="55"/>
      <c r="B360" s="71"/>
      <c r="D360" s="71"/>
      <c r="E360" s="291"/>
      <c r="F360" s="290"/>
      <c r="G360" s="92"/>
      <c r="H360" s="292"/>
    </row>
    <row r="361" spans="1:8" ht="12.75">
      <c r="A361" s="55"/>
      <c r="B361" s="71"/>
      <c r="D361" s="71"/>
      <c r="E361" s="47"/>
      <c r="F361" s="290"/>
      <c r="G361" s="92"/>
      <c r="H361" s="292"/>
    </row>
    <row r="362" spans="1:8" s="48" customFormat="1" ht="12">
      <c r="A362" s="55"/>
      <c r="B362" s="61"/>
      <c r="C362" s="25"/>
      <c r="D362" s="61"/>
      <c r="E362" s="47"/>
      <c r="F362" s="290"/>
      <c r="G362" s="96"/>
      <c r="H362" s="287"/>
    </row>
    <row r="363" spans="1:8" s="48" customFormat="1" ht="12">
      <c r="A363" s="55"/>
      <c r="B363" s="61"/>
      <c r="C363" s="22"/>
      <c r="D363" s="72"/>
      <c r="E363" s="47"/>
      <c r="F363" s="290"/>
      <c r="G363" s="96"/>
      <c r="H363" s="287"/>
    </row>
    <row r="364" spans="1:8" s="48" customFormat="1" ht="12">
      <c r="A364" s="55"/>
      <c r="B364" s="61"/>
      <c r="C364" s="25"/>
      <c r="D364" s="72"/>
      <c r="E364" s="47"/>
      <c r="F364" s="290"/>
      <c r="G364" s="96"/>
      <c r="H364" s="287"/>
    </row>
    <row r="365" spans="1:8" s="48" customFormat="1" ht="12">
      <c r="A365" s="55"/>
      <c r="B365" s="61"/>
      <c r="C365" s="25"/>
      <c r="D365" s="73"/>
      <c r="E365" s="47"/>
      <c r="F365" s="290"/>
      <c r="G365" s="96"/>
      <c r="H365" s="287"/>
    </row>
    <row r="366" spans="1:8" s="48" customFormat="1" ht="12">
      <c r="A366" s="55"/>
      <c r="B366" s="61"/>
      <c r="C366" s="50"/>
      <c r="D366" s="72"/>
      <c r="E366" s="51"/>
      <c r="F366" s="290"/>
      <c r="G366" s="96"/>
      <c r="H366" s="287"/>
    </row>
    <row r="367" spans="1:8" s="48" customFormat="1" ht="12">
      <c r="A367" s="55"/>
      <c r="B367" s="61"/>
      <c r="C367" s="25"/>
      <c r="D367" s="72"/>
      <c r="E367" s="35"/>
      <c r="F367" s="244"/>
      <c r="G367" s="95"/>
      <c r="H367" s="287"/>
    </row>
    <row r="368" spans="1:8" s="48" customFormat="1" ht="12">
      <c r="A368" s="55"/>
      <c r="B368" s="61"/>
      <c r="C368" s="22"/>
      <c r="D368" s="72"/>
      <c r="E368" s="47"/>
      <c r="F368" s="244"/>
      <c r="G368" s="95"/>
      <c r="H368" s="287"/>
    </row>
    <row r="369" spans="1:8" s="48" customFormat="1" ht="12">
      <c r="A369" s="55"/>
      <c r="B369" s="61"/>
      <c r="C369" s="25"/>
      <c r="D369" s="71"/>
      <c r="E369" s="47"/>
      <c r="F369" s="244"/>
      <c r="G369" s="95"/>
      <c r="H369" s="287"/>
    </row>
    <row r="370" spans="1:8" s="48" customFormat="1" ht="12">
      <c r="A370" s="55"/>
      <c r="B370" s="61"/>
      <c r="C370" s="25"/>
      <c r="D370" s="61"/>
      <c r="E370" s="291"/>
      <c r="F370" s="244"/>
      <c r="G370" s="95"/>
      <c r="H370" s="287"/>
    </row>
    <row r="371" spans="1:8" s="48" customFormat="1" ht="12">
      <c r="A371" s="55"/>
      <c r="B371" s="61"/>
      <c r="C371" s="25"/>
      <c r="D371" s="61"/>
      <c r="E371" s="291"/>
      <c r="F371" s="244"/>
      <c r="G371" s="95"/>
      <c r="H371" s="287"/>
    </row>
    <row r="372" spans="1:8" s="48" customFormat="1" ht="12">
      <c r="A372" s="55"/>
      <c r="B372" s="61"/>
      <c r="C372" s="25"/>
      <c r="D372" s="61"/>
      <c r="E372" s="291"/>
      <c r="F372" s="244"/>
      <c r="G372" s="95"/>
      <c r="H372" s="287"/>
    </row>
    <row r="373" spans="1:8" s="48" customFormat="1" ht="12">
      <c r="A373" s="55"/>
      <c r="B373" s="61"/>
      <c r="C373" s="25"/>
      <c r="D373" s="61"/>
      <c r="E373" s="291"/>
      <c r="F373" s="244"/>
      <c r="G373" s="95"/>
      <c r="H373" s="287"/>
    </row>
    <row r="374" spans="1:8" s="48" customFormat="1" ht="12">
      <c r="A374" s="55"/>
      <c r="B374" s="61"/>
      <c r="C374" s="25"/>
      <c r="D374" s="61"/>
      <c r="E374" s="291"/>
      <c r="F374" s="244"/>
      <c r="G374" s="95"/>
      <c r="H374" s="287"/>
    </row>
    <row r="375" spans="1:8" ht="12.75">
      <c r="A375" s="55"/>
      <c r="E375" s="286"/>
      <c r="H375" s="287"/>
    </row>
    <row r="376" spans="1:8" ht="12.75">
      <c r="A376" s="55"/>
      <c r="E376" s="286"/>
      <c r="H376" s="287"/>
    </row>
    <row r="377" spans="1:8" ht="12.75">
      <c r="A377" s="55"/>
      <c r="E377" s="286"/>
      <c r="H377" s="287"/>
    </row>
    <row r="378" spans="1:8" ht="12.75">
      <c r="A378" s="55"/>
      <c r="E378" s="286"/>
      <c r="H378" s="287"/>
    </row>
    <row r="379" spans="1:8" ht="12.75">
      <c r="A379" s="55"/>
      <c r="E379" s="286"/>
      <c r="H379" s="287"/>
    </row>
    <row r="380" spans="1:8" ht="12.75">
      <c r="A380" s="55"/>
      <c r="E380" s="286"/>
      <c r="H380" s="287"/>
    </row>
    <row r="381" spans="1:8" ht="12.75">
      <c r="A381" s="55"/>
      <c r="E381" s="286"/>
      <c r="H381" s="287"/>
    </row>
    <row r="382" spans="1:8" ht="12.75">
      <c r="A382" s="55"/>
      <c r="E382" s="286"/>
      <c r="H382" s="287"/>
    </row>
    <row r="383" spans="1:8" ht="12.75">
      <c r="A383" s="55"/>
      <c r="E383" s="286"/>
      <c r="H383" s="287"/>
    </row>
    <row r="384" spans="1:8" ht="12.75">
      <c r="A384" s="55"/>
      <c r="E384" s="286"/>
      <c r="H384" s="287"/>
    </row>
    <row r="385" spans="1:8" ht="12.75">
      <c r="A385" s="55"/>
      <c r="E385" s="291"/>
      <c r="H385" s="287"/>
    </row>
    <row r="386" spans="1:8" ht="12.75">
      <c r="A386" s="55"/>
      <c r="E386" s="291"/>
      <c r="H386" s="287"/>
    </row>
    <row r="387" spans="1:8" ht="12.75">
      <c r="A387" s="55"/>
      <c r="E387" s="291"/>
      <c r="H387" s="287"/>
    </row>
    <row r="388" spans="1:8" ht="12.75">
      <c r="A388" s="55"/>
      <c r="E388" s="286"/>
      <c r="H388" s="287"/>
    </row>
    <row r="389" spans="1:8" ht="12.75">
      <c r="A389" s="55"/>
      <c r="H389" s="287"/>
    </row>
    <row r="390" spans="1:8" ht="12.75">
      <c r="A390" s="55"/>
      <c r="E390" s="291"/>
      <c r="H390" s="287"/>
    </row>
    <row r="391" spans="1:8" ht="12.75">
      <c r="A391" s="55"/>
      <c r="E391" s="291"/>
      <c r="H391" s="287"/>
    </row>
    <row r="392" spans="1:8" ht="12.75">
      <c r="A392" s="55"/>
      <c r="E392" s="291"/>
      <c r="H392" s="287"/>
    </row>
    <row r="393" spans="1:8" ht="12.75">
      <c r="A393" s="55"/>
      <c r="E393" s="291"/>
      <c r="H393" s="287"/>
    </row>
    <row r="394" spans="1:8" ht="12.75">
      <c r="A394" s="55"/>
      <c r="E394" s="286"/>
      <c r="H394" s="287"/>
    </row>
    <row r="395" spans="1:8" ht="12.75">
      <c r="A395" s="55"/>
      <c r="E395" s="291"/>
      <c r="H395" s="287"/>
    </row>
    <row r="396" spans="1:8" ht="12.75">
      <c r="A396" s="55"/>
      <c r="E396" s="291"/>
      <c r="H396" s="287"/>
    </row>
    <row r="397" spans="1:8" ht="12.75">
      <c r="A397" s="55"/>
      <c r="E397" s="291"/>
      <c r="H397" s="287"/>
    </row>
    <row r="398" spans="1:8" ht="12.75">
      <c r="A398" s="55"/>
      <c r="E398" s="286"/>
      <c r="H398" s="287"/>
    </row>
    <row r="399" spans="1:8" ht="12.75">
      <c r="A399" s="55"/>
      <c r="E399" s="286"/>
      <c r="H399" s="287"/>
    </row>
    <row r="400" spans="1:8" ht="12.75">
      <c r="A400" s="55"/>
      <c r="E400" s="286"/>
      <c r="H400" s="287"/>
    </row>
    <row r="401" spans="1:8" ht="12.75">
      <c r="A401" s="55"/>
      <c r="E401" s="286"/>
      <c r="H401" s="287"/>
    </row>
    <row r="402" spans="1:8" ht="12.75">
      <c r="A402" s="55"/>
      <c r="E402" s="286"/>
      <c r="H402" s="287"/>
    </row>
    <row r="403" spans="1:8" ht="12.75">
      <c r="A403" s="55"/>
      <c r="E403" s="286"/>
      <c r="H403" s="287"/>
    </row>
    <row r="404" spans="1:8" ht="12.75">
      <c r="A404" s="55"/>
      <c r="E404" s="286"/>
      <c r="H404" s="287"/>
    </row>
    <row r="405" spans="1:8" ht="12.75">
      <c r="A405" s="55"/>
      <c r="E405" s="286"/>
      <c r="H405" s="287"/>
    </row>
    <row r="406" spans="1:8" ht="12.75">
      <c r="A406" s="55"/>
      <c r="E406" s="286"/>
      <c r="H406" s="287"/>
    </row>
    <row r="407" spans="1:8" ht="12.75">
      <c r="A407" s="55"/>
      <c r="E407" s="286"/>
      <c r="H407" s="287"/>
    </row>
    <row r="408" spans="1:8" ht="12.75">
      <c r="A408" s="55"/>
      <c r="E408" s="286"/>
      <c r="H408" s="287"/>
    </row>
    <row r="409" spans="1:8" ht="12.75">
      <c r="A409" s="55"/>
      <c r="E409" s="286"/>
      <c r="H409" s="287"/>
    </row>
    <row r="410" spans="1:8" ht="12.75">
      <c r="A410" s="55"/>
      <c r="E410" s="286"/>
      <c r="H410" s="287"/>
    </row>
    <row r="411" spans="1:8" ht="12.75">
      <c r="A411" s="55"/>
      <c r="E411" s="286"/>
      <c r="H411" s="287"/>
    </row>
    <row r="412" spans="1:8" ht="12.75">
      <c r="A412" s="55"/>
      <c r="E412" s="286"/>
      <c r="H412" s="287"/>
    </row>
    <row r="413" spans="1:8" ht="12.75">
      <c r="A413" s="55"/>
      <c r="E413" s="286"/>
      <c r="H413" s="287"/>
    </row>
    <row r="414" spans="1:8" ht="12.75">
      <c r="A414" s="55"/>
      <c r="E414" s="286"/>
      <c r="H414" s="287"/>
    </row>
    <row r="415" spans="1:8" ht="12.75">
      <c r="A415" s="55"/>
      <c r="E415" s="286"/>
      <c r="H415" s="287"/>
    </row>
    <row r="416" spans="1:8" ht="12.75">
      <c r="A416" s="55"/>
      <c r="E416" s="286"/>
      <c r="H416" s="287"/>
    </row>
    <row r="417" spans="1:8" ht="12.75">
      <c r="A417" s="55"/>
      <c r="E417" s="286"/>
      <c r="H417" s="287"/>
    </row>
    <row r="418" spans="1:8" ht="12.75">
      <c r="A418" s="55"/>
      <c r="E418" s="286"/>
      <c r="H418" s="287"/>
    </row>
    <row r="419" spans="1:8" ht="12.75">
      <c r="A419" s="55"/>
      <c r="E419" s="286"/>
      <c r="H419" s="287"/>
    </row>
    <row r="420" spans="1:8" ht="12.75">
      <c r="A420" s="55"/>
      <c r="E420" s="286"/>
      <c r="H420" s="287"/>
    </row>
    <row r="421" spans="1:8" ht="12.75">
      <c r="A421" s="55"/>
      <c r="E421" s="286"/>
      <c r="H421" s="287"/>
    </row>
    <row r="422" spans="1:8" ht="12.75">
      <c r="A422" s="55"/>
      <c r="E422" s="286"/>
      <c r="H422" s="287"/>
    </row>
    <row r="423" spans="1:8" ht="12.75">
      <c r="A423" s="55"/>
      <c r="E423" s="286"/>
      <c r="H423" s="287"/>
    </row>
    <row r="424" spans="1:8" ht="12.75">
      <c r="A424" s="55"/>
      <c r="C424" s="50"/>
      <c r="D424" s="72"/>
      <c r="E424" s="293"/>
      <c r="H424" s="287"/>
    </row>
    <row r="425" spans="1:8" ht="12.75">
      <c r="A425" s="55"/>
      <c r="H425" s="287"/>
    </row>
    <row r="426" spans="1:8" ht="12.75">
      <c r="A426" s="55"/>
      <c r="C426" s="22"/>
      <c r="D426" s="72"/>
      <c r="H426" s="287"/>
    </row>
    <row r="427" spans="1:8" ht="12.75">
      <c r="A427" s="55"/>
      <c r="H427" s="287"/>
    </row>
    <row r="428" spans="1:8" ht="12.75">
      <c r="A428" s="55"/>
      <c r="H428" s="287"/>
    </row>
    <row r="429" spans="1:8" ht="12.75">
      <c r="A429" s="55"/>
      <c r="E429" s="286"/>
      <c r="H429" s="287"/>
    </row>
    <row r="430" spans="1:8" ht="12.75">
      <c r="A430" s="55"/>
      <c r="E430" s="286"/>
      <c r="H430" s="287"/>
    </row>
    <row r="431" spans="1:8" ht="12.75">
      <c r="A431" s="55"/>
      <c r="E431" s="286"/>
      <c r="H431" s="287"/>
    </row>
    <row r="432" spans="1:8" ht="12.75">
      <c r="A432" s="55"/>
      <c r="E432" s="286"/>
      <c r="H432" s="287"/>
    </row>
    <row r="433" spans="1:8" ht="12.75">
      <c r="A433" s="55"/>
      <c r="E433" s="286"/>
      <c r="H433" s="287"/>
    </row>
    <row r="434" spans="1:8" ht="12.75">
      <c r="A434" s="55"/>
      <c r="E434" s="286"/>
      <c r="H434" s="287"/>
    </row>
    <row r="435" spans="1:8" ht="12.75">
      <c r="A435" s="55"/>
      <c r="E435" s="286"/>
      <c r="H435" s="287"/>
    </row>
    <row r="436" spans="1:8" ht="12.75">
      <c r="A436" s="55"/>
      <c r="E436" s="286"/>
      <c r="H436" s="287"/>
    </row>
    <row r="437" spans="1:8" ht="12.75">
      <c r="A437" s="55"/>
      <c r="E437" s="286"/>
      <c r="H437" s="287"/>
    </row>
    <row r="438" spans="1:8" ht="12.75">
      <c r="A438" s="55"/>
      <c r="E438" s="286"/>
      <c r="H438" s="287"/>
    </row>
    <row r="439" spans="1:8" ht="12.75">
      <c r="A439" s="55"/>
      <c r="E439" s="286"/>
      <c r="H439" s="287"/>
    </row>
    <row r="440" spans="1:8" ht="12.75">
      <c r="A440" s="55"/>
      <c r="E440" s="286"/>
      <c r="H440" s="287"/>
    </row>
    <row r="441" spans="1:8" ht="12.75">
      <c r="A441" s="55"/>
      <c r="E441" s="286"/>
      <c r="H441" s="287"/>
    </row>
    <row r="442" spans="1:8" ht="12.75">
      <c r="A442" s="55"/>
      <c r="E442" s="286"/>
      <c r="H442" s="287"/>
    </row>
    <row r="443" spans="1:8" ht="12.75">
      <c r="A443" s="55"/>
      <c r="E443" s="286"/>
      <c r="H443" s="287"/>
    </row>
    <row r="444" spans="1:8" ht="12.75">
      <c r="A444" s="55"/>
      <c r="E444" s="286"/>
      <c r="H444" s="287"/>
    </row>
    <row r="445" spans="1:8" ht="12.75">
      <c r="A445" s="55"/>
      <c r="H445" s="287"/>
    </row>
    <row r="446" spans="1:8" ht="12.75">
      <c r="A446" s="55"/>
      <c r="E446" s="286"/>
      <c r="H446" s="287"/>
    </row>
    <row r="447" spans="1:8" ht="12.75">
      <c r="A447" s="55"/>
      <c r="E447" s="286"/>
      <c r="H447" s="287"/>
    </row>
    <row r="448" spans="1:8" ht="12.75">
      <c r="A448" s="55"/>
      <c r="E448" s="286"/>
      <c r="H448" s="287"/>
    </row>
    <row r="449" spans="1:8" ht="12.75">
      <c r="A449" s="55"/>
      <c r="E449" s="286"/>
      <c r="H449" s="287"/>
    </row>
    <row r="450" spans="1:8" ht="12.75">
      <c r="A450" s="55"/>
      <c r="E450" s="286"/>
      <c r="H450" s="287"/>
    </row>
    <row r="451" spans="1:8" ht="12.75">
      <c r="A451" s="55"/>
      <c r="E451" s="286"/>
      <c r="H451" s="287"/>
    </row>
    <row r="452" spans="1:8" ht="12.75">
      <c r="A452" s="55"/>
      <c r="E452" s="286"/>
      <c r="H452" s="287"/>
    </row>
    <row r="453" spans="1:8" ht="12.75">
      <c r="A453" s="55"/>
      <c r="E453" s="286"/>
      <c r="H453" s="287"/>
    </row>
    <row r="454" spans="1:8" ht="12.75">
      <c r="A454" s="55"/>
      <c r="E454" s="286"/>
      <c r="H454" s="287"/>
    </row>
    <row r="455" spans="1:8" ht="12.75">
      <c r="A455" s="55"/>
      <c r="E455" s="286"/>
      <c r="H455" s="287"/>
    </row>
    <row r="456" spans="1:8" ht="12.75">
      <c r="A456" s="55"/>
      <c r="E456" s="286"/>
      <c r="H456" s="287"/>
    </row>
    <row r="457" spans="1:8" ht="12.75">
      <c r="A457" s="55"/>
      <c r="E457" s="286"/>
      <c r="H457" s="287"/>
    </row>
    <row r="458" spans="1:8" ht="12.75">
      <c r="A458" s="55"/>
      <c r="E458" s="286"/>
      <c r="H458" s="287"/>
    </row>
    <row r="459" spans="1:8" ht="12.75">
      <c r="A459" s="55"/>
      <c r="E459" s="286"/>
      <c r="H459" s="287"/>
    </row>
    <row r="460" spans="1:8" ht="12.75">
      <c r="A460" s="55"/>
      <c r="E460" s="286"/>
      <c r="H460" s="287"/>
    </row>
    <row r="461" spans="1:8" ht="12.75">
      <c r="A461" s="55"/>
      <c r="E461" s="286"/>
      <c r="H461" s="287"/>
    </row>
    <row r="462" spans="1:8" ht="12.75">
      <c r="A462" s="55"/>
      <c r="E462" s="286"/>
      <c r="H462" s="287"/>
    </row>
    <row r="463" spans="1:8" ht="12.75">
      <c r="A463" s="55"/>
      <c r="E463" s="286"/>
      <c r="H463" s="287"/>
    </row>
    <row r="464" spans="1:8" ht="12.75">
      <c r="A464" s="55"/>
      <c r="E464" s="286"/>
      <c r="H464" s="287"/>
    </row>
    <row r="465" spans="1:8" ht="12.75">
      <c r="A465" s="55"/>
      <c r="E465" s="286"/>
      <c r="H465" s="287"/>
    </row>
    <row r="466" spans="1:8" ht="12.75">
      <c r="A466" s="55"/>
      <c r="E466" s="286"/>
      <c r="H466" s="287"/>
    </row>
    <row r="467" spans="1:8" ht="12.75">
      <c r="A467" s="55"/>
      <c r="E467" s="286"/>
      <c r="H467" s="287"/>
    </row>
    <row r="468" spans="1:8" ht="12.75">
      <c r="A468" s="55"/>
      <c r="E468" s="286"/>
      <c r="H468" s="287"/>
    </row>
    <row r="469" spans="1:8" ht="12.75">
      <c r="A469" s="55"/>
      <c r="E469" s="286"/>
      <c r="H469" s="287"/>
    </row>
    <row r="470" spans="1:8" ht="12.75">
      <c r="A470" s="55"/>
      <c r="E470" s="286"/>
      <c r="H470" s="287"/>
    </row>
    <row r="471" spans="1:8" ht="12.75">
      <c r="A471" s="55"/>
      <c r="E471" s="286"/>
      <c r="H471" s="287"/>
    </row>
    <row r="472" spans="1:8" ht="12.75">
      <c r="A472" s="55"/>
      <c r="E472" s="286"/>
      <c r="H472" s="287"/>
    </row>
    <row r="473" spans="1:8" ht="12.75">
      <c r="A473" s="55"/>
      <c r="E473" s="286"/>
      <c r="H473" s="287"/>
    </row>
    <row r="474" spans="1:8" ht="12.75">
      <c r="A474" s="55"/>
      <c r="E474" s="286"/>
      <c r="H474" s="287"/>
    </row>
    <row r="475" spans="1:8" ht="12.75">
      <c r="A475" s="55"/>
      <c r="E475" s="286"/>
      <c r="H475" s="287"/>
    </row>
    <row r="476" spans="1:8" ht="12.75">
      <c r="A476" s="55"/>
      <c r="C476" s="50"/>
      <c r="D476" s="72"/>
      <c r="E476" s="293"/>
      <c r="H476" s="287"/>
    </row>
    <row r="477" spans="1:8" ht="12.75">
      <c r="A477" s="55"/>
      <c r="H477" s="287"/>
    </row>
    <row r="478" spans="1:8" ht="12.75">
      <c r="A478" s="55"/>
      <c r="C478" s="22"/>
      <c r="H478" s="287"/>
    </row>
    <row r="479" spans="1:8" ht="12.75">
      <c r="A479" s="55"/>
      <c r="H479" s="287"/>
    </row>
    <row r="480" spans="1:8" ht="12.75">
      <c r="A480" s="55"/>
      <c r="E480" s="286"/>
      <c r="H480" s="287"/>
    </row>
    <row r="481" spans="1:8" ht="12.75">
      <c r="A481" s="55"/>
      <c r="E481" s="286"/>
      <c r="H481" s="287"/>
    </row>
    <row r="482" spans="1:8" ht="12.75">
      <c r="A482" s="55"/>
      <c r="E482" s="286"/>
      <c r="H482" s="287"/>
    </row>
    <row r="483" spans="1:8" ht="12.75">
      <c r="A483" s="55"/>
      <c r="E483" s="286"/>
      <c r="H483" s="287"/>
    </row>
    <row r="484" spans="1:8" ht="12.75">
      <c r="A484" s="55"/>
      <c r="E484" s="286"/>
      <c r="H484" s="287"/>
    </row>
    <row r="485" spans="1:8" ht="12.75">
      <c r="A485" s="55"/>
      <c r="E485" s="286"/>
      <c r="H485" s="287"/>
    </row>
    <row r="486" spans="1:8" ht="12.75">
      <c r="A486" s="55"/>
      <c r="E486" s="286"/>
      <c r="H486" s="287"/>
    </row>
    <row r="487" spans="1:8" ht="12.75">
      <c r="A487" s="55"/>
      <c r="E487" s="286"/>
      <c r="H487" s="287"/>
    </row>
    <row r="488" spans="1:8" ht="12.75">
      <c r="A488" s="55"/>
      <c r="E488" s="286"/>
      <c r="H488" s="287"/>
    </row>
    <row r="489" spans="1:8" ht="12.75">
      <c r="A489" s="55"/>
      <c r="E489" s="286"/>
      <c r="H489" s="287"/>
    </row>
    <row r="490" spans="1:8" ht="12.75">
      <c r="A490" s="55"/>
      <c r="E490" s="286"/>
      <c r="H490" s="287"/>
    </row>
    <row r="491" spans="1:8" ht="12.75">
      <c r="A491" s="55"/>
      <c r="E491" s="286"/>
      <c r="H491" s="287"/>
    </row>
    <row r="492" spans="1:8" ht="12.75">
      <c r="A492" s="55"/>
      <c r="H492" s="287"/>
    </row>
    <row r="493" spans="1:8" ht="12.75">
      <c r="A493" s="55"/>
      <c r="H493" s="287"/>
    </row>
    <row r="494" spans="1:8" ht="12.75">
      <c r="A494" s="55"/>
      <c r="E494" s="286"/>
      <c r="H494" s="287"/>
    </row>
    <row r="495" spans="1:8" ht="12.75">
      <c r="A495" s="55"/>
      <c r="E495" s="286"/>
      <c r="H495" s="287"/>
    </row>
    <row r="496" spans="1:8" ht="12.75">
      <c r="A496" s="55"/>
      <c r="E496" s="286"/>
      <c r="H496" s="287"/>
    </row>
    <row r="497" spans="1:8" ht="12.75">
      <c r="A497" s="55"/>
      <c r="E497" s="286"/>
      <c r="H497" s="287"/>
    </row>
    <row r="498" spans="1:8" ht="12.75">
      <c r="A498" s="55"/>
      <c r="E498" s="286"/>
      <c r="H498" s="287"/>
    </row>
    <row r="499" spans="1:8" ht="12.75">
      <c r="A499" s="55"/>
      <c r="E499" s="286"/>
      <c r="H499" s="287"/>
    </row>
    <row r="500" spans="1:8" ht="12.75">
      <c r="A500" s="55"/>
      <c r="E500" s="286"/>
      <c r="H500" s="287"/>
    </row>
    <row r="501" spans="1:8" ht="12.75">
      <c r="A501" s="55"/>
      <c r="E501" s="286"/>
      <c r="H501" s="287"/>
    </row>
    <row r="502" spans="1:8" ht="12.75">
      <c r="A502" s="55"/>
      <c r="E502" s="286"/>
      <c r="H502" s="287"/>
    </row>
    <row r="503" spans="1:8" ht="12.75">
      <c r="A503" s="55"/>
      <c r="E503" s="286"/>
      <c r="H503" s="287"/>
    </row>
    <row r="504" spans="1:8" ht="12.75">
      <c r="A504" s="55"/>
      <c r="H504" s="287"/>
    </row>
    <row r="505" spans="1:8" ht="12.75">
      <c r="A505" s="55"/>
      <c r="H505" s="287"/>
    </row>
    <row r="506" spans="1:8" ht="12.75">
      <c r="A506" s="55"/>
      <c r="E506" s="286"/>
      <c r="H506" s="287"/>
    </row>
    <row r="507" spans="1:8" ht="12.75">
      <c r="A507" s="55"/>
      <c r="E507" s="286"/>
      <c r="H507" s="287"/>
    </row>
    <row r="508" spans="1:8" ht="12.75">
      <c r="A508" s="55"/>
      <c r="E508" s="286"/>
      <c r="H508" s="287"/>
    </row>
    <row r="509" spans="1:8" ht="12.75">
      <c r="A509" s="55"/>
      <c r="E509" s="286"/>
      <c r="H509" s="287"/>
    </row>
    <row r="510" spans="1:8" ht="12.75">
      <c r="A510" s="55"/>
      <c r="E510" s="286"/>
      <c r="H510" s="287"/>
    </row>
    <row r="511" spans="1:8" ht="12.75">
      <c r="A511" s="55"/>
      <c r="E511" s="286"/>
      <c r="H511" s="287"/>
    </row>
    <row r="512" spans="1:8" ht="12.75">
      <c r="A512" s="55"/>
      <c r="E512" s="286"/>
      <c r="H512" s="287"/>
    </row>
    <row r="513" spans="1:8" ht="12.75">
      <c r="A513" s="55"/>
      <c r="E513" s="286"/>
      <c r="H513" s="287"/>
    </row>
    <row r="514" spans="1:8" ht="12.75">
      <c r="A514" s="55"/>
      <c r="E514" s="286"/>
      <c r="H514" s="287"/>
    </row>
    <row r="515" spans="1:8" ht="12.75">
      <c r="A515" s="55"/>
      <c r="H515" s="287"/>
    </row>
    <row r="516" spans="1:8" ht="12.75">
      <c r="A516" s="55"/>
      <c r="E516" s="286"/>
      <c r="H516" s="287"/>
    </row>
    <row r="517" spans="1:8" ht="12.75">
      <c r="A517" s="55"/>
      <c r="E517" s="286"/>
      <c r="H517" s="287"/>
    </row>
    <row r="518" spans="1:8" ht="12.75">
      <c r="A518" s="55"/>
      <c r="E518" s="286"/>
      <c r="H518" s="287"/>
    </row>
    <row r="519" spans="1:8" ht="12.75">
      <c r="A519" s="55"/>
      <c r="H519" s="287"/>
    </row>
    <row r="520" spans="1:8" ht="12.75">
      <c r="A520" s="55"/>
      <c r="H520" s="287"/>
    </row>
    <row r="521" spans="1:8" ht="12.75">
      <c r="A521" s="55"/>
      <c r="E521" s="286"/>
      <c r="H521" s="287"/>
    </row>
    <row r="522" spans="1:8" ht="12.75">
      <c r="A522" s="55"/>
      <c r="E522" s="286"/>
      <c r="H522" s="287"/>
    </row>
    <row r="523" spans="1:8" ht="12.75">
      <c r="A523" s="55"/>
      <c r="E523" s="286"/>
      <c r="H523" s="287"/>
    </row>
    <row r="524" spans="1:8" ht="12.75">
      <c r="A524" s="55"/>
      <c r="E524" s="286"/>
      <c r="H524" s="287"/>
    </row>
    <row r="525" spans="1:8" ht="12.75">
      <c r="A525" s="55"/>
      <c r="E525" s="286"/>
      <c r="H525" s="287"/>
    </row>
    <row r="526" spans="1:8" ht="12.75">
      <c r="A526" s="55"/>
      <c r="E526" s="286"/>
      <c r="H526" s="287"/>
    </row>
    <row r="527" spans="1:8" ht="12.75">
      <c r="A527" s="55"/>
      <c r="E527" s="286"/>
      <c r="H527" s="287"/>
    </row>
    <row r="528" spans="1:8" ht="12.75">
      <c r="A528" s="55"/>
      <c r="E528" s="286"/>
      <c r="H528" s="287"/>
    </row>
    <row r="529" spans="1:8" ht="12.75">
      <c r="A529" s="55"/>
      <c r="E529" s="286"/>
      <c r="H529" s="287"/>
    </row>
    <row r="530" spans="1:8" ht="12.75">
      <c r="A530" s="55"/>
      <c r="E530" s="286"/>
      <c r="H530" s="287"/>
    </row>
    <row r="531" spans="1:8" ht="12.75">
      <c r="A531" s="55"/>
      <c r="E531" s="286"/>
      <c r="H531" s="287"/>
    </row>
    <row r="532" spans="1:8" ht="12.75">
      <c r="A532" s="55"/>
      <c r="C532" s="50"/>
      <c r="D532" s="72"/>
      <c r="E532" s="289"/>
      <c r="H532" s="287"/>
    </row>
    <row r="533" spans="1:8" ht="12.75">
      <c r="A533" s="55"/>
      <c r="H533" s="287"/>
    </row>
    <row r="534" spans="1:8" ht="12.75">
      <c r="A534" s="55"/>
      <c r="C534" s="22"/>
      <c r="D534" s="72"/>
      <c r="H534" s="287"/>
    </row>
    <row r="535" spans="1:8" ht="12.75">
      <c r="A535" s="55"/>
      <c r="H535" s="287"/>
    </row>
    <row r="536" spans="1:8" ht="12.75">
      <c r="A536" s="55"/>
      <c r="E536" s="286"/>
      <c r="H536" s="287"/>
    </row>
    <row r="537" spans="1:8" ht="12.75">
      <c r="A537" s="55"/>
      <c r="E537" s="286"/>
      <c r="H537" s="287"/>
    </row>
    <row r="538" spans="1:8" ht="12.75">
      <c r="A538" s="55"/>
      <c r="E538" s="286"/>
      <c r="H538" s="287"/>
    </row>
    <row r="539" spans="1:8" ht="12.75">
      <c r="A539" s="55"/>
      <c r="E539" s="286"/>
      <c r="H539" s="287"/>
    </row>
    <row r="540" spans="1:8" ht="12.75">
      <c r="A540" s="55"/>
      <c r="E540" s="286"/>
      <c r="H540" s="287"/>
    </row>
    <row r="541" spans="1:8" ht="12.75">
      <c r="A541" s="55"/>
      <c r="E541" s="286"/>
      <c r="H541" s="287"/>
    </row>
    <row r="542" spans="1:8" ht="12.75">
      <c r="A542" s="55"/>
      <c r="E542" s="286"/>
      <c r="H542" s="287"/>
    </row>
    <row r="543" spans="1:8" ht="12.75">
      <c r="A543" s="55"/>
      <c r="E543" s="286"/>
      <c r="H543" s="287"/>
    </row>
    <row r="544" spans="1:8" ht="12.75">
      <c r="A544" s="55"/>
      <c r="E544" s="286"/>
      <c r="H544" s="287"/>
    </row>
    <row r="545" spans="1:8" ht="12.75">
      <c r="A545" s="55"/>
      <c r="E545" s="286"/>
      <c r="H545" s="287"/>
    </row>
    <row r="546" spans="1:8" ht="12.75">
      <c r="A546" s="55"/>
      <c r="E546" s="286"/>
      <c r="H546" s="287"/>
    </row>
    <row r="547" spans="1:8" ht="12.75">
      <c r="A547" s="55"/>
      <c r="E547" s="286"/>
      <c r="H547" s="287"/>
    </row>
    <row r="548" spans="1:8" ht="12.75">
      <c r="A548" s="55"/>
      <c r="E548" s="286"/>
      <c r="H548" s="287"/>
    </row>
    <row r="549" spans="1:8" ht="12.75">
      <c r="A549" s="55"/>
      <c r="E549" s="286"/>
      <c r="H549" s="287"/>
    </row>
    <row r="550" spans="1:8" ht="12.75">
      <c r="A550" s="55"/>
      <c r="E550" s="286"/>
      <c r="H550" s="287"/>
    </row>
    <row r="551" spans="1:8" ht="12.75">
      <c r="A551" s="55"/>
      <c r="E551" s="286"/>
      <c r="H551" s="287"/>
    </row>
    <row r="552" spans="1:8" ht="12.75">
      <c r="A552" s="55"/>
      <c r="E552" s="286"/>
      <c r="H552" s="287"/>
    </row>
    <row r="553" spans="1:8" ht="12.75">
      <c r="A553" s="55"/>
      <c r="E553" s="286"/>
      <c r="H553" s="287"/>
    </row>
    <row r="554" spans="1:8" ht="12.75">
      <c r="A554" s="55"/>
      <c r="E554" s="286"/>
      <c r="H554" s="287"/>
    </row>
    <row r="555" spans="1:8" ht="12.75">
      <c r="A555" s="55"/>
      <c r="E555" s="286"/>
      <c r="H555" s="287"/>
    </row>
    <row r="556" spans="1:8" ht="12.75">
      <c r="A556" s="55"/>
      <c r="E556" s="286"/>
      <c r="H556" s="287"/>
    </row>
    <row r="557" spans="1:8" ht="12.75">
      <c r="A557" s="55"/>
      <c r="E557" s="286"/>
      <c r="H557" s="287"/>
    </row>
    <row r="558" spans="1:8" ht="12.75">
      <c r="A558" s="55"/>
      <c r="E558" s="286"/>
      <c r="H558" s="287"/>
    </row>
    <row r="559" spans="1:8" ht="12.75">
      <c r="A559" s="55"/>
      <c r="E559" s="286"/>
      <c r="H559" s="287"/>
    </row>
    <row r="560" spans="1:8" ht="12.75">
      <c r="A560" s="55"/>
      <c r="E560" s="286"/>
      <c r="H560" s="287"/>
    </row>
    <row r="561" spans="1:8" ht="12.75">
      <c r="A561" s="55"/>
      <c r="E561" s="286"/>
      <c r="H561" s="287"/>
    </row>
    <row r="562" spans="1:8" ht="12.75">
      <c r="A562" s="55"/>
      <c r="E562" s="286"/>
      <c r="H562" s="287"/>
    </row>
    <row r="563" spans="1:8" ht="12.75">
      <c r="A563" s="55"/>
      <c r="E563" s="286"/>
      <c r="H563" s="287"/>
    </row>
    <row r="564" spans="1:8" ht="12.75">
      <c r="A564" s="55"/>
      <c r="E564" s="286"/>
      <c r="H564" s="287"/>
    </row>
    <row r="565" spans="1:8" ht="12.75">
      <c r="A565" s="55"/>
      <c r="E565" s="286"/>
      <c r="H565" s="287"/>
    </row>
    <row r="566" spans="1:8" ht="12.75">
      <c r="A566" s="55"/>
      <c r="E566" s="286"/>
      <c r="H566" s="287"/>
    </row>
    <row r="567" spans="1:8" ht="12.75">
      <c r="A567" s="55"/>
      <c r="E567" s="286"/>
      <c r="H567" s="287"/>
    </row>
    <row r="568" spans="1:8" ht="12.75">
      <c r="A568" s="55"/>
      <c r="E568" s="286"/>
      <c r="H568" s="287"/>
    </row>
    <row r="569" spans="1:8" ht="12.75">
      <c r="A569" s="55"/>
      <c r="E569" s="286"/>
      <c r="H569" s="287"/>
    </row>
    <row r="570" spans="1:8" ht="12.75">
      <c r="A570" s="55"/>
      <c r="E570" s="286"/>
      <c r="H570" s="287"/>
    </row>
    <row r="571" spans="1:8" ht="12.75">
      <c r="A571" s="55"/>
      <c r="E571" s="286"/>
      <c r="H571" s="287"/>
    </row>
    <row r="572" spans="1:8" ht="12.75">
      <c r="A572" s="55"/>
      <c r="E572" s="286"/>
      <c r="H572" s="287"/>
    </row>
    <row r="573" spans="1:8" ht="12.75">
      <c r="A573" s="55"/>
      <c r="E573" s="286"/>
      <c r="H573" s="287"/>
    </row>
    <row r="574" spans="1:8" ht="12.75">
      <c r="A574" s="55"/>
      <c r="E574" s="286"/>
      <c r="H574" s="287"/>
    </row>
    <row r="575" spans="1:8" ht="12.75">
      <c r="A575" s="55"/>
      <c r="E575" s="286"/>
      <c r="H575" s="287"/>
    </row>
    <row r="576" spans="1:8" ht="12.75">
      <c r="A576" s="55"/>
      <c r="E576" s="286"/>
      <c r="H576" s="287"/>
    </row>
    <row r="577" spans="1:8" ht="12.75">
      <c r="A577" s="55"/>
      <c r="E577" s="286"/>
      <c r="H577" s="287"/>
    </row>
    <row r="578" spans="1:8" ht="12.75">
      <c r="A578" s="55"/>
      <c r="C578" s="50"/>
      <c r="D578" s="72"/>
      <c r="E578" s="289"/>
      <c r="H578" s="287"/>
    </row>
    <row r="579" spans="1:8" ht="12.75">
      <c r="A579" s="55"/>
      <c r="E579" s="286"/>
      <c r="H579" s="287"/>
    </row>
    <row r="580" spans="1:8" ht="12.75">
      <c r="A580" s="55"/>
      <c r="C580" s="22"/>
      <c r="D580" s="72"/>
      <c r="H580" s="287"/>
    </row>
    <row r="581" spans="1:8" ht="12.75">
      <c r="A581" s="55"/>
      <c r="C581" s="22"/>
      <c r="D581" s="72"/>
      <c r="H581" s="287"/>
    </row>
    <row r="582" spans="1:8" ht="12.75">
      <c r="A582" s="55"/>
      <c r="H582" s="287"/>
    </row>
    <row r="583" spans="1:8" ht="12.75">
      <c r="A583" s="55"/>
      <c r="E583" s="286"/>
      <c r="H583" s="287"/>
    </row>
    <row r="584" spans="1:8" ht="12.75">
      <c r="A584" s="55"/>
      <c r="E584" s="286"/>
      <c r="H584" s="287"/>
    </row>
    <row r="585" spans="1:8" ht="12.75">
      <c r="A585" s="55"/>
      <c r="E585" s="286"/>
      <c r="H585" s="287"/>
    </row>
    <row r="586" spans="1:8" ht="12.75">
      <c r="A586" s="55"/>
      <c r="E586" s="286"/>
      <c r="H586" s="287"/>
    </row>
    <row r="587" spans="1:8" ht="12.75">
      <c r="A587" s="55"/>
      <c r="E587" s="286"/>
      <c r="H587" s="287"/>
    </row>
    <row r="588" spans="1:8" ht="12.75">
      <c r="A588" s="55"/>
      <c r="E588" s="286"/>
      <c r="H588" s="287"/>
    </row>
    <row r="589" spans="1:8" ht="12.75">
      <c r="A589" s="55"/>
      <c r="E589" s="286"/>
      <c r="H589" s="287"/>
    </row>
    <row r="590" spans="1:8" ht="12.75">
      <c r="A590" s="55"/>
      <c r="E590" s="286"/>
      <c r="H590" s="287"/>
    </row>
    <row r="591" spans="1:8" ht="12.75">
      <c r="A591" s="55"/>
      <c r="E591" s="286"/>
      <c r="H591" s="287"/>
    </row>
    <row r="592" spans="1:8" ht="12.75">
      <c r="A592" s="55"/>
      <c r="E592" s="286"/>
      <c r="H592" s="287"/>
    </row>
    <row r="593" spans="1:8" ht="12.75">
      <c r="A593" s="55"/>
      <c r="E593" s="286"/>
      <c r="H593" s="287"/>
    </row>
    <row r="594" spans="1:8" ht="12.75">
      <c r="A594" s="55"/>
      <c r="E594" s="286"/>
      <c r="H594" s="287"/>
    </row>
    <row r="595" spans="1:8" ht="12.75">
      <c r="A595" s="55"/>
      <c r="E595" s="286"/>
      <c r="H595" s="287"/>
    </row>
    <row r="596" spans="1:8" ht="12.75">
      <c r="A596" s="55"/>
      <c r="E596" s="286"/>
      <c r="H596" s="287"/>
    </row>
    <row r="597" spans="1:8" ht="12.75">
      <c r="A597" s="55"/>
      <c r="E597" s="286"/>
      <c r="H597" s="287"/>
    </row>
    <row r="598" spans="1:8" ht="12.75">
      <c r="A598" s="55"/>
      <c r="E598" s="286"/>
      <c r="H598" s="287"/>
    </row>
    <row r="599" spans="1:8" ht="12.75">
      <c r="A599" s="55"/>
      <c r="E599" s="286"/>
      <c r="H599" s="287"/>
    </row>
    <row r="600" spans="1:8" ht="12.75">
      <c r="A600" s="55"/>
      <c r="E600" s="286"/>
      <c r="H600" s="287"/>
    </row>
    <row r="601" spans="1:8" ht="12.75">
      <c r="A601" s="55"/>
      <c r="E601" s="286"/>
      <c r="H601" s="287"/>
    </row>
    <row r="602" spans="1:8" ht="12.75">
      <c r="A602" s="55"/>
      <c r="E602" s="286"/>
      <c r="H602" s="287"/>
    </row>
    <row r="603" spans="1:8" ht="12.75">
      <c r="A603" s="55"/>
      <c r="E603" s="286"/>
      <c r="H603" s="287"/>
    </row>
    <row r="604" spans="1:8" ht="12.75">
      <c r="A604" s="55"/>
      <c r="E604" s="286"/>
      <c r="H604" s="287"/>
    </row>
    <row r="605" spans="1:8" ht="12.75">
      <c r="A605" s="55"/>
      <c r="E605" s="286"/>
      <c r="H605" s="287"/>
    </row>
    <row r="606" spans="1:8" ht="12.75">
      <c r="A606" s="55"/>
      <c r="E606" s="286"/>
      <c r="H606" s="287"/>
    </row>
    <row r="607" spans="1:8" ht="12.75">
      <c r="A607" s="55"/>
      <c r="E607" s="286"/>
      <c r="H607" s="287"/>
    </row>
    <row r="608" spans="1:8" ht="12.75">
      <c r="A608" s="55"/>
      <c r="E608" s="286"/>
      <c r="H608" s="287"/>
    </row>
    <row r="609" spans="1:8" ht="12.75">
      <c r="A609" s="55"/>
      <c r="E609" s="286"/>
      <c r="H609" s="287"/>
    </row>
    <row r="610" spans="1:8" ht="12.75">
      <c r="A610" s="55"/>
      <c r="E610" s="286"/>
      <c r="H610" s="287"/>
    </row>
    <row r="611" spans="1:8" ht="12.75">
      <c r="A611" s="55"/>
      <c r="E611" s="286"/>
      <c r="H611" s="287"/>
    </row>
    <row r="612" spans="1:8" ht="12.75">
      <c r="A612" s="55"/>
      <c r="E612" s="286"/>
      <c r="H612" s="287"/>
    </row>
    <row r="613" spans="1:8" ht="12.75">
      <c r="A613" s="55"/>
      <c r="E613" s="286"/>
      <c r="H613" s="287"/>
    </row>
    <row r="614" spans="1:8" ht="12.75">
      <c r="A614" s="55"/>
      <c r="E614" s="286"/>
      <c r="H614" s="287"/>
    </row>
    <row r="615" spans="1:8" ht="12.75">
      <c r="A615" s="55"/>
      <c r="E615" s="286"/>
      <c r="H615" s="287"/>
    </row>
    <row r="616" spans="1:8" ht="12.75">
      <c r="A616" s="55"/>
      <c r="E616" s="286"/>
      <c r="H616" s="287"/>
    </row>
    <row r="617" spans="1:8" ht="12.75">
      <c r="A617" s="55"/>
      <c r="E617" s="286"/>
      <c r="H617" s="287"/>
    </row>
    <row r="618" spans="1:8" ht="12.75">
      <c r="A618" s="55"/>
      <c r="E618" s="286"/>
      <c r="H618" s="287"/>
    </row>
    <row r="619" spans="1:8" ht="12.75">
      <c r="A619" s="55"/>
      <c r="E619" s="286"/>
      <c r="H619" s="287"/>
    </row>
    <row r="620" spans="1:8" ht="12.75">
      <c r="A620" s="55"/>
      <c r="E620" s="286"/>
      <c r="H620" s="287"/>
    </row>
    <row r="621" spans="1:8" ht="12.75">
      <c r="A621" s="55"/>
      <c r="E621" s="286"/>
      <c r="H621" s="287"/>
    </row>
    <row r="622" spans="1:8" ht="12.75">
      <c r="A622" s="55"/>
      <c r="E622" s="286"/>
      <c r="H622" s="287"/>
    </row>
    <row r="623" spans="1:8" ht="12.75">
      <c r="A623" s="55"/>
      <c r="E623" s="286"/>
      <c r="H623" s="287"/>
    </row>
    <row r="624" spans="1:8" ht="12.75">
      <c r="A624" s="55"/>
      <c r="C624" s="50"/>
      <c r="D624" s="72"/>
      <c r="E624" s="289"/>
      <c r="H624" s="287"/>
    </row>
    <row r="625" spans="1:8" ht="12.75">
      <c r="A625" s="55"/>
      <c r="C625" s="50"/>
      <c r="D625" s="72"/>
      <c r="E625" s="289"/>
      <c r="H625" s="287"/>
    </row>
    <row r="626" spans="1:8" ht="12.75">
      <c r="A626" s="55"/>
      <c r="C626" s="15"/>
      <c r="D626" s="72"/>
      <c r="F626" s="294"/>
      <c r="G626" s="93"/>
      <c r="H626" s="287"/>
    </row>
    <row r="627" spans="1:8" s="58" customFormat="1" ht="12">
      <c r="A627" s="55"/>
      <c r="B627" s="61"/>
      <c r="C627" s="24"/>
      <c r="D627" s="61"/>
      <c r="E627" s="286"/>
      <c r="F627" s="244"/>
      <c r="G627" s="95"/>
      <c r="H627" s="244"/>
    </row>
    <row r="628" spans="1:8" s="58" customFormat="1" ht="12">
      <c r="A628" s="55"/>
      <c r="B628" s="61"/>
      <c r="C628" s="24"/>
      <c r="D628" s="61"/>
      <c r="E628" s="286"/>
      <c r="F628" s="244"/>
      <c r="G628" s="95"/>
      <c r="H628" s="244"/>
    </row>
    <row r="629" spans="1:8" s="58" customFormat="1" ht="12">
      <c r="A629" s="55"/>
      <c r="B629" s="61"/>
      <c r="C629" s="24"/>
      <c r="D629" s="61"/>
      <c r="E629" s="286"/>
      <c r="F629" s="244"/>
      <c r="G629" s="95"/>
      <c r="H629" s="244"/>
    </row>
    <row r="630" spans="1:8" s="58" customFormat="1" ht="12">
      <c r="A630" s="55"/>
      <c r="B630" s="61"/>
      <c r="C630" s="24"/>
      <c r="D630" s="61"/>
      <c r="E630" s="286"/>
      <c r="F630" s="244"/>
      <c r="G630" s="95"/>
      <c r="H630" s="244"/>
    </row>
    <row r="631" spans="1:8" s="58" customFormat="1" ht="12">
      <c r="A631" s="55"/>
      <c r="B631" s="61"/>
      <c r="C631" s="24"/>
      <c r="D631" s="61"/>
      <c r="E631" s="286"/>
      <c r="F631" s="244"/>
      <c r="G631" s="95"/>
      <c r="H631" s="244"/>
    </row>
    <row r="632" spans="1:8" s="58" customFormat="1" ht="12">
      <c r="A632" s="55"/>
      <c r="B632" s="61"/>
      <c r="C632" s="24"/>
      <c r="D632" s="61"/>
      <c r="E632" s="286"/>
      <c r="F632" s="244"/>
      <c r="G632" s="95"/>
      <c r="H632" s="244"/>
    </row>
    <row r="633" spans="1:8" ht="12.75">
      <c r="A633" s="55"/>
      <c r="C633" s="84"/>
      <c r="D633" s="72"/>
      <c r="F633" s="294"/>
      <c r="G633" s="97"/>
      <c r="H633" s="287"/>
    </row>
    <row r="634" spans="1:9" ht="12.75">
      <c r="A634" s="55"/>
      <c r="B634" s="74"/>
      <c r="C634" s="85"/>
      <c r="D634" s="71"/>
      <c r="E634" s="295"/>
      <c r="F634" s="290"/>
      <c r="G634" s="96"/>
      <c r="H634" s="296"/>
      <c r="I634" s="83"/>
    </row>
    <row r="635" spans="1:8" ht="12.75">
      <c r="A635" s="55"/>
      <c r="B635" s="86"/>
      <c r="C635" s="49"/>
      <c r="D635" s="71"/>
      <c r="E635" s="47"/>
      <c r="F635" s="290"/>
      <c r="G635" s="92"/>
      <c r="H635" s="292"/>
    </row>
    <row r="636" spans="1:8" ht="12.75">
      <c r="A636" s="55"/>
      <c r="B636" s="86"/>
      <c r="C636" s="49"/>
      <c r="D636" s="71"/>
      <c r="E636" s="291"/>
      <c r="F636" s="290"/>
      <c r="G636" s="94"/>
      <c r="H636" s="292"/>
    </row>
    <row r="637" spans="1:8" ht="12.75">
      <c r="A637" s="55"/>
      <c r="B637" s="86"/>
      <c r="C637" s="49"/>
      <c r="D637" s="71"/>
      <c r="E637" s="291"/>
      <c r="F637" s="290"/>
      <c r="G637" s="94"/>
      <c r="H637" s="292"/>
    </row>
    <row r="638" spans="1:8" ht="12.75">
      <c r="A638" s="55"/>
      <c r="B638" s="71"/>
      <c r="C638" s="49"/>
      <c r="D638" s="71"/>
      <c r="E638" s="291"/>
      <c r="F638" s="290"/>
      <c r="G638" s="92"/>
      <c r="H638" s="292"/>
    </row>
    <row r="639" spans="1:8" ht="12.75">
      <c r="A639" s="55"/>
      <c r="C639" s="49"/>
      <c r="D639" s="71"/>
      <c r="E639" s="291"/>
      <c r="H639" s="287"/>
    </row>
    <row r="640" spans="1:8" ht="12.75">
      <c r="A640" s="55"/>
      <c r="C640" s="49"/>
      <c r="D640" s="71"/>
      <c r="E640" s="291"/>
      <c r="H640" s="287"/>
    </row>
    <row r="641" spans="1:8" ht="12.75">
      <c r="A641" s="55"/>
      <c r="C641" s="50"/>
      <c r="D641" s="73"/>
      <c r="E641" s="51"/>
      <c r="H641" s="287"/>
    </row>
    <row r="642" spans="1:8" ht="12.75">
      <c r="A642" s="55"/>
      <c r="B642" s="71"/>
      <c r="D642" s="73"/>
      <c r="E642" s="297"/>
      <c r="G642" s="95"/>
      <c r="H642" s="287"/>
    </row>
    <row r="643" spans="1:8" ht="12.75">
      <c r="A643" s="55"/>
      <c r="B643" s="71"/>
      <c r="D643" s="73"/>
      <c r="E643" s="298"/>
      <c r="G643" s="95"/>
      <c r="H643" s="287"/>
    </row>
    <row r="644" spans="1:8" ht="12.75">
      <c r="A644" s="55"/>
      <c r="B644" s="71"/>
      <c r="D644" s="73"/>
      <c r="E644" s="297"/>
      <c r="G644" s="95"/>
      <c r="H644" s="287"/>
    </row>
    <row r="645" spans="1:7" ht="12.75">
      <c r="A645" s="55"/>
      <c r="B645" s="71"/>
      <c r="E645" s="244"/>
      <c r="G645" s="95"/>
    </row>
    <row r="646" spans="1:7" ht="12.75">
      <c r="A646" s="55"/>
      <c r="B646" s="74"/>
      <c r="D646" s="74"/>
      <c r="E646" s="299"/>
      <c r="G646" s="95"/>
    </row>
    <row r="647" ht="12.75">
      <c r="A647" s="55"/>
    </row>
    <row r="648" spans="1:7" ht="12.75">
      <c r="A648" s="55"/>
      <c r="C648" s="15"/>
      <c r="D648" s="64"/>
      <c r="E648" s="20"/>
      <c r="F648" s="300"/>
      <c r="G648" s="20"/>
    </row>
    <row r="649" spans="1:7" ht="12.75">
      <c r="A649" s="55"/>
      <c r="C649" s="15"/>
      <c r="D649" s="64"/>
      <c r="E649" s="20"/>
      <c r="F649" s="21"/>
      <c r="G649" s="19"/>
    </row>
    <row r="650" spans="1:7" ht="12.75">
      <c r="A650" s="55"/>
      <c r="C650" s="15"/>
      <c r="D650" s="64"/>
      <c r="E650" s="20"/>
      <c r="F650" s="21"/>
      <c r="G650" s="19"/>
    </row>
    <row r="651" spans="1:7" ht="12.75">
      <c r="A651" s="55"/>
      <c r="C651" s="24"/>
      <c r="D651" s="75"/>
      <c r="E651" s="301"/>
      <c r="F651" s="302"/>
      <c r="G651" s="75"/>
    </row>
    <row r="652" spans="1:7" ht="12.75">
      <c r="A652" s="55"/>
      <c r="C652" s="24"/>
      <c r="D652" s="75"/>
      <c r="E652" s="301"/>
      <c r="F652" s="302"/>
      <c r="G652" s="75"/>
    </row>
    <row r="653" spans="1:7" ht="12.75">
      <c r="A653" s="55"/>
      <c r="C653" s="67"/>
      <c r="D653" s="303"/>
      <c r="E653" s="301"/>
      <c r="F653" s="302"/>
      <c r="G653" s="75"/>
    </row>
    <row r="654" spans="1:7" ht="12.75">
      <c r="A654" s="55"/>
      <c r="D654" s="303"/>
      <c r="E654" s="301"/>
      <c r="F654" s="302"/>
      <c r="G654" s="75"/>
    </row>
    <row r="655" spans="1:7" ht="12.75">
      <c r="A655" s="55"/>
      <c r="C655" s="67"/>
      <c r="D655" s="303"/>
      <c r="E655" s="301"/>
      <c r="F655" s="302"/>
      <c r="G655" s="75"/>
    </row>
    <row r="656" spans="1:7" ht="12.75">
      <c r="A656" s="55"/>
      <c r="D656" s="303"/>
      <c r="E656" s="304"/>
      <c r="F656" s="305"/>
      <c r="G656" s="75"/>
    </row>
    <row r="657" spans="1:7" ht="12.75">
      <c r="A657" s="55"/>
      <c r="D657" s="303"/>
      <c r="E657" s="304"/>
      <c r="F657" s="302"/>
      <c r="G657" s="75"/>
    </row>
    <row r="658" spans="1:7" ht="12.75">
      <c r="A658" s="55"/>
      <c r="C658" s="67"/>
      <c r="D658" s="303"/>
      <c r="E658" s="304"/>
      <c r="F658" s="302"/>
      <c r="G658" s="75"/>
    </row>
    <row r="659" spans="1:7" ht="12.75">
      <c r="A659" s="55"/>
      <c r="C659" s="67"/>
      <c r="D659" s="303"/>
      <c r="E659" s="301"/>
      <c r="F659" s="302"/>
      <c r="G659" s="75"/>
    </row>
    <row r="660" spans="1:7" ht="12.75">
      <c r="A660" s="55"/>
      <c r="C660" s="67"/>
      <c r="D660" s="303"/>
      <c r="E660" s="301"/>
      <c r="F660" s="302"/>
      <c r="G660" s="75"/>
    </row>
    <row r="661" spans="1:7" ht="12.75">
      <c r="A661" s="55"/>
      <c r="C661" s="54"/>
      <c r="D661" s="306"/>
      <c r="E661" s="307"/>
      <c r="F661" s="299"/>
      <c r="G661" s="20"/>
    </row>
    <row r="662" spans="1:7" ht="12.75">
      <c r="A662" s="55"/>
      <c r="C662" s="52"/>
      <c r="D662" s="306"/>
      <c r="E662" s="308"/>
      <c r="F662" s="302"/>
      <c r="G662" s="98"/>
    </row>
    <row r="663" spans="1:7" ht="12.75">
      <c r="A663" s="55"/>
      <c r="C663" s="53"/>
      <c r="D663" s="306"/>
      <c r="E663" s="308"/>
      <c r="F663" s="302"/>
      <c r="G663" s="98"/>
    </row>
    <row r="664" spans="1:7" ht="12.75">
      <c r="A664" s="55"/>
      <c r="C664" s="77"/>
      <c r="E664" s="308"/>
      <c r="F664" s="302"/>
      <c r="G664" s="75"/>
    </row>
    <row r="665" spans="1:7" ht="12.75">
      <c r="A665" s="55"/>
      <c r="C665" s="77"/>
      <c r="E665" s="308"/>
      <c r="F665" s="302"/>
      <c r="G665" s="75"/>
    </row>
    <row r="666" spans="1:7" ht="12.75">
      <c r="A666" s="55"/>
      <c r="C666" s="77"/>
      <c r="E666" s="308"/>
      <c r="F666" s="302"/>
      <c r="G666" s="75"/>
    </row>
    <row r="667" spans="1:7" ht="12.75">
      <c r="A667" s="55"/>
      <c r="C667" s="77"/>
      <c r="E667" s="308"/>
      <c r="F667" s="302"/>
      <c r="G667" s="75"/>
    </row>
    <row r="668" spans="1:7" ht="12.75">
      <c r="A668" s="55"/>
      <c r="C668" s="77"/>
      <c r="E668" s="308"/>
      <c r="F668" s="302"/>
      <c r="G668" s="75"/>
    </row>
    <row r="669" spans="1:7" ht="12.75">
      <c r="A669" s="55"/>
      <c r="C669" s="77"/>
      <c r="D669" s="303"/>
      <c r="E669" s="308"/>
      <c r="F669" s="302"/>
      <c r="G669" s="75"/>
    </row>
    <row r="670" spans="1:7" ht="12.75">
      <c r="A670" s="55"/>
      <c r="C670" s="77"/>
      <c r="D670" s="303"/>
      <c r="E670" s="308"/>
      <c r="F670" s="302"/>
      <c r="G670" s="75"/>
    </row>
    <row r="671" spans="1:7" ht="12.75">
      <c r="A671" s="55"/>
      <c r="C671" s="77"/>
      <c r="D671" s="303"/>
      <c r="E671" s="308"/>
      <c r="F671" s="302"/>
      <c r="G671" s="75"/>
    </row>
    <row r="672" spans="1:7" ht="12.75">
      <c r="A672" s="55"/>
      <c r="C672" s="67"/>
      <c r="D672" s="303"/>
      <c r="E672" s="308"/>
      <c r="F672" s="309"/>
      <c r="G672" s="75"/>
    </row>
    <row r="673" spans="1:7" ht="12.75">
      <c r="A673" s="55"/>
      <c r="C673" s="77"/>
      <c r="D673" s="303"/>
      <c r="E673" s="308"/>
      <c r="F673" s="302"/>
      <c r="G673" s="75"/>
    </row>
    <row r="674" spans="1:7" ht="12.75">
      <c r="A674" s="55"/>
      <c r="C674" s="52"/>
      <c r="D674" s="64"/>
      <c r="E674" s="20"/>
      <c r="F674" s="21"/>
      <c r="G674" s="19"/>
    </row>
    <row r="675" spans="1:7" ht="12.75">
      <c r="A675" s="55"/>
      <c r="C675" s="22"/>
      <c r="D675" s="18"/>
      <c r="E675" s="96"/>
      <c r="F675" s="310"/>
      <c r="G675" s="18"/>
    </row>
    <row r="676" spans="1:7" ht="12.75">
      <c r="A676" s="55"/>
      <c r="C676" s="53"/>
      <c r="D676" s="18"/>
      <c r="E676" s="96"/>
      <c r="F676" s="310"/>
      <c r="G676" s="18"/>
    </row>
    <row r="677" spans="1:7" ht="12.75">
      <c r="A677" s="55"/>
      <c r="C677" s="77"/>
      <c r="D677" s="18"/>
      <c r="E677" s="96"/>
      <c r="F677" s="310"/>
      <c r="G677" s="75"/>
    </row>
    <row r="678" spans="1:7" ht="12.75">
      <c r="A678" s="55"/>
      <c r="C678" s="68"/>
      <c r="D678" s="18"/>
      <c r="E678" s="96"/>
      <c r="F678" s="310"/>
      <c r="G678" s="75"/>
    </row>
    <row r="679" spans="1:7" ht="12.75">
      <c r="A679" s="55"/>
      <c r="C679" s="68"/>
      <c r="D679" s="18"/>
      <c r="E679" s="96"/>
      <c r="F679" s="310"/>
      <c r="G679" s="75"/>
    </row>
    <row r="680" spans="1:7" ht="12.75">
      <c r="A680" s="55"/>
      <c r="C680" s="68"/>
      <c r="D680" s="18"/>
      <c r="E680" s="96"/>
      <c r="F680" s="310"/>
      <c r="G680" s="75"/>
    </row>
    <row r="681" spans="1:7" ht="12.75">
      <c r="A681" s="55"/>
      <c r="C681" s="69"/>
      <c r="D681" s="18"/>
      <c r="E681" s="96"/>
      <c r="F681" s="310"/>
      <c r="G681" s="75"/>
    </row>
    <row r="682" spans="1:7" ht="12.75">
      <c r="A682" s="55"/>
      <c r="C682" s="68"/>
      <c r="D682" s="18"/>
      <c r="E682" s="96"/>
      <c r="F682" s="310"/>
      <c r="G682" s="75"/>
    </row>
    <row r="683" spans="1:7" ht="12.75">
      <c r="A683" s="55"/>
      <c r="C683" s="68"/>
      <c r="E683" s="96"/>
      <c r="F683" s="310"/>
      <c r="G683" s="75"/>
    </row>
    <row r="684" spans="1:7" ht="12.75">
      <c r="A684" s="55"/>
      <c r="C684" s="68"/>
      <c r="D684" s="18"/>
      <c r="E684" s="96"/>
      <c r="F684" s="310"/>
      <c r="G684" s="75"/>
    </row>
    <row r="685" spans="1:7" ht="12.75">
      <c r="A685" s="55"/>
      <c r="C685" s="70"/>
      <c r="D685" s="18"/>
      <c r="E685" s="96"/>
      <c r="F685" s="310"/>
      <c r="G685" s="75"/>
    </row>
    <row r="686" spans="1:7" ht="12.75">
      <c r="A686" s="55"/>
      <c r="C686" s="68"/>
      <c r="D686" s="18"/>
      <c r="E686" s="96"/>
      <c r="F686" s="310"/>
      <c r="G686" s="75"/>
    </row>
    <row r="687" spans="1:7" ht="12.75">
      <c r="A687" s="55"/>
      <c r="C687" s="77"/>
      <c r="E687" s="96"/>
      <c r="F687" s="310"/>
      <c r="G687" s="75"/>
    </row>
    <row r="688" spans="1:7" ht="12.75">
      <c r="A688" s="55"/>
      <c r="C688" s="77"/>
      <c r="E688" s="96"/>
      <c r="F688" s="310"/>
      <c r="G688" s="75"/>
    </row>
    <row r="689" spans="1:7" ht="12.75">
      <c r="A689" s="55"/>
      <c r="C689" s="77"/>
      <c r="E689" s="96"/>
      <c r="F689" s="310"/>
      <c r="G689" s="18"/>
    </row>
    <row r="690" spans="1:7" ht="12.75">
      <c r="A690" s="55"/>
      <c r="C690" s="77"/>
      <c r="E690" s="96"/>
      <c r="F690" s="310"/>
      <c r="G690" s="18"/>
    </row>
    <row r="691" spans="1:7" ht="12.75">
      <c r="A691" s="55"/>
      <c r="C691" s="67"/>
      <c r="D691" s="303"/>
      <c r="E691" s="308"/>
      <c r="F691" s="309"/>
      <c r="G691" s="75"/>
    </row>
    <row r="692" spans="1:7" ht="12.75">
      <c r="A692" s="55"/>
      <c r="C692" s="77"/>
      <c r="D692" s="303"/>
      <c r="E692" s="308"/>
      <c r="F692" s="309"/>
      <c r="G692" s="75"/>
    </row>
    <row r="693" spans="1:7" ht="12.75">
      <c r="A693" s="55"/>
      <c r="C693" s="77"/>
      <c r="D693" s="303"/>
      <c r="E693" s="308"/>
      <c r="F693" s="309"/>
      <c r="G693" s="75"/>
    </row>
    <row r="694" spans="1:7" ht="12.75">
      <c r="A694" s="55"/>
      <c r="C694" s="77"/>
      <c r="D694" s="303"/>
      <c r="E694" s="308"/>
      <c r="F694" s="309"/>
      <c r="G694" s="75"/>
    </row>
    <row r="695" spans="1:7" ht="12.75">
      <c r="A695" s="55"/>
      <c r="C695" s="67"/>
      <c r="D695" s="303"/>
      <c r="E695" s="308"/>
      <c r="F695" s="309"/>
      <c r="G695" s="75"/>
    </row>
    <row r="696" spans="1:7" ht="12.75">
      <c r="A696" s="55"/>
      <c r="C696" s="52"/>
      <c r="D696" s="64"/>
      <c r="E696" s="20"/>
      <c r="F696" s="21"/>
      <c r="G696" s="19"/>
    </row>
    <row r="697" spans="1:7" ht="12.75">
      <c r="A697" s="55"/>
      <c r="C697" s="15"/>
      <c r="D697" s="64"/>
      <c r="E697" s="20"/>
      <c r="F697" s="310"/>
      <c r="G697" s="99"/>
    </row>
    <row r="698" spans="1:7" ht="12.75">
      <c r="A698" s="55"/>
      <c r="C698" s="53"/>
      <c r="D698" s="18"/>
      <c r="E698" s="96"/>
      <c r="F698" s="310"/>
      <c r="G698" s="18"/>
    </row>
    <row r="699" spans="1:7" ht="12.75">
      <c r="A699" s="55"/>
      <c r="C699" s="77"/>
      <c r="E699" s="96"/>
      <c r="F699" s="310"/>
      <c r="G699" s="75"/>
    </row>
    <row r="700" spans="1:7" ht="12.75">
      <c r="A700" s="55"/>
      <c r="C700" s="77"/>
      <c r="E700" s="96"/>
      <c r="F700" s="310"/>
      <c r="G700" s="75"/>
    </row>
    <row r="701" spans="1:7" ht="12.75">
      <c r="A701" s="55"/>
      <c r="C701" s="77"/>
      <c r="E701" s="96"/>
      <c r="F701" s="310"/>
      <c r="G701" s="75"/>
    </row>
    <row r="702" spans="1:7" ht="12.75">
      <c r="A702" s="55"/>
      <c r="C702" s="77"/>
      <c r="E702" s="96"/>
      <c r="F702" s="310"/>
      <c r="G702" s="75"/>
    </row>
    <row r="703" spans="1:7" ht="12.75">
      <c r="A703" s="55"/>
      <c r="C703" s="77"/>
      <c r="E703" s="96"/>
      <c r="F703" s="310"/>
      <c r="G703" s="75"/>
    </row>
    <row r="704" spans="1:7" ht="12.75">
      <c r="A704" s="55"/>
      <c r="C704" s="77"/>
      <c r="E704" s="96"/>
      <c r="F704" s="310"/>
      <c r="G704" s="75"/>
    </row>
    <row r="705" spans="1:7" ht="12.75">
      <c r="A705" s="55"/>
      <c r="C705" s="52"/>
      <c r="D705" s="64"/>
      <c r="E705" s="20"/>
      <c r="F705" s="21"/>
      <c r="G705" s="19"/>
    </row>
    <row r="706" spans="1:7" ht="12.75">
      <c r="A706" s="55"/>
      <c r="C706" s="14"/>
      <c r="D706" s="29"/>
      <c r="E706" s="65"/>
      <c r="F706" s="310"/>
      <c r="G706" s="18"/>
    </row>
    <row r="707" spans="1:7" ht="12.75">
      <c r="A707" s="55"/>
      <c r="C707" s="78"/>
      <c r="D707" s="64"/>
      <c r="E707" s="66"/>
      <c r="F707" s="290"/>
      <c r="G707" s="100"/>
    </row>
    <row r="708" spans="1:7" ht="12.75">
      <c r="A708" s="55"/>
      <c r="C708" s="14"/>
      <c r="D708" s="29"/>
      <c r="E708" s="65"/>
      <c r="F708" s="310"/>
      <c r="G708" s="18"/>
    </row>
    <row r="709" spans="1:7" ht="12.75">
      <c r="A709" s="55"/>
      <c r="C709" s="15"/>
      <c r="D709" s="64"/>
      <c r="E709" s="20"/>
      <c r="F709" s="21"/>
      <c r="G709" s="19"/>
    </row>
    <row r="710" spans="1:7" ht="12.75">
      <c r="A710" s="55"/>
      <c r="C710" s="77"/>
      <c r="D710" s="303"/>
      <c r="E710" s="308"/>
      <c r="F710" s="305"/>
      <c r="G710" s="75"/>
    </row>
    <row r="711" spans="1:7" ht="12.75">
      <c r="A711" s="55"/>
      <c r="C711" s="67"/>
      <c r="D711" s="303"/>
      <c r="E711" s="308"/>
      <c r="F711" s="309"/>
      <c r="G711" s="75"/>
    </row>
    <row r="712" spans="1:7" ht="12.75">
      <c r="A712" s="55"/>
      <c r="C712" s="52"/>
      <c r="D712" s="64"/>
      <c r="E712" s="20"/>
      <c r="F712" s="21"/>
      <c r="G712" s="19"/>
    </row>
    <row r="713" spans="1:7" ht="12.75">
      <c r="A713" s="55"/>
      <c r="C713" s="14"/>
      <c r="D713" s="29"/>
      <c r="E713" s="65"/>
      <c r="F713" s="310"/>
      <c r="G713" s="18"/>
    </row>
    <row r="714" spans="1:7" ht="12.75">
      <c r="A714" s="55"/>
      <c r="C714" s="15"/>
      <c r="D714" s="64"/>
      <c r="E714" s="20"/>
      <c r="F714" s="21"/>
      <c r="G714" s="19"/>
    </row>
    <row r="715" spans="1:7" ht="12.75">
      <c r="A715" s="55"/>
      <c r="C715" s="52"/>
      <c r="D715" s="64"/>
      <c r="E715" s="20"/>
      <c r="F715" s="21"/>
      <c r="G715" s="19"/>
    </row>
    <row r="716" spans="1:7" ht="12.75">
      <c r="A716" s="55"/>
      <c r="C716" s="51"/>
      <c r="D716" s="29"/>
      <c r="E716" s="65"/>
      <c r="F716" s="310"/>
      <c r="G716" s="18"/>
    </row>
    <row r="717" spans="1:7" ht="12.75">
      <c r="A717" s="55"/>
      <c r="C717" s="14"/>
      <c r="D717" s="29"/>
      <c r="E717" s="308"/>
      <c r="F717" s="302"/>
      <c r="G717" s="75"/>
    </row>
    <row r="718" spans="1:7" ht="12.75">
      <c r="A718" s="55"/>
      <c r="C718" s="14"/>
      <c r="D718" s="29"/>
      <c r="E718" s="308"/>
      <c r="F718" s="302"/>
      <c r="G718" s="75"/>
    </row>
    <row r="719" spans="1:7" ht="12.75">
      <c r="A719" s="55"/>
      <c r="C719" s="14"/>
      <c r="D719" s="29"/>
      <c r="E719" s="308"/>
      <c r="F719" s="302"/>
      <c r="G719" s="75"/>
    </row>
    <row r="720" spans="1:7" ht="12.75">
      <c r="A720" s="55"/>
      <c r="C720" s="52"/>
      <c r="D720" s="64"/>
      <c r="E720" s="20"/>
      <c r="F720" s="21"/>
      <c r="G720" s="19"/>
    </row>
    <row r="721" spans="1:7" ht="12.75">
      <c r="A721" s="55"/>
      <c r="B721" s="62"/>
      <c r="C721" s="79"/>
      <c r="D721" s="76"/>
      <c r="E721" s="293"/>
      <c r="F721" s="294"/>
      <c r="G721" s="93"/>
    </row>
    <row r="722" ht="12.75">
      <c r="A722" s="55"/>
    </row>
    <row r="723" spans="1:6" ht="12.75">
      <c r="A723" s="55"/>
      <c r="F723" s="245"/>
    </row>
    <row r="724" spans="1:6" ht="12.75">
      <c r="A724" s="55"/>
      <c r="F724" s="245"/>
    </row>
    <row r="725" spans="1:6" ht="12.75">
      <c r="A725" s="55"/>
      <c r="F725" s="245"/>
    </row>
    <row r="726" spans="1:6" ht="12.75">
      <c r="A726" s="55"/>
      <c r="F726" s="245"/>
    </row>
    <row r="727" spans="1:6" ht="12.75">
      <c r="A727" s="55"/>
      <c r="F727" s="245"/>
    </row>
    <row r="728" spans="1:6" ht="12.75">
      <c r="A728" s="55"/>
      <c r="F728" s="245"/>
    </row>
  </sheetData>
  <sheetProtection/>
  <mergeCells count="1">
    <mergeCell ref="C16:G16"/>
  </mergeCells>
  <printOptions gridLines="1"/>
  <pageMargins left="0.31496062992125984" right="0.31496062992125984" top="0.7480314960629921" bottom="0.7480314960629921" header="0.31496062992125984" footer="0.31496062992125984"/>
  <pageSetup blackAndWhite="1" horizontalDpi="300" verticalDpi="300" orientation="portrait" paperSize="9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Řezníčková Petra</cp:lastModifiedBy>
  <cp:lastPrinted>2020-08-04T09:12:04Z</cp:lastPrinted>
  <dcterms:created xsi:type="dcterms:W3CDTF">1997-01-24T11:07:25Z</dcterms:created>
  <dcterms:modified xsi:type="dcterms:W3CDTF">2020-08-04T09:12:14Z</dcterms:modified>
  <cp:category/>
  <cp:version/>
  <cp:contentType/>
  <cp:contentStatus/>
</cp:coreProperties>
</file>