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PŘ\III-1143 Tlustice, oprava\"/>
    </mc:Choice>
  </mc:AlternateContent>
  <bookViews>
    <workbookView xWindow="0" yWindow="0" windowWidth="28800" windowHeight="12300" activeTab="1"/>
  </bookViews>
  <sheets>
    <sheet name="Rekapitulace stavby" sheetId="1" r:id="rId1"/>
    <sheet name="SONA6288-1 - II-114 a III..." sheetId="2" r:id="rId2"/>
  </sheets>
  <definedNames>
    <definedName name="_xlnm._FilterDatabase" localSheetId="1" hidden="1">'SONA6288-1 - II-114 a III...'!$C$122:$K$301</definedName>
    <definedName name="_xlnm.Print_Titles" localSheetId="0">'Rekapitulace stavby'!$92:$92</definedName>
    <definedName name="_xlnm.Print_Titles" localSheetId="1">'SONA6288-1 - II-114 a III...'!$122:$122</definedName>
    <definedName name="_xlnm.Print_Area" localSheetId="0">'Rekapitulace stavby'!$D$4:$AO$76,'Rekapitulace stavby'!$C$82:$AQ$96</definedName>
    <definedName name="_xlnm.Print_Area" localSheetId="1">'SONA6288-1 - II-114 a III...'!$C$4:$J$76,'SONA6288-1 - II-114 a III...'!$C$82:$J$106,'SONA6288-1 - II-114 a III...'!$C$112:$K$301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T274" i="2" s="1"/>
  <c r="R275" i="2"/>
  <c r="R274" i="2"/>
  <c r="P275" i="2"/>
  <c r="P274" i="2" s="1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T190" i="2"/>
  <c r="R191" i="2"/>
  <c r="R190" i="2" s="1"/>
  <c r="P191" i="2"/>
  <c r="P190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0" i="2"/>
  <c r="J89" i="2"/>
  <c r="F89" i="2"/>
  <c r="F87" i="2"/>
  <c r="E85" i="2"/>
  <c r="J16" i="2"/>
  <c r="E16" i="2"/>
  <c r="F90" i="2" s="1"/>
  <c r="J15" i="2"/>
  <c r="J10" i="2"/>
  <c r="J87" i="2"/>
  <c r="L90" i="1"/>
  <c r="AM90" i="1"/>
  <c r="AM89" i="1"/>
  <c r="L89" i="1"/>
  <c r="AM87" i="1"/>
  <c r="L87" i="1"/>
  <c r="L85" i="1"/>
  <c r="L84" i="1"/>
  <c r="J299" i="2"/>
  <c r="J297" i="2"/>
  <c r="J290" i="2"/>
  <c r="BK286" i="2"/>
  <c r="BK283" i="2"/>
  <c r="J279" i="2"/>
  <c r="BK275" i="2"/>
  <c r="BK272" i="2"/>
  <c r="J268" i="2"/>
  <c r="BK253" i="2"/>
  <c r="J245" i="2"/>
  <c r="BK243" i="2"/>
  <c r="J240" i="2"/>
  <c r="BK235" i="2"/>
  <c r="J232" i="2"/>
  <c r="BK225" i="2"/>
  <c r="BK224" i="2"/>
  <c r="J223" i="2"/>
  <c r="J200" i="2"/>
  <c r="BK195" i="2"/>
  <c r="J191" i="2"/>
  <c r="J186" i="2"/>
  <c r="BK183" i="2"/>
  <c r="BK182" i="2"/>
  <c r="BK179" i="2"/>
  <c r="BK178" i="2"/>
  <c r="BK173" i="2"/>
  <c r="J167" i="2"/>
  <c r="BK166" i="2"/>
  <c r="BK160" i="2"/>
  <c r="BK158" i="2"/>
  <c r="J157" i="2"/>
  <c r="BK156" i="2"/>
  <c r="J154" i="2"/>
  <c r="BK152" i="2"/>
  <c r="J149" i="2"/>
  <c r="BK146" i="2"/>
  <c r="BK145" i="2"/>
  <c r="BK141" i="2"/>
  <c r="J139" i="2"/>
  <c r="BK134" i="2"/>
  <c r="AS94" i="1"/>
  <c r="BK301" i="2"/>
  <c r="BK299" i="2"/>
  <c r="BK298" i="2"/>
  <c r="BK297" i="2"/>
  <c r="J296" i="2"/>
  <c r="J295" i="2"/>
  <c r="BK294" i="2"/>
  <c r="J293" i="2"/>
  <c r="J289" i="2"/>
  <c r="J280" i="2"/>
  <c r="BK278" i="2"/>
  <c r="J277" i="2"/>
  <c r="BK273" i="2"/>
  <c r="J272" i="2"/>
  <c r="BK270" i="2"/>
  <c r="BK269" i="2"/>
  <c r="BK268" i="2"/>
  <c r="J267" i="2"/>
  <c r="J265" i="2"/>
  <c r="J251" i="2"/>
  <c r="BK246" i="2"/>
  <c r="BK245" i="2"/>
  <c r="J244" i="2"/>
  <c r="J237" i="2"/>
  <c r="BK229" i="2"/>
  <c r="BK209" i="2"/>
  <c r="J205" i="2"/>
  <c r="BK200" i="2"/>
  <c r="J195" i="2"/>
  <c r="J189" i="2"/>
  <c r="BK186" i="2"/>
  <c r="J183" i="2"/>
  <c r="J177" i="2"/>
  <c r="BK176" i="2"/>
  <c r="J174" i="2"/>
  <c r="J164" i="2"/>
  <c r="J153" i="2"/>
  <c r="J145" i="2"/>
  <c r="BK139" i="2"/>
  <c r="J135" i="2"/>
  <c r="J134" i="2"/>
  <c r="J301" i="2"/>
  <c r="BK300" i="2"/>
  <c r="J294" i="2"/>
  <c r="BK292" i="2"/>
  <c r="BK290" i="2"/>
  <c r="BK289" i="2"/>
  <c r="J286" i="2"/>
  <c r="J273" i="2"/>
  <c r="J270" i="2"/>
  <c r="J269" i="2"/>
  <c r="J263" i="2"/>
  <c r="BK255" i="2"/>
  <c r="BK254" i="2"/>
  <c r="J253" i="2"/>
  <c r="BK251" i="2"/>
  <c r="J250" i="2"/>
  <c r="BK247" i="2"/>
  <c r="J246" i="2"/>
  <c r="BK244" i="2"/>
  <c r="J243" i="2"/>
  <c r="BK240" i="2"/>
  <c r="BK237" i="2"/>
  <c r="J235" i="2"/>
  <c r="J224" i="2"/>
  <c r="BK219" i="2"/>
  <c r="BK214" i="2"/>
  <c r="J209" i="2"/>
  <c r="BK191" i="2"/>
  <c r="BK189" i="2"/>
  <c r="J182" i="2"/>
  <c r="BK174" i="2"/>
  <c r="J170" i="2"/>
  <c r="BK164" i="2"/>
  <c r="J160" i="2"/>
  <c r="J158" i="2"/>
  <c r="BK157" i="2"/>
  <c r="J156" i="2"/>
  <c r="BK154" i="2"/>
  <c r="BK149" i="2"/>
  <c r="BK138" i="2"/>
  <c r="BK135" i="2"/>
  <c r="BK132" i="2"/>
  <c r="BK126" i="2"/>
  <c r="J300" i="2"/>
  <c r="J298" i="2"/>
  <c r="BK296" i="2"/>
  <c r="BK295" i="2"/>
  <c r="BK293" i="2"/>
  <c r="J292" i="2"/>
  <c r="J283" i="2"/>
  <c r="BK280" i="2"/>
  <c r="BK279" i="2"/>
  <c r="J278" i="2"/>
  <c r="BK277" i="2"/>
  <c r="J275" i="2"/>
  <c r="BK267" i="2"/>
  <c r="BK265" i="2"/>
  <c r="BK263" i="2"/>
  <c r="J255" i="2"/>
  <c r="J254" i="2"/>
  <c r="BK250" i="2"/>
  <c r="J247" i="2"/>
  <c r="BK232" i="2"/>
  <c r="J229" i="2"/>
  <c r="J225" i="2"/>
  <c r="BK223" i="2"/>
  <c r="J219" i="2"/>
  <c r="J214" i="2"/>
  <c r="BK205" i="2"/>
  <c r="J179" i="2"/>
  <c r="J178" i="2"/>
  <c r="BK177" i="2"/>
  <c r="J176" i="2"/>
  <c r="J173" i="2"/>
  <c r="BK170" i="2"/>
  <c r="BK167" i="2"/>
  <c r="J166" i="2"/>
  <c r="BK153" i="2"/>
  <c r="J152" i="2"/>
  <c r="J146" i="2"/>
  <c r="J141" i="2"/>
  <c r="J138" i="2"/>
  <c r="J132" i="2"/>
  <c r="J126" i="2"/>
  <c r="T194" i="2" l="1"/>
  <c r="BK125" i="2"/>
  <c r="J125" i="2"/>
  <c r="J96" i="2" s="1"/>
  <c r="R125" i="2"/>
  <c r="P276" i="2"/>
  <c r="T125" i="2"/>
  <c r="R271" i="2"/>
  <c r="P125" i="2"/>
  <c r="BK163" i="2"/>
  <c r="J163" i="2"/>
  <c r="J97" i="2" s="1"/>
  <c r="P163" i="2"/>
  <c r="R163" i="2"/>
  <c r="T163" i="2"/>
  <c r="BK194" i="2"/>
  <c r="J194" i="2"/>
  <c r="J99" i="2"/>
  <c r="P194" i="2"/>
  <c r="R194" i="2"/>
  <c r="BK204" i="2"/>
  <c r="J204" i="2"/>
  <c r="J100" i="2"/>
  <c r="P204" i="2"/>
  <c r="R204" i="2"/>
  <c r="T204" i="2"/>
  <c r="BK236" i="2"/>
  <c r="J236" i="2" s="1"/>
  <c r="J101" i="2" s="1"/>
  <c r="P236" i="2"/>
  <c r="R236" i="2"/>
  <c r="T236" i="2"/>
  <c r="BK271" i="2"/>
  <c r="J271" i="2"/>
  <c r="J102" i="2"/>
  <c r="P271" i="2"/>
  <c r="T271" i="2"/>
  <c r="BK276" i="2"/>
  <c r="J276" i="2"/>
  <c r="J104" i="2" s="1"/>
  <c r="R276" i="2"/>
  <c r="T276" i="2"/>
  <c r="BK291" i="2"/>
  <c r="J291" i="2" s="1"/>
  <c r="J105" i="2" s="1"/>
  <c r="P291" i="2"/>
  <c r="R291" i="2"/>
  <c r="T291" i="2"/>
  <c r="J117" i="2"/>
  <c r="F120" i="2"/>
  <c r="BE132" i="2"/>
  <c r="BE139" i="2"/>
  <c r="BE145" i="2"/>
  <c r="BE154" i="2"/>
  <c r="BE156" i="2"/>
  <c r="BE158" i="2"/>
  <c r="BE160" i="2"/>
  <c r="BE164" i="2"/>
  <c r="BE174" i="2"/>
  <c r="BE186" i="2"/>
  <c r="BE191" i="2"/>
  <c r="BE195" i="2"/>
  <c r="BE209" i="2"/>
  <c r="BE235" i="2"/>
  <c r="BE237" i="2"/>
  <c r="BE243" i="2"/>
  <c r="BE244" i="2"/>
  <c r="BE251" i="2"/>
  <c r="BE254" i="2"/>
  <c r="BE268" i="2"/>
  <c r="BE270" i="2"/>
  <c r="BE286" i="2"/>
  <c r="BE289" i="2"/>
  <c r="BE294" i="2"/>
  <c r="BE299" i="2"/>
  <c r="BE134" i="2"/>
  <c r="BE141" i="2"/>
  <c r="BE173" i="2"/>
  <c r="BE177" i="2"/>
  <c r="BE182" i="2"/>
  <c r="BE183" i="2"/>
  <c r="BE200" i="2"/>
  <c r="BE214" i="2"/>
  <c r="BE219" i="2"/>
  <c r="BE245" i="2"/>
  <c r="BE263" i="2"/>
  <c r="BE267" i="2"/>
  <c r="BE269" i="2"/>
  <c r="BE272" i="2"/>
  <c r="BE278" i="2"/>
  <c r="BE279" i="2"/>
  <c r="BE280" i="2"/>
  <c r="BE293" i="2"/>
  <c r="BE295" i="2"/>
  <c r="BE296" i="2"/>
  <c r="BE298" i="2"/>
  <c r="BE126" i="2"/>
  <c r="BE138" i="2"/>
  <c r="BE146" i="2"/>
  <c r="BE149" i="2"/>
  <c r="BE152" i="2"/>
  <c r="BE153" i="2"/>
  <c r="BE157" i="2"/>
  <c r="BE166" i="2"/>
  <c r="BE170" i="2"/>
  <c r="BE178" i="2"/>
  <c r="BE179" i="2"/>
  <c r="BE189" i="2"/>
  <c r="BE223" i="2"/>
  <c r="BE224" i="2"/>
  <c r="BE232" i="2"/>
  <c r="BE240" i="2"/>
  <c r="BE247" i="2"/>
  <c r="BE253" i="2"/>
  <c r="BE255" i="2"/>
  <c r="BE275" i="2"/>
  <c r="BE283" i="2"/>
  <c r="BE290" i="2"/>
  <c r="BE300" i="2"/>
  <c r="BE135" i="2"/>
  <c r="BE167" i="2"/>
  <c r="BE176" i="2"/>
  <c r="BE205" i="2"/>
  <c r="BE225" i="2"/>
  <c r="BE229" i="2"/>
  <c r="BE246" i="2"/>
  <c r="BE250" i="2"/>
  <c r="BE265" i="2"/>
  <c r="BE273" i="2"/>
  <c r="BE277" i="2"/>
  <c r="BE292" i="2"/>
  <c r="BE297" i="2"/>
  <c r="BE301" i="2"/>
  <c r="BK190" i="2"/>
  <c r="J190" i="2"/>
  <c r="J98" i="2" s="1"/>
  <c r="BK274" i="2"/>
  <c r="J274" i="2"/>
  <c r="J103" i="2"/>
  <c r="J32" i="2"/>
  <c r="AW95" i="1" s="1"/>
  <c r="F32" i="2"/>
  <c r="BA95" i="1"/>
  <c r="BA94" i="1" s="1"/>
  <c r="AW94" i="1" s="1"/>
  <c r="AK30" i="1" s="1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AY94" i="1" s="1"/>
  <c r="R124" i="2" l="1"/>
  <c r="R123" i="2" s="1"/>
  <c r="T124" i="2"/>
  <c r="T123" i="2"/>
  <c r="P124" i="2"/>
  <c r="P123" i="2" s="1"/>
  <c r="AU95" i="1" s="1"/>
  <c r="AU94" i="1" s="1"/>
  <c r="BK124" i="2"/>
  <c r="J124" i="2" s="1"/>
  <c r="J95" i="2" s="1"/>
  <c r="F31" i="2"/>
  <c r="AZ95" i="1" s="1"/>
  <c r="AZ94" i="1" s="1"/>
  <c r="W29" i="1" s="1"/>
  <c r="AX94" i="1"/>
  <c r="W32" i="1"/>
  <c r="W30" i="1"/>
  <c r="J31" i="2"/>
  <c r="AV95" i="1"/>
  <c r="AT95" i="1" s="1"/>
  <c r="BK123" i="2" l="1"/>
  <c r="J123" i="2"/>
  <c r="J28" i="2" s="1"/>
  <c r="AG95" i="1" s="1"/>
  <c r="AG94" i="1" s="1"/>
  <c r="AV94" i="1"/>
  <c r="AK29" i="1"/>
  <c r="AN95" i="1" l="1"/>
  <c r="J94" i="2"/>
  <c r="J37" i="2"/>
  <c r="AT94" i="1"/>
  <c r="AK26" i="1"/>
  <c r="AK35" i="1"/>
  <c r="AN94" i="1" l="1"/>
</calcChain>
</file>

<file path=xl/sharedStrings.xml><?xml version="1.0" encoding="utf-8"?>
<sst xmlns="http://schemas.openxmlformats.org/spreadsheetml/2006/main" count="2287" uniqueCount="535">
  <si>
    <t>Export Komplet</t>
  </si>
  <si>
    <t/>
  </si>
  <si>
    <t>2.0</t>
  </si>
  <si>
    <t>ZAMOK</t>
  </si>
  <si>
    <t>False</t>
  </si>
  <si>
    <t>{e82e3978-735c-4f55-94f7-64633aaa5390}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</si>
  <si>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</si>
  <si>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</si>
  <si>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</si>
  <si>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</si>
  <si>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</si>
  <si>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</si>
  <si>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</si>
  <si>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SONA6288-1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</si>
  <si>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</si>
  <si>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</si>
  <si>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II/114 a III/1143 Tlustice - oprava křižovatky</t>
  </si>
  <si>
    <t>KSO:</t>
  </si>
  <si>
    <t>CC-CZ:</t>
  </si>
  <si>
    <t>Místo:</t>
  </si>
  <si>
    <t xml:space="preserve"> </t>
  </si>
  <si>
    <t>Datum:</t>
  </si>
  <si>
    <t>4. 5. 2018</t>
  </si>
  <si>
    <t>Zadavatel:</t>
  </si>
  <si>
    <t>IČ:</t>
  </si>
  <si>
    <t>KSÚS Středočeského kraje</t>
  </si>
  <si>
    <t>DIČ:</t>
  </si>
  <si>
    <t>Uchazeč:</t>
  </si>
  <si>
    <t>Vyplň údaj</t>
  </si>
  <si>
    <t>Projektant:</t>
  </si>
  <si>
    <t>NOZA s.r.o.Kladno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</si>
  <si>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</si>
  <si>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</si>
  <si>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</si>
  <si>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</si>
  <si>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</si>
  <si>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</si>
  <si>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</si>
  <si>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</si>
  <si>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</si>
  <si>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</si>
  <si>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</si>
  <si>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</si>
  <si>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</si>
  <si>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</si>
  <si>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</si>
  <si>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</si>
  <si>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</si>
  <si>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</si>
  <si>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</si>
  <si>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</si>
  <si>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</si>
  <si>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</si>
  <si>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</si>
  <si>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</si>
  <si>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</si>
  <si>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</si>
  <si>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</si>
  <si>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</si>
  <si>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</si>
  <si>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</si>
  <si>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</si>
  <si>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</si>
  <si>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</si>
  <si>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</si>
  <si>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</si>
  <si>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</si>
  <si>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</si>
  <si>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</si>
  <si>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</si>
  <si>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</si>
  <si>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</si>
  <si>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</si>
  <si>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</si>
  <si>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</si>
  <si>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</si>
  <si>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</si>
  <si>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</si>
  <si>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</si>
  <si>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</si>
  <si>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</si>
  <si>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</si>
  <si>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</si>
  <si>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</si>
  <si>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</si>
  <si>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</si>
  <si>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</si>
  <si>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</si>
  <si>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</si>
  <si>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</si>
  <si>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</si>
  <si>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</si>
  <si>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3 - Svislé a kompletní konstrukce</t>
  </si>
  <si>
    <t xml:space="preserve">    5-1 - Úprava podloží</t>
  </si>
  <si>
    <t xml:space="preserve">    5 - Komunikace pozemní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</si>
  <si>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</si>
  <si>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</si>
  <si>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99 - Přesun hmot a manipulace se sutí</t>
  </si>
  <si>
    <t xml:space="preserve">    PRO - Nový propustek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</si>
  <si>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</si>
  <si>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</si>
  <si>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</si>
  <si>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</si>
  <si>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</si>
  <si>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</si>
  <si>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</si>
  <si>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</si>
  <si>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</si>
  <si>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</si>
  <si>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</si>
  <si>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</si>
  <si>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</si>
  <si>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</si>
  <si>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</si>
  <si>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</si>
  <si>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</si>
  <si>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</si>
  <si>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</si>
  <si>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122202202</t>
  </si>
  <si>
    <t>Odkopávky a prokopávky nezapažené pro silnice objemu do 1000 m3 v hornině tř. 3</t>
  </si>
  <si>
    <t>m3</t>
  </si>
  <si>
    <t>4</t>
  </si>
  <si>
    <t>-1515150742</t>
  </si>
  <si>
    <t>VV</t>
  </si>
  <si>
    <t>výkop pro nové zelené plochy</t>
  </si>
  <si>
    <t>platí i pro vyčištění příkopů</t>
  </si>
  <si>
    <t>veškerý výkop se odveze (není vhodný do násypů)</t>
  </si>
  <si>
    <t>výměra dle PD</t>
  </si>
  <si>
    <t>684</t>
  </si>
  <si>
    <t>122202209</t>
  </si>
  <si>
    <t>Příplatek k odkopávkám a prokopávkám pro silnice v hornině tř. 3 za lepivost</t>
  </si>
  <si>
    <t>-359078152</t>
  </si>
  <si>
    <t>684*0,50</t>
  </si>
  <si>
    <t>3</t>
  </si>
  <si>
    <t>120001101</t>
  </si>
  <si>
    <t>Příplatek za ztížení odkopávky nebo prokopávky v blízkosti inženýrských sítí</t>
  </si>
  <si>
    <t>-885823552</t>
  </si>
  <si>
    <t>162601101</t>
  </si>
  <si>
    <t>Vodorovné přemístění do 4000 m výkopku/sypaniny z horniny tř. 1 až 4</t>
  </si>
  <si>
    <t>-170100298</t>
  </si>
  <si>
    <t>veškerý výkop skládka např.Hrádek Hořovice</t>
  </si>
  <si>
    <t>5</t>
  </si>
  <si>
    <t>171201201</t>
  </si>
  <si>
    <t>Uložení sypaniny na skládky</t>
  </si>
  <si>
    <t>403018734</t>
  </si>
  <si>
    <t>6</t>
  </si>
  <si>
    <t>171201211</t>
  </si>
  <si>
    <t>Poplatek za uložení stavebního odpadu - zeminy a kameniva na skládce</t>
  </si>
  <si>
    <t>t</t>
  </si>
  <si>
    <t>-1385022629</t>
  </si>
  <si>
    <t>684*1,7</t>
  </si>
  <si>
    <t>7</t>
  </si>
  <si>
    <t>171101101</t>
  </si>
  <si>
    <t>Uložení sypaniny z hornin soudržných do násypů zhutněných na 95 % PS</t>
  </si>
  <si>
    <t>-220750676</t>
  </si>
  <si>
    <t>zemina se nakoupí</t>
  </si>
  <si>
    <t>180</t>
  </si>
  <si>
    <t>8</t>
  </si>
  <si>
    <t>M</t>
  </si>
  <si>
    <t>583000001</t>
  </si>
  <si>
    <t>Nákup zeminy pro terénní úpravy vč.dovozu</t>
  </si>
  <si>
    <t>-2035843775</t>
  </si>
  <si>
    <t>9</t>
  </si>
  <si>
    <t>181951101</t>
  </si>
  <si>
    <t>Úprava pláně v hornině tř. 1 až 4 bez zhutnění</t>
  </si>
  <si>
    <t>m2</t>
  </si>
  <si>
    <t>909345961</t>
  </si>
  <si>
    <t>pod ohumusování v rovině</t>
  </si>
  <si>
    <t>650</t>
  </si>
  <si>
    <t>10</t>
  </si>
  <si>
    <t>182101101</t>
  </si>
  <si>
    <t>Svahování v zářezech v hornině tř. 1 až 4</t>
  </si>
  <si>
    <t>905964687</t>
  </si>
  <si>
    <t>pod ohumusování ve sklonu</t>
  </si>
  <si>
    <t>1718</t>
  </si>
  <si>
    <t>11</t>
  </si>
  <si>
    <t>181301112</t>
  </si>
  <si>
    <t>Rozprostření ornice tl vrstvy do 150 mm plochy přes 500 m2 v rovině nebo ve svahu do 1:5</t>
  </si>
  <si>
    <t>-897935447</t>
  </si>
  <si>
    <t>12</t>
  </si>
  <si>
    <t>182301132</t>
  </si>
  <si>
    <t>Rozprostření ornice pl přes 500 m2 ve svahu přes 1:5 tl vrstvy do 150 mm</t>
  </si>
  <si>
    <t>429275711</t>
  </si>
  <si>
    <t>13</t>
  </si>
  <si>
    <t>103111001</t>
  </si>
  <si>
    <t>Nákup ornice</t>
  </si>
  <si>
    <t>-709969111</t>
  </si>
  <si>
    <t>2368,0*0,15</t>
  </si>
  <si>
    <t>14</t>
  </si>
  <si>
    <t>181411121</t>
  </si>
  <si>
    <t>Založení lučního trávníku výsevem plochy do 1000 m2 v rovině a ve svahu do 1:5</t>
  </si>
  <si>
    <t>745425115</t>
  </si>
  <si>
    <t>181451123</t>
  </si>
  <si>
    <t>Založení lučního trávníku výsevem plochy přes 1000 m2 ve svahu do 1:1</t>
  </si>
  <si>
    <t>945981999</t>
  </si>
  <si>
    <t>16</t>
  </si>
  <si>
    <t>00572100</t>
  </si>
  <si>
    <t>osivo jetelotráva intenzivní víceletá</t>
  </si>
  <si>
    <t>kg</t>
  </si>
  <si>
    <t>1616000364</t>
  </si>
  <si>
    <t>2368*0,05*1,03</t>
  </si>
  <si>
    <t>17</t>
  </si>
  <si>
    <t>181951102</t>
  </si>
  <si>
    <t>Úprava pláně v hornině tř. 1 až 4 se zhutněním</t>
  </si>
  <si>
    <t>1701007353</t>
  </si>
  <si>
    <t>pod zpevnění</t>
  </si>
  <si>
    <t>1900+315</t>
  </si>
  <si>
    <t>Zemní práce - přípravné a přidružené práce</t>
  </si>
  <si>
    <t>18</t>
  </si>
  <si>
    <t>113107242</t>
  </si>
  <si>
    <t>Odstranění krytu živičného tl 100 mm strojně plochy přes 200 m2</t>
  </si>
  <si>
    <t>2077486522</t>
  </si>
  <si>
    <t>1705+831</t>
  </si>
  <si>
    <t>19</t>
  </si>
  <si>
    <t>113107331</t>
  </si>
  <si>
    <t>Odstranění krytu z betonu prostého tl 150 mm strojně plochy do 50 m2</t>
  </si>
  <si>
    <t>-1839722290</t>
  </si>
  <si>
    <t>20</t>
  </si>
  <si>
    <t>113107223</t>
  </si>
  <si>
    <t>Odstranění podkladu z kameniva drceného tl 300 mm strojně plochy přes 200 m2</t>
  </si>
  <si>
    <t>-1789399888</t>
  </si>
  <si>
    <t>podklad pod odstraněným asfalt.krytem</t>
  </si>
  <si>
    <t>831</t>
  </si>
  <si>
    <t>113107224</t>
  </si>
  <si>
    <t>Odstranění podkladu z kameniva drceného tl 400 mm strojně plochy přes 200 m2</t>
  </si>
  <si>
    <t>-62952081</t>
  </si>
  <si>
    <t>1705</t>
  </si>
  <si>
    <t>22</t>
  </si>
  <si>
    <t>113154322</t>
  </si>
  <si>
    <t>Frézování živičného krytu tl 40 mm pruh š 1 m pl do 10000 m2 bez překážek v trase</t>
  </si>
  <si>
    <t>1004234744</t>
  </si>
  <si>
    <t>23</t>
  </si>
  <si>
    <t>113154324</t>
  </si>
  <si>
    <t>Frézování živičného krytu tl 100 mm pruh š 1 m pl do 10000 m2 bez překážek v trase</t>
  </si>
  <si>
    <t>-784581248</t>
  </si>
  <si>
    <t>P</t>
  </si>
  <si>
    <t>Poznámka k položce:_x000D_
nebezpečný odpad</t>
  </si>
  <si>
    <t>24</t>
  </si>
  <si>
    <t>966006132</t>
  </si>
  <si>
    <t>Odstranění značek dopravních nebo orientačních se sloupky s betonovými patkami</t>
  </si>
  <si>
    <t>kus</t>
  </si>
  <si>
    <t>709096660</t>
  </si>
  <si>
    <t>25</t>
  </si>
  <si>
    <t>966006133</t>
  </si>
  <si>
    <t>Odstranění směrových kůlů uklínovaných kameny nebo obetonovaných</t>
  </si>
  <si>
    <t>607891655</t>
  </si>
  <si>
    <t>26</t>
  </si>
  <si>
    <t>997221551</t>
  </si>
  <si>
    <t>Vodorovná doprava suti ze sypkých materiálů do 1 km</t>
  </si>
  <si>
    <t>-1008012761</t>
  </si>
  <si>
    <t>27</t>
  </si>
  <si>
    <t>997221559</t>
  </si>
  <si>
    <t>Příplatek za každý další 1 km u vodorovné dopravy suti ze sypkých materiálů</t>
  </si>
  <si>
    <t>-29223945</t>
  </si>
  <si>
    <t>např.Hrádek Hořovice</t>
  </si>
  <si>
    <t>2307,72*3</t>
  </si>
  <si>
    <t>28</t>
  </si>
  <si>
    <t>997221815</t>
  </si>
  <si>
    <t>Poplatek za uložení na skládce (skládkovné) stavebního odpadu betonového kód odpadu 170 101</t>
  </si>
  <si>
    <t>-1081294478</t>
  </si>
  <si>
    <t>29</t>
  </si>
  <si>
    <t>997221845</t>
  </si>
  <si>
    <t>Poplatek za uložení na skládce (skládkovné) odpadu asfaltového bez dehtu kód odpadu 170 302</t>
  </si>
  <si>
    <t>-1509404437</t>
  </si>
  <si>
    <t>mimo nebezpečný odpad</t>
  </si>
  <si>
    <t>945,64-276,48</t>
  </si>
  <si>
    <t>30</t>
  </si>
  <si>
    <t>997013843</t>
  </si>
  <si>
    <t>Poplatek za uložení na skládce (skládkovné) odpadu po otryskávání kód odpadu 120 116</t>
  </si>
  <si>
    <t>158143511</t>
  </si>
  <si>
    <t>nebezpečný odpad</t>
  </si>
  <si>
    <t>276,48</t>
  </si>
  <si>
    <t>31</t>
  </si>
  <si>
    <t>997221855</t>
  </si>
  <si>
    <t>Poplatek za uložení na skládce (skládkovné) zeminy a kameniva kód odpadu 170 504</t>
  </si>
  <si>
    <t>1775851420</t>
  </si>
  <si>
    <t>Svislé a kompletní konstrukce</t>
  </si>
  <si>
    <t>32</t>
  </si>
  <si>
    <t>389381001</t>
  </si>
  <si>
    <t>Dobetonování prefabrikovaných konstrukcí vč.bednění a odbednění</t>
  </si>
  <si>
    <t>2140203924</t>
  </si>
  <si>
    <t>srovnatelně pro sananci čel stávajících propustků</t>
  </si>
  <si>
    <t>1,53</t>
  </si>
  <si>
    <t>5-1</t>
  </si>
  <si>
    <t>Úprava podloží</t>
  </si>
  <si>
    <t>33</t>
  </si>
  <si>
    <t>561081121</t>
  </si>
  <si>
    <t>Zřízení podkladu ze zeminy upravené vápnem, cementem, směsnými pojivy tl 500 mm plochy do 5000 m2 s rozprostřením, promísenám, vlhčením, zhutněním a ošetřením vodou</t>
  </si>
  <si>
    <t>1623310100</t>
  </si>
  <si>
    <t>srovnatelně pro úpravu podloží viz pozn.č.4</t>
  </si>
  <si>
    <t>v.č.B4</t>
  </si>
  <si>
    <t>poměr vápna 5-6%</t>
  </si>
  <si>
    <t>2001</t>
  </si>
  <si>
    <t>34</t>
  </si>
  <si>
    <t>58530171</t>
  </si>
  <si>
    <t>vápno nehašené CL 90-Q pro úpravu zemin bezprašné</t>
  </si>
  <si>
    <t>-1086229365</t>
  </si>
  <si>
    <t>spotřeba cca 98kg/m3 zeminy</t>
  </si>
  <si>
    <t>2001*0,50*98/1000</t>
  </si>
  <si>
    <t>Komunikace pozemní</t>
  </si>
  <si>
    <t>35</t>
  </si>
  <si>
    <t>564851111</t>
  </si>
  <si>
    <t>Podklad ze štěrkodrtě ŠD tl 150 mm</t>
  </si>
  <si>
    <t>1041070407</t>
  </si>
  <si>
    <t>plná konstrukce komunikace</t>
  </si>
  <si>
    <t>397</t>
  </si>
  <si>
    <t>36</t>
  </si>
  <si>
    <t>564861113</t>
  </si>
  <si>
    <t>Podklad ze štěrkodrtě ŠD tl 220 mm</t>
  </si>
  <si>
    <t>-1822550070</t>
  </si>
  <si>
    <t>průměrná tl.200-230mm</t>
  </si>
  <si>
    <t>1901</t>
  </si>
  <si>
    <t>37</t>
  </si>
  <si>
    <t>564952111</t>
  </si>
  <si>
    <t>Podklad z mechanicky zpevněného kameniva MZK tl 150 mm</t>
  </si>
  <si>
    <t>1670818091</t>
  </si>
  <si>
    <t>vč.zpevnění vjezdu</t>
  </si>
  <si>
    <t>1945</t>
  </si>
  <si>
    <t>38</t>
  </si>
  <si>
    <t>565165121</t>
  </si>
  <si>
    <t>Asfaltový beton vrstva podkladní ACP 16 (obalované kamenivo OKS) tl 80 mm š přes 3 m</t>
  </si>
  <si>
    <t>1528224044</t>
  </si>
  <si>
    <t>plná konstrukce vozovky + rekonstrukce krytu</t>
  </si>
  <si>
    <t>2745</t>
  </si>
  <si>
    <t>39</t>
  </si>
  <si>
    <t>573191111</t>
  </si>
  <si>
    <t>Postřik infiltrační kationaktivní emulzí v množství 1 kg/m2</t>
  </si>
  <si>
    <t>864770599</t>
  </si>
  <si>
    <t>40</t>
  </si>
  <si>
    <t>573211108</t>
  </si>
  <si>
    <t>Postřik živičný spojovací z asfaltu v množství 0,40 kg/m2</t>
  </si>
  <si>
    <t>-244346690</t>
  </si>
  <si>
    <t>41</t>
  </si>
  <si>
    <t>577134121</t>
  </si>
  <si>
    <t>Asfaltový beton vrstva obrusná ACO 11 (ABS) tř. I tl 40 mm š přes 3 m z nemodifikovaného asfaltu</t>
  </si>
  <si>
    <t>-1200502570</t>
  </si>
  <si>
    <t>2712</t>
  </si>
  <si>
    <t>42</t>
  </si>
  <si>
    <t>569851111</t>
  </si>
  <si>
    <t>Zpevnění krajnic štěrkodrtí tl 150 mm</t>
  </si>
  <si>
    <t>-1758708450</t>
  </si>
  <si>
    <t>315</t>
  </si>
  <si>
    <t>43</t>
  </si>
  <si>
    <t>594511111</t>
  </si>
  <si>
    <t>Dlažba z lomového kamene s provedením lože z betonu</t>
  </si>
  <si>
    <t>-2034686303</t>
  </si>
  <si>
    <t>u stávajících propustků</t>
  </si>
  <si>
    <t>15,60</t>
  </si>
  <si>
    <t>44</t>
  </si>
  <si>
    <t>6200000R1</t>
  </si>
  <si>
    <t>Vyspárování dlažby z lomového kamene CM M25-XF3</t>
  </si>
  <si>
    <t>-1807352849</t>
  </si>
  <si>
    <t>91</t>
  </si>
  <si>
    <t>Doplňující konstrukce a práce pozemních komunikací, letišť a ploch</t>
  </si>
  <si>
    <t>45</t>
  </si>
  <si>
    <t>914111111</t>
  </si>
  <si>
    <t>Montáž svislé dopravní značky do velikosti 1 m2 objímkami na sloupek nebo konzolu</t>
  </si>
  <si>
    <t>-756250783</t>
  </si>
  <si>
    <t>nová značka P1</t>
  </si>
  <si>
    <t>46</t>
  </si>
  <si>
    <t>914111121</t>
  </si>
  <si>
    <t>Montáž svislé dopravní značky do velikosti 2 m2 objímkami na sloupek nebo konzolu</t>
  </si>
  <si>
    <t>-1080918428</t>
  </si>
  <si>
    <t>nová značka IP 19</t>
  </si>
  <si>
    <t>47</t>
  </si>
  <si>
    <t>404000001</t>
  </si>
  <si>
    <t>Svislá dopravní značka (P1) - dodávka vč.dopravy</t>
  </si>
  <si>
    <t>1656758289</t>
  </si>
  <si>
    <t>48</t>
  </si>
  <si>
    <t>404000002</t>
  </si>
  <si>
    <t>Svislá dopravní značka (IP19) - dodávka vč.dopravy</t>
  </si>
  <si>
    <t>892826459</t>
  </si>
  <si>
    <t>49</t>
  </si>
  <si>
    <t>914511112</t>
  </si>
  <si>
    <t>Montáž sloupku dopravních značek délky do 3,5 m s betonovým základem a patkou</t>
  </si>
  <si>
    <t>257697225</t>
  </si>
  <si>
    <t>50</t>
  </si>
  <si>
    <t>40445225</t>
  </si>
  <si>
    <t>sloupek Zn pro dopravní značku D 60mm v 350mm</t>
  </si>
  <si>
    <t>1082285909</t>
  </si>
  <si>
    <t>51</t>
  </si>
  <si>
    <t>910000001</t>
  </si>
  <si>
    <t xml:space="preserve">Demontáž, přemístění, dočasné uložení a zpětná montáž svislé dopravní značky </t>
  </si>
  <si>
    <t>KUS</t>
  </si>
  <si>
    <t>-356014936</t>
  </si>
  <si>
    <t>P4 do nové polohy</t>
  </si>
  <si>
    <t>52</t>
  </si>
  <si>
    <t>915211112</t>
  </si>
  <si>
    <t>Vodorovné dopravní značení dělící čáry souvislé š 125 mm retroreflexní bílý plast</t>
  </si>
  <si>
    <t>m</t>
  </si>
  <si>
    <t>-1037671117</t>
  </si>
  <si>
    <t>53</t>
  </si>
  <si>
    <t>915211122</t>
  </si>
  <si>
    <t>Vodorovné dopravní značení dělící čáry přerušované š 125 mm retroreflexní bílý plast</t>
  </si>
  <si>
    <t>-1385674478</t>
  </si>
  <si>
    <t>21+65</t>
  </si>
  <si>
    <t>54</t>
  </si>
  <si>
    <t>915221122</t>
  </si>
  <si>
    <t>Vodorovné dopravní značení vodící čáry přerušované š 250 mm retroreflexní bílý plast</t>
  </si>
  <si>
    <t>1428005532</t>
  </si>
  <si>
    <t>55</t>
  </si>
  <si>
    <t>915221112</t>
  </si>
  <si>
    <t>Vodorovné dopravní značení vodící čáry souvislé š 250 mm retroreflexní bílý plast</t>
  </si>
  <si>
    <t>-972727269</t>
  </si>
  <si>
    <t>56</t>
  </si>
  <si>
    <t>915231112</t>
  </si>
  <si>
    <t>Vodorovné dopravní značení přechody pro chodce, šipky, symboly retroreflexní bílý plast</t>
  </si>
  <si>
    <t>-1290819657</t>
  </si>
  <si>
    <t>V5</t>
  </si>
  <si>
    <t>0,5*3</t>
  </si>
  <si>
    <t>V9a</t>
  </si>
  <si>
    <t>V13</t>
  </si>
  <si>
    <t>64</t>
  </si>
  <si>
    <t>Součet</t>
  </si>
  <si>
    <t>57</t>
  </si>
  <si>
    <t>915611111</t>
  </si>
  <si>
    <t>Předznačení vodorovného liniového značení</t>
  </si>
  <si>
    <t>-1050774363</t>
  </si>
  <si>
    <t>305+21+50+65+618</t>
  </si>
  <si>
    <t>58</t>
  </si>
  <si>
    <t>915621111</t>
  </si>
  <si>
    <t>Předznačení vodorovného plošného značení</t>
  </si>
  <si>
    <t>-1211418376</t>
  </si>
  <si>
    <t>1,5+7+64</t>
  </si>
  <si>
    <t>59</t>
  </si>
  <si>
    <t>912211111</t>
  </si>
  <si>
    <t>Montáž směrového sloupku silničního plastového prosté uložení bez betonového základu</t>
  </si>
  <si>
    <t>-880862595</t>
  </si>
  <si>
    <t>60</t>
  </si>
  <si>
    <t>40445158</t>
  </si>
  <si>
    <t>sloupek silniční  směrový plastový 1200mm</t>
  </si>
  <si>
    <t>-1984508448</t>
  </si>
  <si>
    <t>61</t>
  </si>
  <si>
    <t>919735112</t>
  </si>
  <si>
    <t>Řezání stávajícího živičného krytu hl do 100 mm</t>
  </si>
  <si>
    <t>-435143994</t>
  </si>
  <si>
    <t>62</t>
  </si>
  <si>
    <t>919732211</t>
  </si>
  <si>
    <t>Styčná spára napojení nového živičného povrchu na stávající za tepla š 15 mm hl 25 mm s prořezáním</t>
  </si>
  <si>
    <t>1134866283</t>
  </si>
  <si>
    <t>93</t>
  </si>
  <si>
    <t>Různé dokončovací konstrukce a práce inženýrských staveb</t>
  </si>
  <si>
    <t>63</t>
  </si>
  <si>
    <t>938902412</t>
  </si>
  <si>
    <t>Čištění propustků strojně tlakovou vodou D do 1000 mm při tl nánosu do 25% DN</t>
  </si>
  <si>
    <t>-658983146</t>
  </si>
  <si>
    <t>938902422</t>
  </si>
  <si>
    <t>Čištění propustků strojně tlakovou vodou D do 1000 mm při tl nánosu do 50% DN</t>
  </si>
  <si>
    <t>641408881</t>
  </si>
  <si>
    <t>99</t>
  </si>
  <si>
    <t>Přesun hmot a manipulace se sutí</t>
  </si>
  <si>
    <t>65</t>
  </si>
  <si>
    <t>998225111</t>
  </si>
  <si>
    <t>Přesun hmot pro pozemní komunikace s krytem z kamene, monolitickým betonovým nebo živičným</t>
  </si>
  <si>
    <t>1183932533</t>
  </si>
  <si>
    <t>PRO</t>
  </si>
  <si>
    <t>Nový propustek</t>
  </si>
  <si>
    <t>66</t>
  </si>
  <si>
    <t>919521120</t>
  </si>
  <si>
    <t>Zřízení silničního propustku z trub betonových nebo ŽB DN 400 vč.betonového lože tl.150mm a štěrkopísku</t>
  </si>
  <si>
    <t>146866923</t>
  </si>
  <si>
    <t>67</t>
  </si>
  <si>
    <t>59222010</t>
  </si>
  <si>
    <t>trouba železobetonová hrdlová přímá s integrovaným spojem 40X250 cm</t>
  </si>
  <si>
    <t>1782825316</t>
  </si>
  <si>
    <t>68</t>
  </si>
  <si>
    <t>9190000R1</t>
  </si>
  <si>
    <t xml:space="preserve">Příplatek za šikmé seříznutí konce železobetonové trouby propustku (šikmá čela) </t>
  </si>
  <si>
    <t>-1940806785</t>
  </si>
  <si>
    <t>69</t>
  </si>
  <si>
    <t>452311131</t>
  </si>
  <si>
    <t>Podkladní desky z betonu prostého tř. C 12/15 otevřený výkop</t>
  </si>
  <si>
    <t>-662188764</t>
  </si>
  <si>
    <t>podkladní beton pod propustek</t>
  </si>
  <si>
    <t>1,0</t>
  </si>
  <si>
    <t>70</t>
  </si>
  <si>
    <t>175151101</t>
  </si>
  <si>
    <t>Obsypání potrubí strojně sypaninou (štěrkodrtí)</t>
  </si>
  <si>
    <t>-1182203117</t>
  </si>
  <si>
    <t>propustku</t>
  </si>
  <si>
    <t>5,67</t>
  </si>
  <si>
    <t>71</t>
  </si>
  <si>
    <t>58344199</t>
  </si>
  <si>
    <t>štěrkodrť frakce 0-63</t>
  </si>
  <si>
    <t>-1719538576</t>
  </si>
  <si>
    <t>pro obsyp trouby pro propustek</t>
  </si>
  <si>
    <t>5,67*1,7*1,2</t>
  </si>
  <si>
    <t>72</t>
  </si>
  <si>
    <t>-477423813</t>
  </si>
  <si>
    <t>73</t>
  </si>
  <si>
    <t>1312922401</t>
  </si>
  <si>
    <t>VRN</t>
  </si>
  <si>
    <t>Vedlejší rozpočtové náklady</t>
  </si>
  <si>
    <t>74</t>
  </si>
  <si>
    <t>0100000R1</t>
  </si>
  <si>
    <t>Výškové a polohové vytýčení všech inženýrských sítí na staveništi a jejich ověření u správců</t>
  </si>
  <si>
    <t>kč</t>
  </si>
  <si>
    <t>1024</t>
  </si>
  <si>
    <t>1943280202</t>
  </si>
  <si>
    <t>75</t>
  </si>
  <si>
    <t>0100000R2</t>
  </si>
  <si>
    <t>Vytýčení základních směrových a výškových bodů stavby</t>
  </si>
  <si>
    <t>-1512977108</t>
  </si>
  <si>
    <t>76</t>
  </si>
  <si>
    <t>0100000R3</t>
  </si>
  <si>
    <t>Zaměření skutečného provedení stavby</t>
  </si>
  <si>
    <t>1185479983</t>
  </si>
  <si>
    <t>77</t>
  </si>
  <si>
    <t>0130000R1</t>
  </si>
  <si>
    <t>Dokumentace skutečného provedení stavby</t>
  </si>
  <si>
    <t>2074266332</t>
  </si>
  <si>
    <t>78</t>
  </si>
  <si>
    <t>0130000R3</t>
  </si>
  <si>
    <t>Fotodokumentace</t>
  </si>
  <si>
    <t>1022108796</t>
  </si>
  <si>
    <t>79</t>
  </si>
  <si>
    <t>0300000R1</t>
  </si>
  <si>
    <t>Zařízení staveniště - vybavení (buňky, TOI), zabezpečení, zrušení staveniště, připojení na inženýrské sítě</t>
  </si>
  <si>
    <t>-1193314244</t>
  </si>
  <si>
    <t>80</t>
  </si>
  <si>
    <t>0300000R2</t>
  </si>
  <si>
    <t>Dopravní opatření po dobu výstavby vč.projednání</t>
  </si>
  <si>
    <t>1372098646</t>
  </si>
  <si>
    <t>81</t>
  </si>
  <si>
    <t>0300000R3</t>
  </si>
  <si>
    <t>Úklid dokončené stavby a okolí</t>
  </si>
  <si>
    <t>1876965288</t>
  </si>
  <si>
    <t>82</t>
  </si>
  <si>
    <t>0300000R4</t>
  </si>
  <si>
    <t>Čištění veřejných komunikací po dobu výstavby</t>
  </si>
  <si>
    <t>-971259591</t>
  </si>
  <si>
    <t>83</t>
  </si>
  <si>
    <t>0400000R2</t>
  </si>
  <si>
    <t>Zkoušky hutnění konstrukce vozovky</t>
  </si>
  <si>
    <t>-2007746407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</si>
</sst>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95" t="s">
        <v>13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2"/>
      <c r="AQ5" s="22"/>
      <c r="AR5" s="20"/>
      <c r="BE5" s="292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297" t="s">
        <v>16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2"/>
      <c r="AQ6" s="22"/>
      <c r="AR6" s="20"/>
      <c r="BE6" s="293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93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9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9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3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93"/>
      <c r="BS13" s="17" t="s">
        <v>6</v>
      </c>
    </row>
    <row r="14" spans="1:74" ht="12.75">
      <c r="B14" s="21"/>
      <c r="C14" s="22"/>
      <c r="D14" s="22"/>
      <c r="E14" s="298" t="s">
        <v>28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3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9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3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3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9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3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3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3"/>
    </row>
    <row r="23" spans="1:71" s="1" customFormat="1" ht="16.5" customHeight="1">
      <c r="B23" s="21"/>
      <c r="C23" s="22"/>
      <c r="D23" s="22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22"/>
      <c r="AP23" s="22"/>
      <c r="AQ23" s="22"/>
      <c r="AR23" s="20"/>
      <c r="BE23" s="29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3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1">
        <f>ROUND(AG94,2)</f>
        <v>0</v>
      </c>
      <c r="AL26" s="302"/>
      <c r="AM26" s="302"/>
      <c r="AN26" s="302"/>
      <c r="AO26" s="302"/>
      <c r="AP26" s="36"/>
      <c r="AQ26" s="36"/>
      <c r="AR26" s="39"/>
      <c r="BE26" s="29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3" t="s">
        <v>36</v>
      </c>
      <c r="M28" s="303"/>
      <c r="N28" s="303"/>
      <c r="O28" s="303"/>
      <c r="P28" s="303"/>
      <c r="Q28" s="36"/>
      <c r="R28" s="36"/>
      <c r="S28" s="36"/>
      <c r="T28" s="36"/>
      <c r="U28" s="36"/>
      <c r="V28" s="36"/>
      <c r="W28" s="303" t="s">
        <v>37</v>
      </c>
      <c r="X28" s="303"/>
      <c r="Y28" s="303"/>
      <c r="Z28" s="303"/>
      <c r="AA28" s="303"/>
      <c r="AB28" s="303"/>
      <c r="AC28" s="303"/>
      <c r="AD28" s="303"/>
      <c r="AE28" s="303"/>
      <c r="AF28" s="36"/>
      <c r="AG28" s="36"/>
      <c r="AH28" s="36"/>
      <c r="AI28" s="36"/>
      <c r="AJ28" s="36"/>
      <c r="AK28" s="303" t="s">
        <v>38</v>
      </c>
      <c r="AL28" s="303"/>
      <c r="AM28" s="303"/>
      <c r="AN28" s="303"/>
      <c r="AO28" s="303"/>
      <c r="AP28" s="36"/>
      <c r="AQ28" s="36"/>
      <c r="AR28" s="39"/>
      <c r="BE28" s="293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87">
        <v>0.21</v>
      </c>
      <c r="M29" s="286"/>
      <c r="N29" s="286"/>
      <c r="O29" s="286"/>
      <c r="P29" s="286"/>
      <c r="Q29" s="41"/>
      <c r="R29" s="41"/>
      <c r="S29" s="41"/>
      <c r="T29" s="41"/>
      <c r="U29" s="41"/>
      <c r="V29" s="41"/>
      <c r="W29" s="285">
        <f>ROUND(AZ94, 2)</f>
        <v>0</v>
      </c>
      <c r="X29" s="286"/>
      <c r="Y29" s="286"/>
      <c r="Z29" s="286"/>
      <c r="AA29" s="286"/>
      <c r="AB29" s="286"/>
      <c r="AC29" s="286"/>
      <c r="AD29" s="286"/>
      <c r="AE29" s="286"/>
      <c r="AF29" s="41"/>
      <c r="AG29" s="41"/>
      <c r="AH29" s="41"/>
      <c r="AI29" s="41"/>
      <c r="AJ29" s="41"/>
      <c r="AK29" s="285">
        <f>ROUND(AV94, 2)</f>
        <v>0</v>
      </c>
      <c r="AL29" s="286"/>
      <c r="AM29" s="286"/>
      <c r="AN29" s="286"/>
      <c r="AO29" s="286"/>
      <c r="AP29" s="41"/>
      <c r="AQ29" s="41"/>
      <c r="AR29" s="42"/>
      <c r="BE29" s="294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87">
        <v>0.15</v>
      </c>
      <c r="M30" s="286"/>
      <c r="N30" s="286"/>
      <c r="O30" s="286"/>
      <c r="P30" s="286"/>
      <c r="Q30" s="41"/>
      <c r="R30" s="41"/>
      <c r="S30" s="41"/>
      <c r="T30" s="41"/>
      <c r="U30" s="41"/>
      <c r="V30" s="41"/>
      <c r="W30" s="285">
        <f>ROUND(BA94, 2)</f>
        <v>0</v>
      </c>
      <c r="X30" s="286"/>
      <c r="Y30" s="286"/>
      <c r="Z30" s="286"/>
      <c r="AA30" s="286"/>
      <c r="AB30" s="286"/>
      <c r="AC30" s="286"/>
      <c r="AD30" s="286"/>
      <c r="AE30" s="286"/>
      <c r="AF30" s="41"/>
      <c r="AG30" s="41"/>
      <c r="AH30" s="41"/>
      <c r="AI30" s="41"/>
      <c r="AJ30" s="41"/>
      <c r="AK30" s="285">
        <f>ROUND(AW94, 2)</f>
        <v>0</v>
      </c>
      <c r="AL30" s="286"/>
      <c r="AM30" s="286"/>
      <c r="AN30" s="286"/>
      <c r="AO30" s="286"/>
      <c r="AP30" s="41"/>
      <c r="AQ30" s="41"/>
      <c r="AR30" s="42"/>
      <c r="BE30" s="294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87">
        <v>0.21</v>
      </c>
      <c r="M31" s="286"/>
      <c r="N31" s="286"/>
      <c r="O31" s="286"/>
      <c r="P31" s="286"/>
      <c r="Q31" s="41"/>
      <c r="R31" s="41"/>
      <c r="S31" s="41"/>
      <c r="T31" s="41"/>
      <c r="U31" s="41"/>
      <c r="V31" s="41"/>
      <c r="W31" s="285">
        <f>ROUND(BB94, 2)</f>
        <v>0</v>
      </c>
      <c r="X31" s="286"/>
      <c r="Y31" s="286"/>
      <c r="Z31" s="286"/>
      <c r="AA31" s="286"/>
      <c r="AB31" s="286"/>
      <c r="AC31" s="286"/>
      <c r="AD31" s="286"/>
      <c r="AE31" s="286"/>
      <c r="AF31" s="41"/>
      <c r="AG31" s="41"/>
      <c r="AH31" s="41"/>
      <c r="AI31" s="41"/>
      <c r="AJ31" s="41"/>
      <c r="AK31" s="285">
        <v>0</v>
      </c>
      <c r="AL31" s="286"/>
      <c r="AM31" s="286"/>
      <c r="AN31" s="286"/>
      <c r="AO31" s="286"/>
      <c r="AP31" s="41"/>
      <c r="AQ31" s="41"/>
      <c r="AR31" s="42"/>
      <c r="BE31" s="294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87">
        <v>0.15</v>
      </c>
      <c r="M32" s="286"/>
      <c r="N32" s="286"/>
      <c r="O32" s="286"/>
      <c r="P32" s="286"/>
      <c r="Q32" s="41"/>
      <c r="R32" s="41"/>
      <c r="S32" s="41"/>
      <c r="T32" s="41"/>
      <c r="U32" s="41"/>
      <c r="V32" s="41"/>
      <c r="W32" s="285">
        <f>ROUND(BC94, 2)</f>
        <v>0</v>
      </c>
      <c r="X32" s="286"/>
      <c r="Y32" s="286"/>
      <c r="Z32" s="286"/>
      <c r="AA32" s="286"/>
      <c r="AB32" s="286"/>
      <c r="AC32" s="286"/>
      <c r="AD32" s="286"/>
      <c r="AE32" s="286"/>
      <c r="AF32" s="41"/>
      <c r="AG32" s="41"/>
      <c r="AH32" s="41"/>
      <c r="AI32" s="41"/>
      <c r="AJ32" s="41"/>
      <c r="AK32" s="285">
        <v>0</v>
      </c>
      <c r="AL32" s="286"/>
      <c r="AM32" s="286"/>
      <c r="AN32" s="286"/>
      <c r="AO32" s="286"/>
      <c r="AP32" s="41"/>
      <c r="AQ32" s="41"/>
      <c r="AR32" s="42"/>
      <c r="BE32" s="294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87">
        <v>0</v>
      </c>
      <c r="M33" s="286"/>
      <c r="N33" s="286"/>
      <c r="O33" s="286"/>
      <c r="P33" s="286"/>
      <c r="Q33" s="41"/>
      <c r="R33" s="41"/>
      <c r="S33" s="41"/>
      <c r="T33" s="41"/>
      <c r="U33" s="41"/>
      <c r="V33" s="41"/>
      <c r="W33" s="285">
        <f>ROUND(BD94, 2)</f>
        <v>0</v>
      </c>
      <c r="X33" s="286"/>
      <c r="Y33" s="286"/>
      <c r="Z33" s="286"/>
      <c r="AA33" s="286"/>
      <c r="AB33" s="286"/>
      <c r="AC33" s="286"/>
      <c r="AD33" s="286"/>
      <c r="AE33" s="286"/>
      <c r="AF33" s="41"/>
      <c r="AG33" s="41"/>
      <c r="AH33" s="41"/>
      <c r="AI33" s="41"/>
      <c r="AJ33" s="41"/>
      <c r="AK33" s="285">
        <v>0</v>
      </c>
      <c r="AL33" s="286"/>
      <c r="AM33" s="286"/>
      <c r="AN33" s="286"/>
      <c r="AO33" s="286"/>
      <c r="AP33" s="41"/>
      <c r="AQ33" s="41"/>
      <c r="AR33" s="42"/>
      <c r="BE33" s="29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3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88" t="s">
        <v>47</v>
      </c>
      <c r="Y35" s="289"/>
      <c r="Z35" s="289"/>
      <c r="AA35" s="289"/>
      <c r="AB35" s="289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89"/>
      <c r="AM35" s="289"/>
      <c r="AN35" s="289"/>
      <c r="AO35" s="29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12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SONA6288-1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74" t="str">
        <f>K6</f>
        <v>II/114 a III/1143 Tlustice - oprava křižovatky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76" t="str">
        <f>IF(AN8= "","",AN8)</f>
        <v>4. 5. 2018</v>
      </c>
      <c r="AN87" s="276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KSÚS Středočeského kraje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7" t="str">
        <f>IF(E17="","",E17)</f>
        <v>NOZA s.r.o.Kladno</v>
      </c>
      <c r="AN89" s="278"/>
      <c r="AO89" s="278"/>
      <c r="AP89" s="278"/>
      <c r="AQ89" s="36"/>
      <c r="AR89" s="39"/>
      <c r="AS89" s="279" t="s">
        <v>55</v>
      </c>
      <c r="AT89" s="28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25.7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77" t="str">
        <f>IF(E20="","",E20)</f>
        <v>Neubauerová Soňa, SK-Projekt Ostrov</v>
      </c>
      <c r="AN90" s="278"/>
      <c r="AO90" s="278"/>
      <c r="AP90" s="278"/>
      <c r="AQ90" s="36"/>
      <c r="AR90" s="39"/>
      <c r="AS90" s="281"/>
      <c r="AT90" s="28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3"/>
      <c r="AT91" s="28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64" t="s">
        <v>56</v>
      </c>
      <c r="D92" s="265"/>
      <c r="E92" s="265"/>
      <c r="F92" s="265"/>
      <c r="G92" s="265"/>
      <c r="H92" s="73"/>
      <c r="I92" s="266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58</v>
      </c>
      <c r="AH92" s="265"/>
      <c r="AI92" s="265"/>
      <c r="AJ92" s="265"/>
      <c r="AK92" s="265"/>
      <c r="AL92" s="265"/>
      <c r="AM92" s="265"/>
      <c r="AN92" s="266" t="s">
        <v>59</v>
      </c>
      <c r="AO92" s="265"/>
      <c r="AP92" s="268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74</v>
      </c>
      <c r="BT94" s="91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0" s="7" customFormat="1" ht="24.75" customHeight="1">
      <c r="A95" s="92" t="s">
        <v>78</v>
      </c>
      <c r="B95" s="93"/>
      <c r="C95" s="94"/>
      <c r="D95" s="271" t="s">
        <v>13</v>
      </c>
      <c r="E95" s="271"/>
      <c r="F95" s="271"/>
      <c r="G95" s="271"/>
      <c r="H95" s="271"/>
      <c r="I95" s="95"/>
      <c r="J95" s="271" t="s">
        <v>16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'SONA6288-1 - II-114 a III...'!J28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6" t="s">
        <v>79</v>
      </c>
      <c r="AR95" s="97"/>
      <c r="AS95" s="98">
        <v>0</v>
      </c>
      <c r="AT95" s="99">
        <f>ROUND(SUM(AV95:AW95),2)</f>
        <v>0</v>
      </c>
      <c r="AU95" s="100">
        <f>'SONA6288-1 - II-114 a III...'!P123</f>
        <v>0</v>
      </c>
      <c r="AV95" s="99">
        <f>'SONA6288-1 - II-114 a III...'!J31</f>
        <v>0</v>
      </c>
      <c r="AW95" s="99">
        <f>'SONA6288-1 - II-114 a III...'!J32</f>
        <v>0</v>
      </c>
      <c r="AX95" s="99">
        <f>'SONA6288-1 - II-114 a III...'!J33</f>
        <v>0</v>
      </c>
      <c r="AY95" s="99">
        <f>'SONA6288-1 - II-114 a III...'!J34</f>
        <v>0</v>
      </c>
      <c r="AZ95" s="99">
        <f>'SONA6288-1 - II-114 a III...'!F31</f>
        <v>0</v>
      </c>
      <c r="BA95" s="99">
        <f>'SONA6288-1 - II-114 a III...'!F32</f>
        <v>0</v>
      </c>
      <c r="BB95" s="99">
        <f>'SONA6288-1 - II-114 a III...'!F33</f>
        <v>0</v>
      </c>
      <c r="BC95" s="99">
        <f>'SONA6288-1 - II-114 a III...'!F34</f>
        <v>0</v>
      </c>
      <c r="BD95" s="101">
        <f>'SONA6288-1 - II-114 a III...'!F35</f>
        <v>0</v>
      </c>
      <c r="BT95" s="102" t="s">
        <v>80</v>
      </c>
      <c r="BU95" s="102" t="s">
        <v>81</v>
      </c>
      <c r="BV95" s="102" t="s">
        <v>76</v>
      </c>
      <c r="BW95" s="102" t="s">
        <v>5</v>
      </c>
      <c r="BX95" s="102" t="s">
        <v>77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ozpQu4at3eWu8yTFET19HIY+RkpJ+Wdz2/ZATYHWzlqjPGhQqLBUvdOeowuAwSAc7yqNAMaM3G2uO0TtVlKFVQ==" saltValue="rqNLvehzoHoKqjPIiSL3FBPkA/guDdHGmpwL+fDDaxdjrhml2+NvfT1yH5JfLag6iYBju4eUq0rS7Jp69ThuB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NA6288-1 - II-114 a III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2"/>
  <sheetViews>
    <sheetView showGridLines="0" tabSelected="1" topLeftCell="A25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82</v>
      </c>
    </row>
    <row r="4" spans="1:46" s="1" customFormat="1" ht="24.95" customHeight="1">
      <c r="B4" s="20"/>
      <c r="D4" s="107" t="s">
        <v>83</v>
      </c>
      <c r="I4" s="103"/>
      <c r="L4" s="20"/>
      <c r="M4" s="108" t="s">
        <v>10</v>
      </c>
      <c r="AT4" s="17" t="s">
        <v>4</v>
      </c>
    </row>
    <row r="5" spans="1:46" s="1" customFormat="1" ht="6.95" customHeight="1">
      <c r="B5" s="20"/>
      <c r="I5" s="103"/>
      <c r="L5" s="20"/>
    </row>
    <row r="6" spans="1:46" s="2" customFormat="1" ht="12" customHeight="1">
      <c r="A6" s="34"/>
      <c r="B6" s="39"/>
      <c r="C6" s="34"/>
      <c r="D6" s="109" t="s">
        <v>15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04" t="s">
        <v>16</v>
      </c>
      <c r="F7" s="305"/>
      <c r="G7" s="305"/>
      <c r="H7" s="305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9" t="s">
        <v>17</v>
      </c>
      <c r="E9" s="34"/>
      <c r="F9" s="111" t="s">
        <v>1</v>
      </c>
      <c r="G9" s="34"/>
      <c r="H9" s="34"/>
      <c r="I9" s="112" t="s">
        <v>18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9" t="s">
        <v>19</v>
      </c>
      <c r="E10" s="34"/>
      <c r="F10" s="111" t="s">
        <v>20</v>
      </c>
      <c r="G10" s="34"/>
      <c r="H10" s="34"/>
      <c r="I10" s="112" t="s">
        <v>21</v>
      </c>
      <c r="J10" s="113" t="str">
        <f>'Rekapitulace stavby'!AN8</f>
        <v>4. 5. 2018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9" t="s">
        <v>23</v>
      </c>
      <c r="E12" s="34"/>
      <c r="F12" s="34"/>
      <c r="G12" s="34"/>
      <c r="H12" s="34"/>
      <c r="I12" s="112" t="s">
        <v>24</v>
      </c>
      <c r="J12" s="111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11" t="s">
        <v>25</v>
      </c>
      <c r="F13" s="34"/>
      <c r="G13" s="34"/>
      <c r="H13" s="34"/>
      <c r="I13" s="112" t="s">
        <v>26</v>
      </c>
      <c r="J13" s="111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9" t="s">
        <v>27</v>
      </c>
      <c r="E15" s="34"/>
      <c r="F15" s="34"/>
      <c r="G15" s="34"/>
      <c r="H15" s="34"/>
      <c r="I15" s="112" t="s">
        <v>24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06" t="str">
        <f>'Rekapitulace stavby'!E14</f>
        <v>Vyplň údaj</v>
      </c>
      <c r="F16" s="307"/>
      <c r="G16" s="307"/>
      <c r="H16" s="307"/>
      <c r="I16" s="112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29</v>
      </c>
      <c r="E18" s="34"/>
      <c r="F18" s="34"/>
      <c r="G18" s="34"/>
      <c r="H18" s="34"/>
      <c r="I18" s="112" t="s">
        <v>24</v>
      </c>
      <c r="J18" s="111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1" t="s">
        <v>30</v>
      </c>
      <c r="F19" s="34"/>
      <c r="G19" s="34"/>
      <c r="H19" s="34"/>
      <c r="I19" s="112" t="s">
        <v>26</v>
      </c>
      <c r="J19" s="111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32</v>
      </c>
      <c r="E21" s="34"/>
      <c r="F21" s="34"/>
      <c r="G21" s="34"/>
      <c r="H21" s="34"/>
      <c r="I21" s="112" t="s">
        <v>24</v>
      </c>
      <c r="J21" s="111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1" t="s">
        <v>33</v>
      </c>
      <c r="F22" s="34"/>
      <c r="G22" s="34"/>
      <c r="H22" s="34"/>
      <c r="I22" s="112" t="s">
        <v>26</v>
      </c>
      <c r="J22" s="111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34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4"/>
      <c r="B25" s="115"/>
      <c r="C25" s="114"/>
      <c r="D25" s="114"/>
      <c r="E25" s="308" t="s">
        <v>1</v>
      </c>
      <c r="F25" s="308"/>
      <c r="G25" s="308"/>
      <c r="H25" s="308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110"/>
      <c r="J28" s="121">
        <f>ROUND(J123,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2" t="s">
        <v>37</v>
      </c>
      <c r="G30" s="34"/>
      <c r="H30" s="34"/>
      <c r="I30" s="123" t="s">
        <v>36</v>
      </c>
      <c r="J30" s="122" t="s">
        <v>38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4" t="s">
        <v>39</v>
      </c>
      <c r="E31" s="109" t="s">
        <v>40</v>
      </c>
      <c r="F31" s="125">
        <f>ROUND((SUM(BE123:BE301)),  2)</f>
        <v>0</v>
      </c>
      <c r="G31" s="34"/>
      <c r="H31" s="34"/>
      <c r="I31" s="126">
        <v>0.21</v>
      </c>
      <c r="J31" s="125">
        <f>ROUND(((SUM(BE123:BE301))*I31),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9" t="s">
        <v>41</v>
      </c>
      <c r="F32" s="125">
        <f>ROUND((SUM(BF123:BF301)),  2)</f>
        <v>0</v>
      </c>
      <c r="G32" s="34"/>
      <c r="H32" s="34"/>
      <c r="I32" s="126">
        <v>0.15</v>
      </c>
      <c r="J32" s="125">
        <f>ROUND(((SUM(BF123:BF301))*I32),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9" t="s">
        <v>42</v>
      </c>
      <c r="F33" s="125">
        <f>ROUND((SUM(BG123:BG301)),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9" t="s">
        <v>43</v>
      </c>
      <c r="F34" s="125">
        <f>ROUND((SUM(BH123:BH301)),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44</v>
      </c>
      <c r="F35" s="125">
        <f>ROUND((SUM(BI123:BI301)),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7"/>
      <c r="D37" s="128" t="s">
        <v>45</v>
      </c>
      <c r="E37" s="129"/>
      <c r="F37" s="129"/>
      <c r="G37" s="130" t="s">
        <v>46</v>
      </c>
      <c r="H37" s="131" t="s">
        <v>47</v>
      </c>
      <c r="I37" s="132"/>
      <c r="J37" s="133">
        <f>SUM(J28:J35)</f>
        <v>0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5" t="s">
        <v>48</v>
      </c>
      <c r="E50" s="136"/>
      <c r="F50" s="136"/>
      <c r="G50" s="135" t="s">
        <v>49</v>
      </c>
      <c r="H50" s="136"/>
      <c r="I50" s="137"/>
      <c r="J50" s="136"/>
      <c r="K50" s="136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8" t="s">
        <v>50</v>
      </c>
      <c r="E61" s="139"/>
      <c r="F61" s="140" t="s">
        <v>51</v>
      </c>
      <c r="G61" s="138" t="s">
        <v>50</v>
      </c>
      <c r="H61" s="139"/>
      <c r="I61" s="141"/>
      <c r="J61" s="142" t="s">
        <v>51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5" t="s">
        <v>52</v>
      </c>
      <c r="E65" s="143"/>
      <c r="F65" s="143"/>
      <c r="G65" s="135" t="s">
        <v>53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8" t="s">
        <v>50</v>
      </c>
      <c r="E76" s="139"/>
      <c r="F76" s="140" t="s">
        <v>51</v>
      </c>
      <c r="G76" s="138" t="s">
        <v>50</v>
      </c>
      <c r="H76" s="139"/>
      <c r="I76" s="141"/>
      <c r="J76" s="142" t="s">
        <v>51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84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74" t="str">
        <f>E7</f>
        <v>II/114 a III/1143 Tlustice - oprava křižovatky</v>
      </c>
      <c r="F85" s="309"/>
      <c r="G85" s="309"/>
      <c r="H85" s="309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19</v>
      </c>
      <c r="D87" s="36"/>
      <c r="E87" s="36"/>
      <c r="F87" s="27" t="str">
        <f>F10</f>
        <v xml:space="preserve"> </v>
      </c>
      <c r="G87" s="36"/>
      <c r="H87" s="36"/>
      <c r="I87" s="112" t="s">
        <v>21</v>
      </c>
      <c r="J87" s="66" t="str">
        <f>IF(J10="","",J10)</f>
        <v>4. 5. 2018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23</v>
      </c>
      <c r="D89" s="36"/>
      <c r="E89" s="36"/>
      <c r="F89" s="27" t="str">
        <f>E13</f>
        <v>KSÚS Středočeského kraje</v>
      </c>
      <c r="G89" s="36"/>
      <c r="H89" s="36"/>
      <c r="I89" s="112" t="s">
        <v>29</v>
      </c>
      <c r="J89" s="32" t="str">
        <f>E19</f>
        <v>NOZA s.r.o.Kladno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25.7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112" t="s">
        <v>32</v>
      </c>
      <c r="J90" s="32" t="str">
        <f>E22</f>
        <v>Neubauerová Soňa, SK-Projekt Ostrov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51" t="s">
        <v>85</v>
      </c>
      <c r="D92" s="152"/>
      <c r="E92" s="152"/>
      <c r="F92" s="152"/>
      <c r="G92" s="152"/>
      <c r="H92" s="152"/>
      <c r="I92" s="153"/>
      <c r="J92" s="154" t="s">
        <v>86</v>
      </c>
      <c r="K92" s="152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55" t="s">
        <v>87</v>
      </c>
      <c r="D94" s="36"/>
      <c r="E94" s="36"/>
      <c r="F94" s="36"/>
      <c r="G94" s="36"/>
      <c r="H94" s="36"/>
      <c r="I94" s="110"/>
      <c r="J94" s="84">
        <f>J123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88</v>
      </c>
    </row>
    <row r="95" spans="1:47" s="9" customFormat="1" ht="24.95" customHeight="1">
      <c r="B95" s="156"/>
      <c r="C95" s="157"/>
      <c r="D95" s="158" t="s">
        <v>89</v>
      </c>
      <c r="E95" s="159"/>
      <c r="F95" s="159"/>
      <c r="G95" s="159"/>
      <c r="H95" s="159"/>
      <c r="I95" s="160"/>
      <c r="J95" s="161">
        <f>J124</f>
        <v>0</v>
      </c>
      <c r="K95" s="157"/>
      <c r="L95" s="162"/>
    </row>
    <row r="96" spans="1:47" s="10" customFormat="1" ht="19.899999999999999" customHeight="1">
      <c r="B96" s="163"/>
      <c r="C96" s="164"/>
      <c r="D96" s="165" t="s">
        <v>90</v>
      </c>
      <c r="E96" s="166"/>
      <c r="F96" s="166"/>
      <c r="G96" s="166"/>
      <c r="H96" s="166"/>
      <c r="I96" s="167"/>
      <c r="J96" s="168">
        <f>J125</f>
        <v>0</v>
      </c>
      <c r="K96" s="164"/>
      <c r="L96" s="169"/>
    </row>
    <row r="97" spans="1:31" s="10" customFormat="1" ht="19.899999999999999" customHeight="1">
      <c r="B97" s="163"/>
      <c r="C97" s="164"/>
      <c r="D97" s="165" t="s">
        <v>91</v>
      </c>
      <c r="E97" s="166"/>
      <c r="F97" s="166"/>
      <c r="G97" s="166"/>
      <c r="H97" s="166"/>
      <c r="I97" s="167"/>
      <c r="J97" s="168">
        <f>J163</f>
        <v>0</v>
      </c>
      <c r="K97" s="164"/>
      <c r="L97" s="169"/>
    </row>
    <row r="98" spans="1:31" s="10" customFormat="1" ht="19.899999999999999" customHeight="1">
      <c r="B98" s="163"/>
      <c r="C98" s="164"/>
      <c r="D98" s="165" t="s">
        <v>92</v>
      </c>
      <c r="E98" s="166"/>
      <c r="F98" s="166"/>
      <c r="G98" s="166"/>
      <c r="H98" s="166"/>
      <c r="I98" s="167"/>
      <c r="J98" s="168">
        <f>J190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93</v>
      </c>
      <c r="E99" s="166"/>
      <c r="F99" s="166"/>
      <c r="G99" s="166"/>
      <c r="H99" s="166"/>
      <c r="I99" s="167"/>
      <c r="J99" s="168">
        <f>J194</f>
        <v>0</v>
      </c>
      <c r="K99" s="164"/>
      <c r="L99" s="169"/>
    </row>
    <row r="100" spans="1:31" s="10" customFormat="1" ht="19.899999999999999" customHeight="1">
      <c r="B100" s="163"/>
      <c r="C100" s="164"/>
      <c r="D100" s="165" t="s">
        <v>94</v>
      </c>
      <c r="E100" s="166"/>
      <c r="F100" s="166"/>
      <c r="G100" s="166"/>
      <c r="H100" s="166"/>
      <c r="I100" s="167"/>
      <c r="J100" s="168">
        <f>J204</f>
        <v>0</v>
      </c>
      <c r="K100" s="164"/>
      <c r="L100" s="169"/>
    </row>
    <row r="101" spans="1:31" s="10" customFormat="1" ht="19.899999999999999" customHeight="1">
      <c r="B101" s="163"/>
      <c r="C101" s="164"/>
      <c r="D101" s="165" t="s">
        <v>95</v>
      </c>
      <c r="E101" s="166"/>
      <c r="F101" s="166"/>
      <c r="G101" s="166"/>
      <c r="H101" s="166"/>
      <c r="I101" s="167"/>
      <c r="J101" s="168">
        <f>J236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96</v>
      </c>
      <c r="E102" s="166"/>
      <c r="F102" s="166"/>
      <c r="G102" s="166"/>
      <c r="H102" s="166"/>
      <c r="I102" s="167"/>
      <c r="J102" s="168">
        <f>J271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97</v>
      </c>
      <c r="E103" s="166"/>
      <c r="F103" s="166"/>
      <c r="G103" s="166"/>
      <c r="H103" s="166"/>
      <c r="I103" s="167"/>
      <c r="J103" s="168">
        <f>J274</f>
        <v>0</v>
      </c>
      <c r="K103" s="164"/>
      <c r="L103" s="169"/>
    </row>
    <row r="104" spans="1:31" s="10" customFormat="1" ht="19.899999999999999" customHeight="1">
      <c r="B104" s="163"/>
      <c r="C104" s="164"/>
      <c r="D104" s="165" t="s">
        <v>98</v>
      </c>
      <c r="E104" s="166"/>
      <c r="F104" s="166"/>
      <c r="G104" s="166"/>
      <c r="H104" s="166"/>
      <c r="I104" s="167"/>
      <c r="J104" s="168">
        <f>J276</f>
        <v>0</v>
      </c>
      <c r="K104" s="164"/>
      <c r="L104" s="169"/>
    </row>
    <row r="105" spans="1:31" s="9" customFormat="1" ht="24.95" customHeight="1">
      <c r="B105" s="156"/>
      <c r="C105" s="157"/>
      <c r="D105" s="158" t="s">
        <v>99</v>
      </c>
      <c r="E105" s="159"/>
      <c r="F105" s="159"/>
      <c r="G105" s="159"/>
      <c r="H105" s="159"/>
      <c r="I105" s="160"/>
      <c r="J105" s="161">
        <f>J291</f>
        <v>0</v>
      </c>
      <c r="K105" s="157"/>
      <c r="L105" s="162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0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147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150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100</v>
      </c>
      <c r="D112" s="36"/>
      <c r="E112" s="36"/>
      <c r="F112" s="36"/>
      <c r="G112" s="36"/>
      <c r="H112" s="36"/>
      <c r="I112" s="110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0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15</v>
      </c>
      <c r="D114" s="36"/>
      <c r="E114" s="36"/>
      <c r="F114" s="36"/>
      <c r="G114" s="36"/>
      <c r="H114" s="36"/>
      <c r="I114" s="110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4" t="str">
        <f>E7</f>
        <v>II/114 a III/1143 Tlustice - oprava křižovatky</v>
      </c>
      <c r="F115" s="309"/>
      <c r="G115" s="309"/>
      <c r="H115" s="309"/>
      <c r="I115" s="110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10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19</v>
      </c>
      <c r="D117" s="36"/>
      <c r="E117" s="36"/>
      <c r="F117" s="27" t="str">
        <f>F10</f>
        <v xml:space="preserve"> </v>
      </c>
      <c r="G117" s="36"/>
      <c r="H117" s="36"/>
      <c r="I117" s="112" t="s">
        <v>21</v>
      </c>
      <c r="J117" s="66" t="str">
        <f>IF(J10="","",J10)</f>
        <v>4. 5. 2018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10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23</v>
      </c>
      <c r="D119" s="36"/>
      <c r="E119" s="36"/>
      <c r="F119" s="27" t="str">
        <f>E13</f>
        <v>KSÚS Středočeského kraje</v>
      </c>
      <c r="G119" s="36"/>
      <c r="H119" s="36"/>
      <c r="I119" s="112" t="s">
        <v>29</v>
      </c>
      <c r="J119" s="32" t="str">
        <f>E19</f>
        <v>NOZA s.r.o.Kladno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27</v>
      </c>
      <c r="D120" s="36"/>
      <c r="E120" s="36"/>
      <c r="F120" s="27" t="str">
        <f>IF(E16="","",E16)</f>
        <v>Vyplň údaj</v>
      </c>
      <c r="G120" s="36"/>
      <c r="H120" s="36"/>
      <c r="I120" s="112" t="s">
        <v>32</v>
      </c>
      <c r="J120" s="32" t="str">
        <f>E22</f>
        <v>Neubauerová Soňa, SK-Projekt Ostrov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10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70"/>
      <c r="B122" s="171"/>
      <c r="C122" s="172" t="s">
        <v>101</v>
      </c>
      <c r="D122" s="173" t="s">
        <v>60</v>
      </c>
      <c r="E122" s="173" t="s">
        <v>56</v>
      </c>
      <c r="F122" s="173" t="s">
        <v>57</v>
      </c>
      <c r="G122" s="173" t="s">
        <v>102</v>
      </c>
      <c r="H122" s="173" t="s">
        <v>103</v>
      </c>
      <c r="I122" s="174" t="s">
        <v>104</v>
      </c>
      <c r="J122" s="175" t="s">
        <v>86</v>
      </c>
      <c r="K122" s="176" t="s">
        <v>105</v>
      </c>
      <c r="L122" s="177"/>
      <c r="M122" s="75" t="s">
        <v>1</v>
      </c>
      <c r="N122" s="76" t="s">
        <v>39</v>
      </c>
      <c r="O122" s="76" t="s">
        <v>106</v>
      </c>
      <c r="P122" s="76" t="s">
        <v>107</v>
      </c>
      <c r="Q122" s="76" t="s">
        <v>108</v>
      </c>
      <c r="R122" s="76" t="s">
        <v>109</v>
      </c>
      <c r="S122" s="76" t="s">
        <v>110</v>
      </c>
      <c r="T122" s="77" t="s">
        <v>111</v>
      </c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65" s="2" customFormat="1" ht="22.9" customHeight="1">
      <c r="A123" s="34"/>
      <c r="B123" s="35"/>
      <c r="C123" s="82" t="s">
        <v>112</v>
      </c>
      <c r="D123" s="36"/>
      <c r="E123" s="36"/>
      <c r="F123" s="36"/>
      <c r="G123" s="36"/>
      <c r="H123" s="36"/>
      <c r="I123" s="110"/>
      <c r="J123" s="178">
        <f>BK123</f>
        <v>0</v>
      </c>
      <c r="K123" s="36"/>
      <c r="L123" s="39"/>
      <c r="M123" s="78"/>
      <c r="N123" s="179"/>
      <c r="O123" s="79"/>
      <c r="P123" s="180">
        <f>P124+P291</f>
        <v>0</v>
      </c>
      <c r="Q123" s="79"/>
      <c r="R123" s="180">
        <f>R124+R291</f>
        <v>301.54029600000001</v>
      </c>
      <c r="S123" s="79"/>
      <c r="T123" s="181">
        <f>T124+T291</f>
        <v>2307.7160000000003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88</v>
      </c>
      <c r="BK123" s="182">
        <f>BK124+BK291</f>
        <v>0</v>
      </c>
    </row>
    <row r="124" spans="1:65" s="12" customFormat="1" ht="25.9" customHeight="1">
      <c r="B124" s="183"/>
      <c r="C124" s="184"/>
      <c r="D124" s="185" t="s">
        <v>74</v>
      </c>
      <c r="E124" s="186" t="s">
        <v>113</v>
      </c>
      <c r="F124" s="186" t="s">
        <v>114</v>
      </c>
      <c r="G124" s="184"/>
      <c r="H124" s="184"/>
      <c r="I124" s="187"/>
      <c r="J124" s="188">
        <f>BK124</f>
        <v>0</v>
      </c>
      <c r="K124" s="184"/>
      <c r="L124" s="189"/>
      <c r="M124" s="190"/>
      <c r="N124" s="191"/>
      <c r="O124" s="191"/>
      <c r="P124" s="192">
        <f>P125+P163+P190+P194+P204+P236+P271+P274+P276</f>
        <v>0</v>
      </c>
      <c r="Q124" s="191"/>
      <c r="R124" s="192">
        <f>R125+R163+R190+R194+R204+R236+R271+R274+R276</f>
        <v>301.54029600000001</v>
      </c>
      <c r="S124" s="191"/>
      <c r="T124" s="193">
        <f>T125+T163+T190+T194+T204+T236+T271+T274+T276</f>
        <v>2307.7160000000003</v>
      </c>
      <c r="AR124" s="194" t="s">
        <v>80</v>
      </c>
      <c r="AT124" s="195" t="s">
        <v>74</v>
      </c>
      <c r="AU124" s="195" t="s">
        <v>75</v>
      </c>
      <c r="AY124" s="194" t="s">
        <v>115</v>
      </c>
      <c r="BK124" s="196">
        <f>BK125+BK163+BK190+BK194+BK204+BK236+BK271+BK274+BK276</f>
        <v>0</v>
      </c>
    </row>
    <row r="125" spans="1:65" s="12" customFormat="1" ht="22.9" customHeight="1">
      <c r="B125" s="183"/>
      <c r="C125" s="184"/>
      <c r="D125" s="185" t="s">
        <v>74</v>
      </c>
      <c r="E125" s="197" t="s">
        <v>80</v>
      </c>
      <c r="F125" s="197" t="s">
        <v>116</v>
      </c>
      <c r="G125" s="184"/>
      <c r="H125" s="184"/>
      <c r="I125" s="187"/>
      <c r="J125" s="198">
        <f>BK125</f>
        <v>0</v>
      </c>
      <c r="K125" s="184"/>
      <c r="L125" s="189"/>
      <c r="M125" s="190"/>
      <c r="N125" s="191"/>
      <c r="O125" s="191"/>
      <c r="P125" s="192">
        <f>SUM(P126:P162)</f>
        <v>0</v>
      </c>
      <c r="Q125" s="191"/>
      <c r="R125" s="192">
        <f>SUM(R126:R162)</f>
        <v>74.713949999999997</v>
      </c>
      <c r="S125" s="191"/>
      <c r="T125" s="193">
        <f>SUM(T126:T162)</f>
        <v>0</v>
      </c>
      <c r="AR125" s="194" t="s">
        <v>80</v>
      </c>
      <c r="AT125" s="195" t="s">
        <v>74</v>
      </c>
      <c r="AU125" s="195" t="s">
        <v>80</v>
      </c>
      <c r="AY125" s="194" t="s">
        <v>115</v>
      </c>
      <c r="BK125" s="196">
        <f>SUM(BK126:BK162)</f>
        <v>0</v>
      </c>
    </row>
    <row r="126" spans="1:65" s="2" customFormat="1" ht="21.75" customHeight="1">
      <c r="A126" s="34"/>
      <c r="B126" s="35"/>
      <c r="C126" s="199" t="s">
        <v>80</v>
      </c>
      <c r="D126" s="199" t="s">
        <v>117</v>
      </c>
      <c r="E126" s="200" t="s">
        <v>118</v>
      </c>
      <c r="F126" s="201" t="s">
        <v>119</v>
      </c>
      <c r="G126" s="202" t="s">
        <v>120</v>
      </c>
      <c r="H126" s="203">
        <v>684</v>
      </c>
      <c r="I126" s="204"/>
      <c r="J126" s="203">
        <f>ROUND(I126*H126,2)</f>
        <v>0</v>
      </c>
      <c r="K126" s="205"/>
      <c r="L126" s="39"/>
      <c r="M126" s="206" t="s">
        <v>1</v>
      </c>
      <c r="N126" s="207" t="s">
        <v>40</v>
      </c>
      <c r="O126" s="71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0" t="s">
        <v>121</v>
      </c>
      <c r="AT126" s="210" t="s">
        <v>117</v>
      </c>
      <c r="AU126" s="210" t="s">
        <v>82</v>
      </c>
      <c r="AY126" s="17" t="s">
        <v>115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80</v>
      </c>
      <c r="BK126" s="211">
        <f>ROUND(I126*H126,2)</f>
        <v>0</v>
      </c>
      <c r="BL126" s="17" t="s">
        <v>121</v>
      </c>
      <c r="BM126" s="210" t="s">
        <v>122</v>
      </c>
    </row>
    <row r="127" spans="1:65" s="13" customFormat="1">
      <c r="B127" s="212"/>
      <c r="C127" s="213"/>
      <c r="D127" s="214" t="s">
        <v>123</v>
      </c>
      <c r="E127" s="215" t="s">
        <v>1</v>
      </c>
      <c r="F127" s="216" t="s">
        <v>124</v>
      </c>
      <c r="G127" s="213"/>
      <c r="H127" s="215" t="s">
        <v>1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123</v>
      </c>
      <c r="AU127" s="222" t="s">
        <v>82</v>
      </c>
      <c r="AV127" s="13" t="s">
        <v>80</v>
      </c>
      <c r="AW127" s="13" t="s">
        <v>31</v>
      </c>
      <c r="AX127" s="13" t="s">
        <v>75</v>
      </c>
      <c r="AY127" s="222" t="s">
        <v>115</v>
      </c>
    </row>
    <row r="128" spans="1:65" s="13" customFormat="1">
      <c r="B128" s="212"/>
      <c r="C128" s="213"/>
      <c r="D128" s="214" t="s">
        <v>123</v>
      </c>
      <c r="E128" s="215" t="s">
        <v>1</v>
      </c>
      <c r="F128" s="216" t="s">
        <v>125</v>
      </c>
      <c r="G128" s="213"/>
      <c r="H128" s="215" t="s">
        <v>1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123</v>
      </c>
      <c r="AU128" s="222" t="s">
        <v>82</v>
      </c>
      <c r="AV128" s="13" t="s">
        <v>80</v>
      </c>
      <c r="AW128" s="13" t="s">
        <v>31</v>
      </c>
      <c r="AX128" s="13" t="s">
        <v>75</v>
      </c>
      <c r="AY128" s="222" t="s">
        <v>115</v>
      </c>
    </row>
    <row r="129" spans="1:65" s="13" customFormat="1">
      <c r="B129" s="212"/>
      <c r="C129" s="213"/>
      <c r="D129" s="214" t="s">
        <v>123</v>
      </c>
      <c r="E129" s="215" t="s">
        <v>1</v>
      </c>
      <c r="F129" s="216" t="s">
        <v>126</v>
      </c>
      <c r="G129" s="213"/>
      <c r="H129" s="215" t="s">
        <v>1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123</v>
      </c>
      <c r="AU129" s="222" t="s">
        <v>82</v>
      </c>
      <c r="AV129" s="13" t="s">
        <v>80</v>
      </c>
      <c r="AW129" s="13" t="s">
        <v>31</v>
      </c>
      <c r="AX129" s="13" t="s">
        <v>75</v>
      </c>
      <c r="AY129" s="222" t="s">
        <v>115</v>
      </c>
    </row>
    <row r="130" spans="1:65" s="13" customFormat="1">
      <c r="B130" s="212"/>
      <c r="C130" s="213"/>
      <c r="D130" s="214" t="s">
        <v>123</v>
      </c>
      <c r="E130" s="215" t="s">
        <v>1</v>
      </c>
      <c r="F130" s="216" t="s">
        <v>127</v>
      </c>
      <c r="G130" s="213"/>
      <c r="H130" s="215" t="s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123</v>
      </c>
      <c r="AU130" s="222" t="s">
        <v>82</v>
      </c>
      <c r="AV130" s="13" t="s">
        <v>80</v>
      </c>
      <c r="AW130" s="13" t="s">
        <v>31</v>
      </c>
      <c r="AX130" s="13" t="s">
        <v>75</v>
      </c>
      <c r="AY130" s="222" t="s">
        <v>115</v>
      </c>
    </row>
    <row r="131" spans="1:65" s="14" customFormat="1">
      <c r="B131" s="223"/>
      <c r="C131" s="224"/>
      <c r="D131" s="214" t="s">
        <v>123</v>
      </c>
      <c r="E131" s="225" t="s">
        <v>1</v>
      </c>
      <c r="F131" s="226" t="s">
        <v>128</v>
      </c>
      <c r="G131" s="224"/>
      <c r="H131" s="227">
        <v>684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123</v>
      </c>
      <c r="AU131" s="233" t="s">
        <v>82</v>
      </c>
      <c r="AV131" s="14" t="s">
        <v>82</v>
      </c>
      <c r="AW131" s="14" t="s">
        <v>31</v>
      </c>
      <c r="AX131" s="14" t="s">
        <v>80</v>
      </c>
      <c r="AY131" s="233" t="s">
        <v>115</v>
      </c>
    </row>
    <row r="132" spans="1:65" s="2" customFormat="1" ht="21.75" customHeight="1">
      <c r="A132" s="34"/>
      <c r="B132" s="35"/>
      <c r="C132" s="199" t="s">
        <v>82</v>
      </c>
      <c r="D132" s="199" t="s">
        <v>117</v>
      </c>
      <c r="E132" s="200" t="s">
        <v>129</v>
      </c>
      <c r="F132" s="201" t="s">
        <v>130</v>
      </c>
      <c r="G132" s="202" t="s">
        <v>120</v>
      </c>
      <c r="H132" s="203">
        <v>342</v>
      </c>
      <c r="I132" s="204"/>
      <c r="J132" s="203">
        <f>ROUND(I132*H132,2)</f>
        <v>0</v>
      </c>
      <c r="K132" s="205"/>
      <c r="L132" s="39"/>
      <c r="M132" s="206" t="s">
        <v>1</v>
      </c>
      <c r="N132" s="207" t="s">
        <v>40</v>
      </c>
      <c r="O132" s="71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0" t="s">
        <v>121</v>
      </c>
      <c r="AT132" s="210" t="s">
        <v>117</v>
      </c>
      <c r="AU132" s="210" t="s">
        <v>82</v>
      </c>
      <c r="AY132" s="17" t="s">
        <v>115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80</v>
      </c>
      <c r="BK132" s="211">
        <f>ROUND(I132*H132,2)</f>
        <v>0</v>
      </c>
      <c r="BL132" s="17" t="s">
        <v>121</v>
      </c>
      <c r="BM132" s="210" t="s">
        <v>131</v>
      </c>
    </row>
    <row r="133" spans="1:65" s="14" customFormat="1">
      <c r="B133" s="223"/>
      <c r="C133" s="224"/>
      <c r="D133" s="214" t="s">
        <v>123</v>
      </c>
      <c r="E133" s="225" t="s">
        <v>1</v>
      </c>
      <c r="F133" s="226" t="s">
        <v>132</v>
      </c>
      <c r="G133" s="224"/>
      <c r="H133" s="227">
        <v>342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123</v>
      </c>
      <c r="AU133" s="233" t="s">
        <v>82</v>
      </c>
      <c r="AV133" s="14" t="s">
        <v>82</v>
      </c>
      <c r="AW133" s="14" t="s">
        <v>31</v>
      </c>
      <c r="AX133" s="14" t="s">
        <v>80</v>
      </c>
      <c r="AY133" s="233" t="s">
        <v>115</v>
      </c>
    </row>
    <row r="134" spans="1:65" s="2" customFormat="1" ht="30.75" customHeight="1">
      <c r="A134" s="34"/>
      <c r="B134" s="35"/>
      <c r="C134" s="199" t="s">
        <v>133</v>
      </c>
      <c r="D134" s="199" t="s">
        <v>117</v>
      </c>
      <c r="E134" s="200" t="s">
        <v>134</v>
      </c>
      <c r="F134" s="201" t="s">
        <v>135</v>
      </c>
      <c r="G134" s="202" t="s">
        <v>120</v>
      </c>
      <c r="H134" s="203">
        <v>140</v>
      </c>
      <c r="I134" s="204"/>
      <c r="J134" s="203">
        <f>ROUND(I134*H134,2)</f>
        <v>0</v>
      </c>
      <c r="K134" s="205"/>
      <c r="L134" s="39"/>
      <c r="M134" s="206" t="s">
        <v>1</v>
      </c>
      <c r="N134" s="207" t="s">
        <v>40</v>
      </c>
      <c r="O134" s="71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0" t="s">
        <v>121</v>
      </c>
      <c r="AT134" s="210" t="s">
        <v>117</v>
      </c>
      <c r="AU134" s="210" t="s">
        <v>82</v>
      </c>
      <c r="AY134" s="17" t="s">
        <v>115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80</v>
      </c>
      <c r="BK134" s="211">
        <f>ROUND(I134*H134,2)</f>
        <v>0</v>
      </c>
      <c r="BL134" s="17" t="s">
        <v>121</v>
      </c>
      <c r="BM134" s="210" t="s">
        <v>136</v>
      </c>
    </row>
    <row r="135" spans="1:65" s="2" customFormat="1" ht="21.75" customHeight="1">
      <c r="A135" s="34"/>
      <c r="B135" s="35"/>
      <c r="C135" s="199" t="s">
        <v>121</v>
      </c>
      <c r="D135" s="199" t="s">
        <v>117</v>
      </c>
      <c r="E135" s="200" t="s">
        <v>137</v>
      </c>
      <c r="F135" s="201" t="s">
        <v>138</v>
      </c>
      <c r="G135" s="202" t="s">
        <v>120</v>
      </c>
      <c r="H135" s="203">
        <v>684</v>
      </c>
      <c r="I135" s="204"/>
      <c r="J135" s="203">
        <f>ROUND(I135*H135,2)</f>
        <v>0</v>
      </c>
      <c r="K135" s="205"/>
      <c r="L135" s="39"/>
      <c r="M135" s="206" t="s">
        <v>1</v>
      </c>
      <c r="N135" s="207" t="s">
        <v>40</v>
      </c>
      <c r="O135" s="71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0" t="s">
        <v>121</v>
      </c>
      <c r="AT135" s="210" t="s">
        <v>117</v>
      </c>
      <c r="AU135" s="210" t="s">
        <v>82</v>
      </c>
      <c r="AY135" s="17" t="s">
        <v>115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80</v>
      </c>
      <c r="BK135" s="211">
        <f>ROUND(I135*H135,2)</f>
        <v>0</v>
      </c>
      <c r="BL135" s="17" t="s">
        <v>121</v>
      </c>
      <c r="BM135" s="210" t="s">
        <v>139</v>
      </c>
    </row>
    <row r="136" spans="1:65" s="13" customFormat="1">
      <c r="B136" s="212"/>
      <c r="C136" s="213"/>
      <c r="D136" s="214" t="s">
        <v>123</v>
      </c>
      <c r="E136" s="215" t="s">
        <v>1</v>
      </c>
      <c r="F136" s="216" t="s">
        <v>140</v>
      </c>
      <c r="G136" s="213"/>
      <c r="H136" s="215" t="s">
        <v>1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123</v>
      </c>
      <c r="AU136" s="222" t="s">
        <v>82</v>
      </c>
      <c r="AV136" s="13" t="s">
        <v>80</v>
      </c>
      <c r="AW136" s="13" t="s">
        <v>31</v>
      </c>
      <c r="AX136" s="13" t="s">
        <v>75</v>
      </c>
      <c r="AY136" s="222" t="s">
        <v>115</v>
      </c>
    </row>
    <row r="137" spans="1:65" s="14" customFormat="1">
      <c r="B137" s="223"/>
      <c r="C137" s="224"/>
      <c r="D137" s="214" t="s">
        <v>123</v>
      </c>
      <c r="E137" s="225" t="s">
        <v>1</v>
      </c>
      <c r="F137" s="226" t="s">
        <v>128</v>
      </c>
      <c r="G137" s="224"/>
      <c r="H137" s="227">
        <v>684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123</v>
      </c>
      <c r="AU137" s="233" t="s">
        <v>82</v>
      </c>
      <c r="AV137" s="14" t="s">
        <v>82</v>
      </c>
      <c r="AW137" s="14" t="s">
        <v>31</v>
      </c>
      <c r="AX137" s="14" t="s">
        <v>80</v>
      </c>
      <c r="AY137" s="233" t="s">
        <v>115</v>
      </c>
    </row>
    <row r="138" spans="1:65" s="2" customFormat="1" ht="16.5" customHeight="1">
      <c r="A138" s="34"/>
      <c r="B138" s="35"/>
      <c r="C138" s="199" t="s">
        <v>141</v>
      </c>
      <c r="D138" s="199" t="s">
        <v>117</v>
      </c>
      <c r="E138" s="200" t="s">
        <v>142</v>
      </c>
      <c r="F138" s="201" t="s">
        <v>143</v>
      </c>
      <c r="G138" s="202" t="s">
        <v>120</v>
      </c>
      <c r="H138" s="203">
        <v>684</v>
      </c>
      <c r="I138" s="204"/>
      <c r="J138" s="203">
        <f>ROUND(I138*H138,2)</f>
        <v>0</v>
      </c>
      <c r="K138" s="205"/>
      <c r="L138" s="39"/>
      <c r="M138" s="206" t="s">
        <v>1</v>
      </c>
      <c r="N138" s="207" t="s">
        <v>40</v>
      </c>
      <c r="O138" s="71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0" t="s">
        <v>121</v>
      </c>
      <c r="AT138" s="210" t="s">
        <v>117</v>
      </c>
      <c r="AU138" s="210" t="s">
        <v>82</v>
      </c>
      <c r="AY138" s="17" t="s">
        <v>115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80</v>
      </c>
      <c r="BK138" s="211">
        <f>ROUND(I138*H138,2)</f>
        <v>0</v>
      </c>
      <c r="BL138" s="17" t="s">
        <v>121</v>
      </c>
      <c r="BM138" s="210" t="s">
        <v>144</v>
      </c>
    </row>
    <row r="139" spans="1:65" s="2" customFormat="1" ht="21.75" customHeight="1">
      <c r="A139" s="34"/>
      <c r="B139" s="35"/>
      <c r="C139" s="199" t="s">
        <v>145</v>
      </c>
      <c r="D139" s="199" t="s">
        <v>117</v>
      </c>
      <c r="E139" s="200" t="s">
        <v>146</v>
      </c>
      <c r="F139" s="201" t="s">
        <v>147</v>
      </c>
      <c r="G139" s="202" t="s">
        <v>148</v>
      </c>
      <c r="H139" s="203">
        <v>1162.8</v>
      </c>
      <c r="I139" s="204"/>
      <c r="J139" s="203">
        <f>ROUND(I139*H139,2)</f>
        <v>0</v>
      </c>
      <c r="K139" s="205"/>
      <c r="L139" s="39"/>
      <c r="M139" s="206" t="s">
        <v>1</v>
      </c>
      <c r="N139" s="207" t="s">
        <v>40</v>
      </c>
      <c r="O139" s="71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0" t="s">
        <v>121</v>
      </c>
      <c r="AT139" s="210" t="s">
        <v>117</v>
      </c>
      <c r="AU139" s="210" t="s">
        <v>82</v>
      </c>
      <c r="AY139" s="17" t="s">
        <v>115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80</v>
      </c>
      <c r="BK139" s="211">
        <f>ROUND(I139*H139,2)</f>
        <v>0</v>
      </c>
      <c r="BL139" s="17" t="s">
        <v>121</v>
      </c>
      <c r="BM139" s="210" t="s">
        <v>149</v>
      </c>
    </row>
    <row r="140" spans="1:65" s="14" customFormat="1">
      <c r="B140" s="223"/>
      <c r="C140" s="224"/>
      <c r="D140" s="214" t="s">
        <v>123</v>
      </c>
      <c r="E140" s="225" t="s">
        <v>1</v>
      </c>
      <c r="F140" s="226" t="s">
        <v>150</v>
      </c>
      <c r="G140" s="224"/>
      <c r="H140" s="227">
        <v>1162.8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123</v>
      </c>
      <c r="AU140" s="233" t="s">
        <v>82</v>
      </c>
      <c r="AV140" s="14" t="s">
        <v>82</v>
      </c>
      <c r="AW140" s="14" t="s">
        <v>31</v>
      </c>
      <c r="AX140" s="14" t="s">
        <v>80</v>
      </c>
      <c r="AY140" s="233" t="s">
        <v>115</v>
      </c>
    </row>
    <row r="141" spans="1:65" s="2" customFormat="1" ht="21.75" customHeight="1">
      <c r="A141" s="34"/>
      <c r="B141" s="35"/>
      <c r="C141" s="199" t="s">
        <v>151</v>
      </c>
      <c r="D141" s="199" t="s">
        <v>117</v>
      </c>
      <c r="E141" s="200" t="s">
        <v>152</v>
      </c>
      <c r="F141" s="201" t="s">
        <v>153</v>
      </c>
      <c r="G141" s="202" t="s">
        <v>120</v>
      </c>
      <c r="H141" s="203">
        <v>180</v>
      </c>
      <c r="I141" s="204"/>
      <c r="J141" s="203">
        <f>ROUND(I141*H141,2)</f>
        <v>0</v>
      </c>
      <c r="K141" s="205"/>
      <c r="L141" s="39"/>
      <c r="M141" s="206" t="s">
        <v>1</v>
      </c>
      <c r="N141" s="207" t="s">
        <v>40</v>
      </c>
      <c r="O141" s="71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0" t="s">
        <v>121</v>
      </c>
      <c r="AT141" s="210" t="s">
        <v>117</v>
      </c>
      <c r="AU141" s="210" t="s">
        <v>82</v>
      </c>
      <c r="AY141" s="17" t="s">
        <v>115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80</v>
      </c>
      <c r="BK141" s="211">
        <f>ROUND(I141*H141,2)</f>
        <v>0</v>
      </c>
      <c r="BL141" s="17" t="s">
        <v>121</v>
      </c>
      <c r="BM141" s="210" t="s">
        <v>154</v>
      </c>
    </row>
    <row r="142" spans="1:65" s="13" customFormat="1">
      <c r="B142" s="212"/>
      <c r="C142" s="213"/>
      <c r="D142" s="214" t="s">
        <v>123</v>
      </c>
      <c r="E142" s="215" t="s">
        <v>1</v>
      </c>
      <c r="F142" s="216" t="s">
        <v>127</v>
      </c>
      <c r="G142" s="213"/>
      <c r="H142" s="215" t="s">
        <v>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123</v>
      </c>
      <c r="AU142" s="222" t="s">
        <v>82</v>
      </c>
      <c r="AV142" s="13" t="s">
        <v>80</v>
      </c>
      <c r="AW142" s="13" t="s">
        <v>31</v>
      </c>
      <c r="AX142" s="13" t="s">
        <v>75</v>
      </c>
      <c r="AY142" s="222" t="s">
        <v>115</v>
      </c>
    </row>
    <row r="143" spans="1:65" s="13" customFormat="1">
      <c r="B143" s="212"/>
      <c r="C143" s="213"/>
      <c r="D143" s="214" t="s">
        <v>123</v>
      </c>
      <c r="E143" s="215" t="s">
        <v>1</v>
      </c>
      <c r="F143" s="216" t="s">
        <v>155</v>
      </c>
      <c r="G143" s="213"/>
      <c r="H143" s="215" t="s">
        <v>1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123</v>
      </c>
      <c r="AU143" s="222" t="s">
        <v>82</v>
      </c>
      <c r="AV143" s="13" t="s">
        <v>80</v>
      </c>
      <c r="AW143" s="13" t="s">
        <v>31</v>
      </c>
      <c r="AX143" s="13" t="s">
        <v>75</v>
      </c>
      <c r="AY143" s="222" t="s">
        <v>115</v>
      </c>
    </row>
    <row r="144" spans="1:65" s="14" customFormat="1">
      <c r="B144" s="223"/>
      <c r="C144" s="224"/>
      <c r="D144" s="214" t="s">
        <v>123</v>
      </c>
      <c r="E144" s="225" t="s">
        <v>1</v>
      </c>
      <c r="F144" s="226" t="s">
        <v>156</v>
      </c>
      <c r="G144" s="224"/>
      <c r="H144" s="227">
        <v>180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123</v>
      </c>
      <c r="AU144" s="233" t="s">
        <v>82</v>
      </c>
      <c r="AV144" s="14" t="s">
        <v>82</v>
      </c>
      <c r="AW144" s="14" t="s">
        <v>31</v>
      </c>
      <c r="AX144" s="14" t="s">
        <v>80</v>
      </c>
      <c r="AY144" s="233" t="s">
        <v>115</v>
      </c>
    </row>
    <row r="145" spans="1:65" s="2" customFormat="1" ht="16.5" customHeight="1">
      <c r="A145" s="34"/>
      <c r="B145" s="35"/>
      <c r="C145" s="234" t="s">
        <v>157</v>
      </c>
      <c r="D145" s="234" t="s">
        <v>158</v>
      </c>
      <c r="E145" s="235" t="s">
        <v>159</v>
      </c>
      <c r="F145" s="236" t="s">
        <v>160</v>
      </c>
      <c r="G145" s="237" t="s">
        <v>120</v>
      </c>
      <c r="H145" s="238">
        <v>180</v>
      </c>
      <c r="I145" s="239"/>
      <c r="J145" s="238">
        <f>ROUND(I145*H145,2)</f>
        <v>0</v>
      </c>
      <c r="K145" s="240"/>
      <c r="L145" s="241"/>
      <c r="M145" s="242" t="s">
        <v>1</v>
      </c>
      <c r="N145" s="243" t="s">
        <v>40</v>
      </c>
      <c r="O145" s="71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0" t="s">
        <v>157</v>
      </c>
      <c r="AT145" s="210" t="s">
        <v>158</v>
      </c>
      <c r="AU145" s="210" t="s">
        <v>82</v>
      </c>
      <c r="AY145" s="17" t="s">
        <v>115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80</v>
      </c>
      <c r="BK145" s="211">
        <f>ROUND(I145*H145,2)</f>
        <v>0</v>
      </c>
      <c r="BL145" s="17" t="s">
        <v>121</v>
      </c>
      <c r="BM145" s="210" t="s">
        <v>161</v>
      </c>
    </row>
    <row r="146" spans="1:65" s="2" customFormat="1" ht="16.5" customHeight="1">
      <c r="A146" s="34"/>
      <c r="B146" s="35"/>
      <c r="C146" s="199" t="s">
        <v>162</v>
      </c>
      <c r="D146" s="199" t="s">
        <v>117</v>
      </c>
      <c r="E146" s="200" t="s">
        <v>163</v>
      </c>
      <c r="F146" s="201" t="s">
        <v>164</v>
      </c>
      <c r="G146" s="202" t="s">
        <v>165</v>
      </c>
      <c r="H146" s="203">
        <v>650</v>
      </c>
      <c r="I146" s="204"/>
      <c r="J146" s="203">
        <f>ROUND(I146*H146,2)</f>
        <v>0</v>
      </c>
      <c r="K146" s="205"/>
      <c r="L146" s="39"/>
      <c r="M146" s="206" t="s">
        <v>1</v>
      </c>
      <c r="N146" s="207" t="s">
        <v>40</v>
      </c>
      <c r="O146" s="71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0" t="s">
        <v>121</v>
      </c>
      <c r="AT146" s="210" t="s">
        <v>117</v>
      </c>
      <c r="AU146" s="210" t="s">
        <v>82</v>
      </c>
      <c r="AY146" s="17" t="s">
        <v>115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80</v>
      </c>
      <c r="BK146" s="211">
        <f>ROUND(I146*H146,2)</f>
        <v>0</v>
      </c>
      <c r="BL146" s="17" t="s">
        <v>121</v>
      </c>
      <c r="BM146" s="210" t="s">
        <v>166</v>
      </c>
    </row>
    <row r="147" spans="1:65" s="13" customFormat="1">
      <c r="B147" s="212"/>
      <c r="C147" s="213"/>
      <c r="D147" s="214" t="s">
        <v>123</v>
      </c>
      <c r="E147" s="215" t="s">
        <v>1</v>
      </c>
      <c r="F147" s="216" t="s">
        <v>167</v>
      </c>
      <c r="G147" s="213"/>
      <c r="H147" s="215" t="s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123</v>
      </c>
      <c r="AU147" s="222" t="s">
        <v>82</v>
      </c>
      <c r="AV147" s="13" t="s">
        <v>80</v>
      </c>
      <c r="AW147" s="13" t="s">
        <v>31</v>
      </c>
      <c r="AX147" s="13" t="s">
        <v>75</v>
      </c>
      <c r="AY147" s="222" t="s">
        <v>115</v>
      </c>
    </row>
    <row r="148" spans="1:65" s="14" customFormat="1">
      <c r="B148" s="223"/>
      <c r="C148" s="224"/>
      <c r="D148" s="214" t="s">
        <v>123</v>
      </c>
      <c r="E148" s="225" t="s">
        <v>1</v>
      </c>
      <c r="F148" s="226" t="s">
        <v>168</v>
      </c>
      <c r="G148" s="224"/>
      <c r="H148" s="227">
        <v>650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123</v>
      </c>
      <c r="AU148" s="233" t="s">
        <v>82</v>
      </c>
      <c r="AV148" s="14" t="s">
        <v>82</v>
      </c>
      <c r="AW148" s="14" t="s">
        <v>31</v>
      </c>
      <c r="AX148" s="14" t="s">
        <v>80</v>
      </c>
      <c r="AY148" s="233" t="s">
        <v>115</v>
      </c>
    </row>
    <row r="149" spans="1:65" s="2" customFormat="1" ht="16.5" customHeight="1">
      <c r="A149" s="34"/>
      <c r="B149" s="35"/>
      <c r="C149" s="199" t="s">
        <v>169</v>
      </c>
      <c r="D149" s="199" t="s">
        <v>117</v>
      </c>
      <c r="E149" s="200" t="s">
        <v>170</v>
      </c>
      <c r="F149" s="201" t="s">
        <v>171</v>
      </c>
      <c r="G149" s="202" t="s">
        <v>165</v>
      </c>
      <c r="H149" s="203">
        <v>1718</v>
      </c>
      <c r="I149" s="204"/>
      <c r="J149" s="203">
        <f>ROUND(I149*H149,2)</f>
        <v>0</v>
      </c>
      <c r="K149" s="205"/>
      <c r="L149" s="39"/>
      <c r="M149" s="206" t="s">
        <v>1</v>
      </c>
      <c r="N149" s="207" t="s">
        <v>40</v>
      </c>
      <c r="O149" s="71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0" t="s">
        <v>121</v>
      </c>
      <c r="AT149" s="210" t="s">
        <v>117</v>
      </c>
      <c r="AU149" s="210" t="s">
        <v>82</v>
      </c>
      <c r="AY149" s="17" t="s">
        <v>115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80</v>
      </c>
      <c r="BK149" s="211">
        <f>ROUND(I149*H149,2)</f>
        <v>0</v>
      </c>
      <c r="BL149" s="17" t="s">
        <v>121</v>
      </c>
      <c r="BM149" s="210" t="s">
        <v>172</v>
      </c>
    </row>
    <row r="150" spans="1:65" s="13" customFormat="1">
      <c r="B150" s="212"/>
      <c r="C150" s="213"/>
      <c r="D150" s="214" t="s">
        <v>123</v>
      </c>
      <c r="E150" s="215" t="s">
        <v>1</v>
      </c>
      <c r="F150" s="216" t="s">
        <v>173</v>
      </c>
      <c r="G150" s="213"/>
      <c r="H150" s="215" t="s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123</v>
      </c>
      <c r="AU150" s="222" t="s">
        <v>82</v>
      </c>
      <c r="AV150" s="13" t="s">
        <v>80</v>
      </c>
      <c r="AW150" s="13" t="s">
        <v>31</v>
      </c>
      <c r="AX150" s="13" t="s">
        <v>75</v>
      </c>
      <c r="AY150" s="222" t="s">
        <v>115</v>
      </c>
    </row>
    <row r="151" spans="1:65" s="14" customFormat="1">
      <c r="B151" s="223"/>
      <c r="C151" s="224"/>
      <c r="D151" s="214" t="s">
        <v>123</v>
      </c>
      <c r="E151" s="225" t="s">
        <v>1</v>
      </c>
      <c r="F151" s="226" t="s">
        <v>174</v>
      </c>
      <c r="G151" s="224"/>
      <c r="H151" s="227">
        <v>1718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123</v>
      </c>
      <c r="AU151" s="233" t="s">
        <v>82</v>
      </c>
      <c r="AV151" s="14" t="s">
        <v>82</v>
      </c>
      <c r="AW151" s="14" t="s">
        <v>31</v>
      </c>
      <c r="AX151" s="14" t="s">
        <v>80</v>
      </c>
      <c r="AY151" s="233" t="s">
        <v>115</v>
      </c>
    </row>
    <row r="152" spans="1:65" s="2" customFormat="1" ht="21.75" customHeight="1">
      <c r="A152" s="34"/>
      <c r="B152" s="35"/>
      <c r="C152" s="199" t="s">
        <v>175</v>
      </c>
      <c r="D152" s="199" t="s">
        <v>117</v>
      </c>
      <c r="E152" s="200" t="s">
        <v>176</v>
      </c>
      <c r="F152" s="201" t="s">
        <v>177</v>
      </c>
      <c r="G152" s="202" t="s">
        <v>165</v>
      </c>
      <c r="H152" s="203">
        <v>650</v>
      </c>
      <c r="I152" s="204"/>
      <c r="J152" s="203">
        <f>ROUND(I152*H152,2)</f>
        <v>0</v>
      </c>
      <c r="K152" s="205"/>
      <c r="L152" s="39"/>
      <c r="M152" s="206" t="s">
        <v>1</v>
      </c>
      <c r="N152" s="207" t="s">
        <v>40</v>
      </c>
      <c r="O152" s="71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0" t="s">
        <v>121</v>
      </c>
      <c r="AT152" s="210" t="s">
        <v>117</v>
      </c>
      <c r="AU152" s="210" t="s">
        <v>82</v>
      </c>
      <c r="AY152" s="17" t="s">
        <v>115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80</v>
      </c>
      <c r="BK152" s="211">
        <f>ROUND(I152*H152,2)</f>
        <v>0</v>
      </c>
      <c r="BL152" s="17" t="s">
        <v>121</v>
      </c>
      <c r="BM152" s="210" t="s">
        <v>178</v>
      </c>
    </row>
    <row r="153" spans="1:65" s="2" customFormat="1" ht="21.75" customHeight="1">
      <c r="A153" s="34"/>
      <c r="B153" s="35"/>
      <c r="C153" s="199" t="s">
        <v>179</v>
      </c>
      <c r="D153" s="199" t="s">
        <v>117</v>
      </c>
      <c r="E153" s="200" t="s">
        <v>180</v>
      </c>
      <c r="F153" s="201" t="s">
        <v>181</v>
      </c>
      <c r="G153" s="202" t="s">
        <v>165</v>
      </c>
      <c r="H153" s="203">
        <v>1718</v>
      </c>
      <c r="I153" s="204"/>
      <c r="J153" s="203">
        <f>ROUND(I153*H153,2)</f>
        <v>0</v>
      </c>
      <c r="K153" s="205"/>
      <c r="L153" s="39"/>
      <c r="M153" s="206" t="s">
        <v>1</v>
      </c>
      <c r="N153" s="207" t="s">
        <v>40</v>
      </c>
      <c r="O153" s="71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0" t="s">
        <v>121</v>
      </c>
      <c r="AT153" s="210" t="s">
        <v>117</v>
      </c>
      <c r="AU153" s="210" t="s">
        <v>82</v>
      </c>
      <c r="AY153" s="17" t="s">
        <v>115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80</v>
      </c>
      <c r="BK153" s="211">
        <f>ROUND(I153*H153,2)</f>
        <v>0</v>
      </c>
      <c r="BL153" s="17" t="s">
        <v>121</v>
      </c>
      <c r="BM153" s="210" t="s">
        <v>182</v>
      </c>
    </row>
    <row r="154" spans="1:65" s="2" customFormat="1" ht="16.5" customHeight="1">
      <c r="A154" s="34"/>
      <c r="B154" s="35"/>
      <c r="C154" s="234" t="s">
        <v>183</v>
      </c>
      <c r="D154" s="234" t="s">
        <v>158</v>
      </c>
      <c r="E154" s="235" t="s">
        <v>184</v>
      </c>
      <c r="F154" s="236" t="s">
        <v>185</v>
      </c>
      <c r="G154" s="237" t="s">
        <v>120</v>
      </c>
      <c r="H154" s="238">
        <v>355.2</v>
      </c>
      <c r="I154" s="239"/>
      <c r="J154" s="238">
        <f>ROUND(I154*H154,2)</f>
        <v>0</v>
      </c>
      <c r="K154" s="240"/>
      <c r="L154" s="241"/>
      <c r="M154" s="242" t="s">
        <v>1</v>
      </c>
      <c r="N154" s="243" t="s">
        <v>40</v>
      </c>
      <c r="O154" s="71"/>
      <c r="P154" s="208">
        <f>O154*H154</f>
        <v>0</v>
      </c>
      <c r="Q154" s="208">
        <v>0.21</v>
      </c>
      <c r="R154" s="208">
        <f>Q154*H154</f>
        <v>74.591999999999999</v>
      </c>
      <c r="S154" s="208">
        <v>0</v>
      </c>
      <c r="T154" s="20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0" t="s">
        <v>157</v>
      </c>
      <c r="AT154" s="210" t="s">
        <v>158</v>
      </c>
      <c r="AU154" s="210" t="s">
        <v>82</v>
      </c>
      <c r="AY154" s="17" t="s">
        <v>115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80</v>
      </c>
      <c r="BK154" s="211">
        <f>ROUND(I154*H154,2)</f>
        <v>0</v>
      </c>
      <c r="BL154" s="17" t="s">
        <v>121</v>
      </c>
      <c r="BM154" s="210" t="s">
        <v>186</v>
      </c>
    </row>
    <row r="155" spans="1:65" s="14" customFormat="1">
      <c r="B155" s="223"/>
      <c r="C155" s="224"/>
      <c r="D155" s="214" t="s">
        <v>123</v>
      </c>
      <c r="E155" s="225" t="s">
        <v>1</v>
      </c>
      <c r="F155" s="226" t="s">
        <v>187</v>
      </c>
      <c r="G155" s="224"/>
      <c r="H155" s="227">
        <v>355.2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123</v>
      </c>
      <c r="AU155" s="233" t="s">
        <v>82</v>
      </c>
      <c r="AV155" s="14" t="s">
        <v>82</v>
      </c>
      <c r="AW155" s="14" t="s">
        <v>31</v>
      </c>
      <c r="AX155" s="14" t="s">
        <v>80</v>
      </c>
      <c r="AY155" s="233" t="s">
        <v>115</v>
      </c>
    </row>
    <row r="156" spans="1:65" s="2" customFormat="1" ht="21.75" customHeight="1">
      <c r="A156" s="34"/>
      <c r="B156" s="35"/>
      <c r="C156" s="199" t="s">
        <v>188</v>
      </c>
      <c r="D156" s="199" t="s">
        <v>117</v>
      </c>
      <c r="E156" s="200" t="s">
        <v>189</v>
      </c>
      <c r="F156" s="201" t="s">
        <v>190</v>
      </c>
      <c r="G156" s="202" t="s">
        <v>165</v>
      </c>
      <c r="H156" s="203">
        <v>650</v>
      </c>
      <c r="I156" s="204"/>
      <c r="J156" s="203">
        <f>ROUND(I156*H156,2)</f>
        <v>0</v>
      </c>
      <c r="K156" s="205"/>
      <c r="L156" s="39"/>
      <c r="M156" s="206" t="s">
        <v>1</v>
      </c>
      <c r="N156" s="207" t="s">
        <v>40</v>
      </c>
      <c r="O156" s="71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0" t="s">
        <v>121</v>
      </c>
      <c r="AT156" s="210" t="s">
        <v>117</v>
      </c>
      <c r="AU156" s="210" t="s">
        <v>82</v>
      </c>
      <c r="AY156" s="17" t="s">
        <v>115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80</v>
      </c>
      <c r="BK156" s="211">
        <f>ROUND(I156*H156,2)</f>
        <v>0</v>
      </c>
      <c r="BL156" s="17" t="s">
        <v>121</v>
      </c>
      <c r="BM156" s="210" t="s">
        <v>191</v>
      </c>
    </row>
    <row r="157" spans="1:65" s="2" customFormat="1" ht="21.75" customHeight="1">
      <c r="A157" s="34"/>
      <c r="B157" s="35"/>
      <c r="C157" s="199" t="s">
        <v>8</v>
      </c>
      <c r="D157" s="199" t="s">
        <v>117</v>
      </c>
      <c r="E157" s="200" t="s">
        <v>192</v>
      </c>
      <c r="F157" s="201" t="s">
        <v>193</v>
      </c>
      <c r="G157" s="202" t="s">
        <v>165</v>
      </c>
      <c r="H157" s="203">
        <v>1718</v>
      </c>
      <c r="I157" s="204"/>
      <c r="J157" s="203">
        <f>ROUND(I157*H157,2)</f>
        <v>0</v>
      </c>
      <c r="K157" s="205"/>
      <c r="L157" s="39"/>
      <c r="M157" s="206" t="s">
        <v>1</v>
      </c>
      <c r="N157" s="207" t="s">
        <v>40</v>
      </c>
      <c r="O157" s="71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0" t="s">
        <v>121</v>
      </c>
      <c r="AT157" s="210" t="s">
        <v>117</v>
      </c>
      <c r="AU157" s="210" t="s">
        <v>82</v>
      </c>
      <c r="AY157" s="17" t="s">
        <v>115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80</v>
      </c>
      <c r="BK157" s="211">
        <f>ROUND(I157*H157,2)</f>
        <v>0</v>
      </c>
      <c r="BL157" s="17" t="s">
        <v>121</v>
      </c>
      <c r="BM157" s="210" t="s">
        <v>194</v>
      </c>
    </row>
    <row r="158" spans="1:65" s="2" customFormat="1" ht="16.5" customHeight="1">
      <c r="A158" s="34"/>
      <c r="B158" s="35"/>
      <c r="C158" s="234" t="s">
        <v>195</v>
      </c>
      <c r="D158" s="234" t="s">
        <v>158</v>
      </c>
      <c r="E158" s="235" t="s">
        <v>196</v>
      </c>
      <c r="F158" s="236" t="s">
        <v>197</v>
      </c>
      <c r="G158" s="237" t="s">
        <v>198</v>
      </c>
      <c r="H158" s="238">
        <v>121.95</v>
      </c>
      <c r="I158" s="239"/>
      <c r="J158" s="238">
        <f>ROUND(I158*H158,2)</f>
        <v>0</v>
      </c>
      <c r="K158" s="240"/>
      <c r="L158" s="241"/>
      <c r="M158" s="242" t="s">
        <v>1</v>
      </c>
      <c r="N158" s="243" t="s">
        <v>40</v>
      </c>
      <c r="O158" s="71"/>
      <c r="P158" s="208">
        <f>O158*H158</f>
        <v>0</v>
      </c>
      <c r="Q158" s="208">
        <v>1E-3</v>
      </c>
      <c r="R158" s="208">
        <f>Q158*H158</f>
        <v>0.12195</v>
      </c>
      <c r="S158" s="208">
        <v>0</v>
      </c>
      <c r="T158" s="20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0" t="s">
        <v>157</v>
      </c>
      <c r="AT158" s="210" t="s">
        <v>158</v>
      </c>
      <c r="AU158" s="210" t="s">
        <v>82</v>
      </c>
      <c r="AY158" s="17" t="s">
        <v>115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80</v>
      </c>
      <c r="BK158" s="211">
        <f>ROUND(I158*H158,2)</f>
        <v>0</v>
      </c>
      <c r="BL158" s="17" t="s">
        <v>121</v>
      </c>
      <c r="BM158" s="210" t="s">
        <v>199</v>
      </c>
    </row>
    <row r="159" spans="1:65" s="14" customFormat="1">
      <c r="B159" s="223"/>
      <c r="C159" s="224"/>
      <c r="D159" s="214" t="s">
        <v>123</v>
      </c>
      <c r="E159" s="225" t="s">
        <v>1</v>
      </c>
      <c r="F159" s="226" t="s">
        <v>200</v>
      </c>
      <c r="G159" s="224"/>
      <c r="H159" s="227">
        <v>121.95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123</v>
      </c>
      <c r="AU159" s="233" t="s">
        <v>82</v>
      </c>
      <c r="AV159" s="14" t="s">
        <v>82</v>
      </c>
      <c r="AW159" s="14" t="s">
        <v>31</v>
      </c>
      <c r="AX159" s="14" t="s">
        <v>80</v>
      </c>
      <c r="AY159" s="233" t="s">
        <v>115</v>
      </c>
    </row>
    <row r="160" spans="1:65" s="2" customFormat="1" ht="16.5" customHeight="1">
      <c r="A160" s="34"/>
      <c r="B160" s="35"/>
      <c r="C160" s="199" t="s">
        <v>201</v>
      </c>
      <c r="D160" s="199" t="s">
        <v>117</v>
      </c>
      <c r="E160" s="200" t="s">
        <v>202</v>
      </c>
      <c r="F160" s="201" t="s">
        <v>203</v>
      </c>
      <c r="G160" s="202" t="s">
        <v>165</v>
      </c>
      <c r="H160" s="203">
        <v>2215</v>
      </c>
      <c r="I160" s="204"/>
      <c r="J160" s="203">
        <f>ROUND(I160*H160,2)</f>
        <v>0</v>
      </c>
      <c r="K160" s="205"/>
      <c r="L160" s="39"/>
      <c r="M160" s="206" t="s">
        <v>1</v>
      </c>
      <c r="N160" s="207" t="s">
        <v>40</v>
      </c>
      <c r="O160" s="71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0" t="s">
        <v>121</v>
      </c>
      <c r="AT160" s="210" t="s">
        <v>117</v>
      </c>
      <c r="AU160" s="210" t="s">
        <v>82</v>
      </c>
      <c r="AY160" s="17" t="s">
        <v>115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80</v>
      </c>
      <c r="BK160" s="211">
        <f>ROUND(I160*H160,2)</f>
        <v>0</v>
      </c>
      <c r="BL160" s="17" t="s">
        <v>121</v>
      </c>
      <c r="BM160" s="210" t="s">
        <v>204</v>
      </c>
    </row>
    <row r="161" spans="1:65" s="13" customFormat="1">
      <c r="B161" s="212"/>
      <c r="C161" s="213"/>
      <c r="D161" s="214" t="s">
        <v>123</v>
      </c>
      <c r="E161" s="215" t="s">
        <v>1</v>
      </c>
      <c r="F161" s="216" t="s">
        <v>205</v>
      </c>
      <c r="G161" s="213"/>
      <c r="H161" s="215" t="s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123</v>
      </c>
      <c r="AU161" s="222" t="s">
        <v>82</v>
      </c>
      <c r="AV161" s="13" t="s">
        <v>80</v>
      </c>
      <c r="AW161" s="13" t="s">
        <v>31</v>
      </c>
      <c r="AX161" s="13" t="s">
        <v>75</v>
      </c>
      <c r="AY161" s="222" t="s">
        <v>115</v>
      </c>
    </row>
    <row r="162" spans="1:65" s="14" customFormat="1">
      <c r="B162" s="223"/>
      <c r="C162" s="224"/>
      <c r="D162" s="214" t="s">
        <v>123</v>
      </c>
      <c r="E162" s="225" t="s">
        <v>1</v>
      </c>
      <c r="F162" s="226" t="s">
        <v>206</v>
      </c>
      <c r="G162" s="224"/>
      <c r="H162" s="227">
        <v>2215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123</v>
      </c>
      <c r="AU162" s="233" t="s">
        <v>82</v>
      </c>
      <c r="AV162" s="14" t="s">
        <v>82</v>
      </c>
      <c r="AW162" s="14" t="s">
        <v>31</v>
      </c>
      <c r="AX162" s="14" t="s">
        <v>80</v>
      </c>
      <c r="AY162" s="233" t="s">
        <v>115</v>
      </c>
    </row>
    <row r="163" spans="1:65" s="12" customFormat="1" ht="22.9" customHeight="1">
      <c r="B163" s="183"/>
      <c r="C163" s="184"/>
      <c r="D163" s="185" t="s">
        <v>74</v>
      </c>
      <c r="E163" s="197" t="s">
        <v>175</v>
      </c>
      <c r="F163" s="197" t="s">
        <v>207</v>
      </c>
      <c r="G163" s="184"/>
      <c r="H163" s="184"/>
      <c r="I163" s="187"/>
      <c r="J163" s="198">
        <f>BK163</f>
        <v>0</v>
      </c>
      <c r="K163" s="184"/>
      <c r="L163" s="189"/>
      <c r="M163" s="190"/>
      <c r="N163" s="191"/>
      <c r="O163" s="191"/>
      <c r="P163" s="192">
        <f>SUM(P164:P189)</f>
        <v>0</v>
      </c>
      <c r="Q163" s="191"/>
      <c r="R163" s="192">
        <f>SUM(R164:R189)</f>
        <v>0.14040000000000002</v>
      </c>
      <c r="S163" s="191"/>
      <c r="T163" s="193">
        <f>SUM(T164:T189)</f>
        <v>2307.7160000000003</v>
      </c>
      <c r="AR163" s="194" t="s">
        <v>80</v>
      </c>
      <c r="AT163" s="195" t="s">
        <v>74</v>
      </c>
      <c r="AU163" s="195" t="s">
        <v>80</v>
      </c>
      <c r="AY163" s="194" t="s">
        <v>115</v>
      </c>
      <c r="BK163" s="196">
        <f>SUM(BK164:BK189)</f>
        <v>0</v>
      </c>
    </row>
    <row r="164" spans="1:65" s="2" customFormat="1" ht="21.75" customHeight="1">
      <c r="A164" s="34"/>
      <c r="B164" s="35"/>
      <c r="C164" s="199" t="s">
        <v>208</v>
      </c>
      <c r="D164" s="199" t="s">
        <v>117</v>
      </c>
      <c r="E164" s="200" t="s">
        <v>209</v>
      </c>
      <c r="F164" s="201" t="s">
        <v>210</v>
      </c>
      <c r="G164" s="202" t="s">
        <v>165</v>
      </c>
      <c r="H164" s="203">
        <v>2536</v>
      </c>
      <c r="I164" s="204"/>
      <c r="J164" s="203">
        <f>ROUND(I164*H164,2)</f>
        <v>0</v>
      </c>
      <c r="K164" s="205"/>
      <c r="L164" s="39"/>
      <c r="M164" s="206" t="s">
        <v>1</v>
      </c>
      <c r="N164" s="207" t="s">
        <v>40</v>
      </c>
      <c r="O164" s="71"/>
      <c r="P164" s="208">
        <f>O164*H164</f>
        <v>0</v>
      </c>
      <c r="Q164" s="208">
        <v>0</v>
      </c>
      <c r="R164" s="208">
        <f>Q164*H164</f>
        <v>0</v>
      </c>
      <c r="S164" s="208">
        <v>0.22</v>
      </c>
      <c r="T164" s="209">
        <f>S164*H164</f>
        <v>557.91999999999996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0" t="s">
        <v>121</v>
      </c>
      <c r="AT164" s="210" t="s">
        <v>117</v>
      </c>
      <c r="AU164" s="210" t="s">
        <v>82</v>
      </c>
      <c r="AY164" s="17" t="s">
        <v>115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80</v>
      </c>
      <c r="BK164" s="211">
        <f>ROUND(I164*H164,2)</f>
        <v>0</v>
      </c>
      <c r="BL164" s="17" t="s">
        <v>121</v>
      </c>
      <c r="BM164" s="210" t="s">
        <v>211</v>
      </c>
    </row>
    <row r="165" spans="1:65" s="14" customFormat="1">
      <c r="B165" s="223"/>
      <c r="C165" s="224"/>
      <c r="D165" s="214" t="s">
        <v>123</v>
      </c>
      <c r="E165" s="225" t="s">
        <v>1</v>
      </c>
      <c r="F165" s="226" t="s">
        <v>212</v>
      </c>
      <c r="G165" s="224"/>
      <c r="H165" s="227">
        <v>2536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123</v>
      </c>
      <c r="AU165" s="233" t="s">
        <v>82</v>
      </c>
      <c r="AV165" s="14" t="s">
        <v>82</v>
      </c>
      <c r="AW165" s="14" t="s">
        <v>31</v>
      </c>
      <c r="AX165" s="14" t="s">
        <v>80</v>
      </c>
      <c r="AY165" s="233" t="s">
        <v>115</v>
      </c>
    </row>
    <row r="166" spans="1:65" s="2" customFormat="1" ht="36" customHeight="1">
      <c r="A166" s="34"/>
      <c r="B166" s="35"/>
      <c r="C166" s="199" t="s">
        <v>213</v>
      </c>
      <c r="D166" s="199" t="s">
        <v>117</v>
      </c>
      <c r="E166" s="200" t="s">
        <v>214</v>
      </c>
      <c r="F166" s="201" t="s">
        <v>215</v>
      </c>
      <c r="G166" s="202" t="s">
        <v>165</v>
      </c>
      <c r="H166" s="203">
        <v>22</v>
      </c>
      <c r="I166" s="204"/>
      <c r="J166" s="203">
        <f>ROUND(I166*H166,2)</f>
        <v>0</v>
      </c>
      <c r="K166" s="205"/>
      <c r="L166" s="39"/>
      <c r="M166" s="206" t="s">
        <v>1</v>
      </c>
      <c r="N166" s="207" t="s">
        <v>40</v>
      </c>
      <c r="O166" s="71"/>
      <c r="P166" s="208">
        <f>O166*H166</f>
        <v>0</v>
      </c>
      <c r="Q166" s="208">
        <v>0</v>
      </c>
      <c r="R166" s="208">
        <f>Q166*H166</f>
        <v>0</v>
      </c>
      <c r="S166" s="208">
        <v>0.32500000000000001</v>
      </c>
      <c r="T166" s="209">
        <f>S166*H166</f>
        <v>7.15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0" t="s">
        <v>121</v>
      </c>
      <c r="AT166" s="210" t="s">
        <v>117</v>
      </c>
      <c r="AU166" s="210" t="s">
        <v>82</v>
      </c>
      <c r="AY166" s="17" t="s">
        <v>115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80</v>
      </c>
      <c r="BK166" s="211">
        <f>ROUND(I166*H166,2)</f>
        <v>0</v>
      </c>
      <c r="BL166" s="17" t="s">
        <v>121</v>
      </c>
      <c r="BM166" s="210" t="s">
        <v>216</v>
      </c>
    </row>
    <row r="167" spans="1:65" s="2" customFormat="1" ht="21.75" customHeight="1">
      <c r="A167" s="34"/>
      <c r="B167" s="35"/>
      <c r="C167" s="199" t="s">
        <v>217</v>
      </c>
      <c r="D167" s="199" t="s">
        <v>117</v>
      </c>
      <c r="E167" s="200" t="s">
        <v>218</v>
      </c>
      <c r="F167" s="201" t="s">
        <v>219</v>
      </c>
      <c r="G167" s="202" t="s">
        <v>165</v>
      </c>
      <c r="H167" s="203">
        <v>831</v>
      </c>
      <c r="I167" s="204"/>
      <c r="J167" s="203">
        <f>ROUND(I167*H167,2)</f>
        <v>0</v>
      </c>
      <c r="K167" s="205"/>
      <c r="L167" s="39"/>
      <c r="M167" s="206" t="s">
        <v>1</v>
      </c>
      <c r="N167" s="207" t="s">
        <v>40</v>
      </c>
      <c r="O167" s="71"/>
      <c r="P167" s="208">
        <f>O167*H167</f>
        <v>0</v>
      </c>
      <c r="Q167" s="208">
        <v>0</v>
      </c>
      <c r="R167" s="208">
        <f>Q167*H167</f>
        <v>0</v>
      </c>
      <c r="S167" s="208">
        <v>0.44</v>
      </c>
      <c r="T167" s="209">
        <f>S167*H167</f>
        <v>365.64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0" t="s">
        <v>121</v>
      </c>
      <c r="AT167" s="210" t="s">
        <v>117</v>
      </c>
      <c r="AU167" s="210" t="s">
        <v>82</v>
      </c>
      <c r="AY167" s="17" t="s">
        <v>115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80</v>
      </c>
      <c r="BK167" s="211">
        <f>ROUND(I167*H167,2)</f>
        <v>0</v>
      </c>
      <c r="BL167" s="17" t="s">
        <v>121</v>
      </c>
      <c r="BM167" s="210" t="s">
        <v>220</v>
      </c>
    </row>
    <row r="168" spans="1:65" s="13" customFormat="1">
      <c r="B168" s="212"/>
      <c r="C168" s="213"/>
      <c r="D168" s="214" t="s">
        <v>123</v>
      </c>
      <c r="E168" s="215" t="s">
        <v>1</v>
      </c>
      <c r="F168" s="216" t="s">
        <v>221</v>
      </c>
      <c r="G168" s="213"/>
      <c r="H168" s="215" t="s">
        <v>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123</v>
      </c>
      <c r="AU168" s="222" t="s">
        <v>82</v>
      </c>
      <c r="AV168" s="13" t="s">
        <v>80</v>
      </c>
      <c r="AW168" s="13" t="s">
        <v>31</v>
      </c>
      <c r="AX168" s="13" t="s">
        <v>75</v>
      </c>
      <c r="AY168" s="222" t="s">
        <v>115</v>
      </c>
    </row>
    <row r="169" spans="1:65" s="14" customFormat="1">
      <c r="B169" s="223"/>
      <c r="C169" s="224"/>
      <c r="D169" s="214" t="s">
        <v>123</v>
      </c>
      <c r="E169" s="225" t="s">
        <v>1</v>
      </c>
      <c r="F169" s="226" t="s">
        <v>222</v>
      </c>
      <c r="G169" s="224"/>
      <c r="H169" s="227">
        <v>831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123</v>
      </c>
      <c r="AU169" s="233" t="s">
        <v>82</v>
      </c>
      <c r="AV169" s="14" t="s">
        <v>82</v>
      </c>
      <c r="AW169" s="14" t="s">
        <v>31</v>
      </c>
      <c r="AX169" s="14" t="s">
        <v>80</v>
      </c>
      <c r="AY169" s="233" t="s">
        <v>115</v>
      </c>
    </row>
    <row r="170" spans="1:65" s="2" customFormat="1" ht="21.75" customHeight="1">
      <c r="A170" s="34"/>
      <c r="B170" s="35"/>
      <c r="C170" s="199" t="s">
        <v>7</v>
      </c>
      <c r="D170" s="199" t="s">
        <v>117</v>
      </c>
      <c r="E170" s="200" t="s">
        <v>223</v>
      </c>
      <c r="F170" s="201" t="s">
        <v>224</v>
      </c>
      <c r="G170" s="202" t="s">
        <v>165</v>
      </c>
      <c r="H170" s="203">
        <v>1705</v>
      </c>
      <c r="I170" s="204"/>
      <c r="J170" s="203">
        <f>ROUND(I170*H170,2)</f>
        <v>0</v>
      </c>
      <c r="K170" s="205"/>
      <c r="L170" s="39"/>
      <c r="M170" s="206" t="s">
        <v>1</v>
      </c>
      <c r="N170" s="207" t="s">
        <v>40</v>
      </c>
      <c r="O170" s="71"/>
      <c r="P170" s="208">
        <f>O170*H170</f>
        <v>0</v>
      </c>
      <c r="Q170" s="208">
        <v>0</v>
      </c>
      <c r="R170" s="208">
        <f>Q170*H170</f>
        <v>0</v>
      </c>
      <c r="S170" s="208">
        <v>0.57999999999999996</v>
      </c>
      <c r="T170" s="209">
        <f>S170*H170</f>
        <v>988.9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0" t="s">
        <v>121</v>
      </c>
      <c r="AT170" s="210" t="s">
        <v>117</v>
      </c>
      <c r="AU170" s="210" t="s">
        <v>82</v>
      </c>
      <c r="AY170" s="17" t="s">
        <v>115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80</v>
      </c>
      <c r="BK170" s="211">
        <f>ROUND(I170*H170,2)</f>
        <v>0</v>
      </c>
      <c r="BL170" s="17" t="s">
        <v>121</v>
      </c>
      <c r="BM170" s="210" t="s">
        <v>225</v>
      </c>
    </row>
    <row r="171" spans="1:65" s="13" customFormat="1">
      <c r="B171" s="212"/>
      <c r="C171" s="213"/>
      <c r="D171" s="214" t="s">
        <v>123</v>
      </c>
      <c r="E171" s="215" t="s">
        <v>1</v>
      </c>
      <c r="F171" s="216" t="s">
        <v>221</v>
      </c>
      <c r="G171" s="213"/>
      <c r="H171" s="215" t="s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123</v>
      </c>
      <c r="AU171" s="222" t="s">
        <v>82</v>
      </c>
      <c r="AV171" s="13" t="s">
        <v>80</v>
      </c>
      <c r="AW171" s="13" t="s">
        <v>31</v>
      </c>
      <c r="AX171" s="13" t="s">
        <v>75</v>
      </c>
      <c r="AY171" s="222" t="s">
        <v>115</v>
      </c>
    </row>
    <row r="172" spans="1:65" s="14" customFormat="1">
      <c r="B172" s="223"/>
      <c r="C172" s="224"/>
      <c r="D172" s="214" t="s">
        <v>123</v>
      </c>
      <c r="E172" s="225" t="s">
        <v>1</v>
      </c>
      <c r="F172" s="226" t="s">
        <v>226</v>
      </c>
      <c r="G172" s="224"/>
      <c r="H172" s="227">
        <v>1705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123</v>
      </c>
      <c r="AU172" s="233" t="s">
        <v>82</v>
      </c>
      <c r="AV172" s="14" t="s">
        <v>82</v>
      </c>
      <c r="AW172" s="14" t="s">
        <v>31</v>
      </c>
      <c r="AX172" s="14" t="s">
        <v>80</v>
      </c>
      <c r="AY172" s="233" t="s">
        <v>115</v>
      </c>
    </row>
    <row r="173" spans="1:65" s="2" customFormat="1" ht="21.75" customHeight="1">
      <c r="A173" s="34"/>
      <c r="B173" s="35"/>
      <c r="C173" s="199" t="s">
        <v>227</v>
      </c>
      <c r="D173" s="199" t="s">
        <v>117</v>
      </c>
      <c r="E173" s="200" t="s">
        <v>228</v>
      </c>
      <c r="F173" s="201" t="s">
        <v>229</v>
      </c>
      <c r="G173" s="202" t="s">
        <v>165</v>
      </c>
      <c r="H173" s="203">
        <v>1080</v>
      </c>
      <c r="I173" s="204"/>
      <c r="J173" s="203">
        <f>ROUND(I173*H173,2)</f>
        <v>0</v>
      </c>
      <c r="K173" s="205"/>
      <c r="L173" s="39"/>
      <c r="M173" s="206" t="s">
        <v>1</v>
      </c>
      <c r="N173" s="207" t="s">
        <v>40</v>
      </c>
      <c r="O173" s="71"/>
      <c r="P173" s="208">
        <f>O173*H173</f>
        <v>0</v>
      </c>
      <c r="Q173" s="208">
        <v>4.0000000000000003E-5</v>
      </c>
      <c r="R173" s="208">
        <f>Q173*H173</f>
        <v>4.3200000000000002E-2</v>
      </c>
      <c r="S173" s="208">
        <v>0.10299999999999999</v>
      </c>
      <c r="T173" s="209">
        <f>S173*H173</f>
        <v>111.24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0" t="s">
        <v>121</v>
      </c>
      <c r="AT173" s="210" t="s">
        <v>117</v>
      </c>
      <c r="AU173" s="210" t="s">
        <v>82</v>
      </c>
      <c r="AY173" s="17" t="s">
        <v>115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80</v>
      </c>
      <c r="BK173" s="211">
        <f>ROUND(I173*H173,2)</f>
        <v>0</v>
      </c>
      <c r="BL173" s="17" t="s">
        <v>121</v>
      </c>
      <c r="BM173" s="210" t="s">
        <v>230</v>
      </c>
    </row>
    <row r="174" spans="1:65" s="2" customFormat="1" ht="21.75" customHeight="1">
      <c r="A174" s="34"/>
      <c r="B174" s="35"/>
      <c r="C174" s="199" t="s">
        <v>231</v>
      </c>
      <c r="D174" s="199" t="s">
        <v>117</v>
      </c>
      <c r="E174" s="200" t="s">
        <v>232</v>
      </c>
      <c r="F174" s="201" t="s">
        <v>233</v>
      </c>
      <c r="G174" s="202" t="s">
        <v>165</v>
      </c>
      <c r="H174" s="203">
        <v>1080</v>
      </c>
      <c r="I174" s="204"/>
      <c r="J174" s="203">
        <f>ROUND(I174*H174,2)</f>
        <v>0</v>
      </c>
      <c r="K174" s="205"/>
      <c r="L174" s="39"/>
      <c r="M174" s="206" t="s">
        <v>1</v>
      </c>
      <c r="N174" s="207" t="s">
        <v>40</v>
      </c>
      <c r="O174" s="71"/>
      <c r="P174" s="208">
        <f>O174*H174</f>
        <v>0</v>
      </c>
      <c r="Q174" s="208">
        <v>9.0000000000000006E-5</v>
      </c>
      <c r="R174" s="208">
        <f>Q174*H174</f>
        <v>9.7200000000000009E-2</v>
      </c>
      <c r="S174" s="208">
        <v>0.25600000000000001</v>
      </c>
      <c r="T174" s="209">
        <f>S174*H174</f>
        <v>276.48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0" t="s">
        <v>121</v>
      </c>
      <c r="AT174" s="210" t="s">
        <v>117</v>
      </c>
      <c r="AU174" s="210" t="s">
        <v>82</v>
      </c>
      <c r="AY174" s="17" t="s">
        <v>115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80</v>
      </c>
      <c r="BK174" s="211">
        <f>ROUND(I174*H174,2)</f>
        <v>0</v>
      </c>
      <c r="BL174" s="17" t="s">
        <v>121</v>
      </c>
      <c r="BM174" s="210" t="s">
        <v>234</v>
      </c>
    </row>
    <row r="175" spans="1:65" s="2" customFormat="1" ht="19.5">
      <c r="A175" s="34"/>
      <c r="B175" s="35"/>
      <c r="C175" s="36"/>
      <c r="D175" s="214" t="s">
        <v>235</v>
      </c>
      <c r="E175" s="36"/>
      <c r="F175" s="244" t="s">
        <v>236</v>
      </c>
      <c r="G175" s="36"/>
      <c r="H175" s="36"/>
      <c r="I175" s="110"/>
      <c r="J175" s="36"/>
      <c r="K175" s="36"/>
      <c r="L175" s="39"/>
      <c r="M175" s="245"/>
      <c r="N175" s="246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235</v>
      </c>
      <c r="AU175" s="17" t="s">
        <v>82</v>
      </c>
    </row>
    <row r="176" spans="1:65" s="2" customFormat="1" ht="24.75" customHeight="1">
      <c r="A176" s="34"/>
      <c r="B176" s="35"/>
      <c r="C176" s="199" t="s">
        <v>237</v>
      </c>
      <c r="D176" s="199" t="s">
        <v>117</v>
      </c>
      <c r="E176" s="200" t="s">
        <v>238</v>
      </c>
      <c r="F176" s="201" t="s">
        <v>239</v>
      </c>
      <c r="G176" s="202" t="s">
        <v>240</v>
      </c>
      <c r="H176" s="203">
        <v>2</v>
      </c>
      <c r="I176" s="204"/>
      <c r="J176" s="203">
        <f>ROUND(I176*H176,2)</f>
        <v>0</v>
      </c>
      <c r="K176" s="205"/>
      <c r="L176" s="39"/>
      <c r="M176" s="206" t="s">
        <v>1</v>
      </c>
      <c r="N176" s="207" t="s">
        <v>40</v>
      </c>
      <c r="O176" s="71"/>
      <c r="P176" s="208">
        <f>O176*H176</f>
        <v>0</v>
      </c>
      <c r="Q176" s="208">
        <v>0</v>
      </c>
      <c r="R176" s="208">
        <f>Q176*H176</f>
        <v>0</v>
      </c>
      <c r="S176" s="208">
        <v>8.2000000000000003E-2</v>
      </c>
      <c r="T176" s="209">
        <f>S176*H176</f>
        <v>0.16400000000000001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0" t="s">
        <v>121</v>
      </c>
      <c r="AT176" s="210" t="s">
        <v>117</v>
      </c>
      <c r="AU176" s="210" t="s">
        <v>82</v>
      </c>
      <c r="AY176" s="17" t="s">
        <v>115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80</v>
      </c>
      <c r="BK176" s="211">
        <f>ROUND(I176*H176,2)</f>
        <v>0</v>
      </c>
      <c r="BL176" s="17" t="s">
        <v>121</v>
      </c>
      <c r="BM176" s="210" t="s">
        <v>241</v>
      </c>
    </row>
    <row r="177" spans="1:65" s="2" customFormat="1" ht="21.75" customHeight="1">
      <c r="A177" s="34"/>
      <c r="B177" s="35"/>
      <c r="C177" s="199" t="s">
        <v>242</v>
      </c>
      <c r="D177" s="199" t="s">
        <v>117</v>
      </c>
      <c r="E177" s="200" t="s">
        <v>243</v>
      </c>
      <c r="F177" s="201" t="s">
        <v>244</v>
      </c>
      <c r="G177" s="202" t="s">
        <v>240</v>
      </c>
      <c r="H177" s="203">
        <v>6</v>
      </c>
      <c r="I177" s="204"/>
      <c r="J177" s="203">
        <f>ROUND(I177*H177,2)</f>
        <v>0</v>
      </c>
      <c r="K177" s="205"/>
      <c r="L177" s="39"/>
      <c r="M177" s="206" t="s">
        <v>1</v>
      </c>
      <c r="N177" s="207" t="s">
        <v>40</v>
      </c>
      <c r="O177" s="71"/>
      <c r="P177" s="208">
        <f>O177*H177</f>
        <v>0</v>
      </c>
      <c r="Q177" s="208">
        <v>0</v>
      </c>
      <c r="R177" s="208">
        <f>Q177*H177</f>
        <v>0</v>
      </c>
      <c r="S177" s="208">
        <v>3.6999999999999998E-2</v>
      </c>
      <c r="T177" s="209">
        <f>S177*H177</f>
        <v>0.22199999999999998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0" t="s">
        <v>121</v>
      </c>
      <c r="AT177" s="210" t="s">
        <v>117</v>
      </c>
      <c r="AU177" s="210" t="s">
        <v>82</v>
      </c>
      <c r="AY177" s="17" t="s">
        <v>115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80</v>
      </c>
      <c r="BK177" s="211">
        <f>ROUND(I177*H177,2)</f>
        <v>0</v>
      </c>
      <c r="BL177" s="17" t="s">
        <v>121</v>
      </c>
      <c r="BM177" s="210" t="s">
        <v>245</v>
      </c>
    </row>
    <row r="178" spans="1:65" s="2" customFormat="1" ht="16.5" customHeight="1">
      <c r="A178" s="34"/>
      <c r="B178" s="35"/>
      <c r="C178" s="199" t="s">
        <v>246</v>
      </c>
      <c r="D178" s="199" t="s">
        <v>117</v>
      </c>
      <c r="E178" s="200" t="s">
        <v>247</v>
      </c>
      <c r="F178" s="201" t="s">
        <v>248</v>
      </c>
      <c r="G178" s="202" t="s">
        <v>148</v>
      </c>
      <c r="H178" s="203">
        <v>2307.7199999999998</v>
      </c>
      <c r="I178" s="204"/>
      <c r="J178" s="203">
        <f>ROUND(I178*H178,2)</f>
        <v>0</v>
      </c>
      <c r="K178" s="205"/>
      <c r="L178" s="39"/>
      <c r="M178" s="206" t="s">
        <v>1</v>
      </c>
      <c r="N178" s="207" t="s">
        <v>40</v>
      </c>
      <c r="O178" s="71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0" t="s">
        <v>121</v>
      </c>
      <c r="AT178" s="210" t="s">
        <v>117</v>
      </c>
      <c r="AU178" s="210" t="s">
        <v>82</v>
      </c>
      <c r="AY178" s="17" t="s">
        <v>115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80</v>
      </c>
      <c r="BK178" s="211">
        <f>ROUND(I178*H178,2)</f>
        <v>0</v>
      </c>
      <c r="BL178" s="17" t="s">
        <v>121</v>
      </c>
      <c r="BM178" s="210" t="s">
        <v>249</v>
      </c>
    </row>
    <row r="179" spans="1:65" s="2" customFormat="1" ht="21.75" customHeight="1">
      <c r="A179" s="34"/>
      <c r="B179" s="35"/>
      <c r="C179" s="199" t="s">
        <v>250</v>
      </c>
      <c r="D179" s="199" t="s">
        <v>117</v>
      </c>
      <c r="E179" s="200" t="s">
        <v>251</v>
      </c>
      <c r="F179" s="201" t="s">
        <v>252</v>
      </c>
      <c r="G179" s="202" t="s">
        <v>148</v>
      </c>
      <c r="H179" s="203">
        <v>6923.16</v>
      </c>
      <c r="I179" s="204"/>
      <c r="J179" s="203">
        <f>ROUND(I179*H179,2)</f>
        <v>0</v>
      </c>
      <c r="K179" s="205"/>
      <c r="L179" s="39"/>
      <c r="M179" s="206" t="s">
        <v>1</v>
      </c>
      <c r="N179" s="207" t="s">
        <v>40</v>
      </c>
      <c r="O179" s="71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0" t="s">
        <v>121</v>
      </c>
      <c r="AT179" s="210" t="s">
        <v>117</v>
      </c>
      <c r="AU179" s="210" t="s">
        <v>82</v>
      </c>
      <c r="AY179" s="17" t="s">
        <v>115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80</v>
      </c>
      <c r="BK179" s="211">
        <f>ROUND(I179*H179,2)</f>
        <v>0</v>
      </c>
      <c r="BL179" s="17" t="s">
        <v>121</v>
      </c>
      <c r="BM179" s="210" t="s">
        <v>253</v>
      </c>
    </row>
    <row r="180" spans="1:65" s="13" customFormat="1">
      <c r="B180" s="212"/>
      <c r="C180" s="213"/>
      <c r="D180" s="214" t="s">
        <v>123</v>
      </c>
      <c r="E180" s="215" t="s">
        <v>1</v>
      </c>
      <c r="F180" s="216" t="s">
        <v>254</v>
      </c>
      <c r="G180" s="213"/>
      <c r="H180" s="215" t="s">
        <v>1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123</v>
      </c>
      <c r="AU180" s="222" t="s">
        <v>82</v>
      </c>
      <c r="AV180" s="13" t="s">
        <v>80</v>
      </c>
      <c r="AW180" s="13" t="s">
        <v>31</v>
      </c>
      <c r="AX180" s="13" t="s">
        <v>75</v>
      </c>
      <c r="AY180" s="222" t="s">
        <v>115</v>
      </c>
    </row>
    <row r="181" spans="1:65" s="14" customFormat="1">
      <c r="B181" s="223"/>
      <c r="C181" s="224"/>
      <c r="D181" s="214" t="s">
        <v>123</v>
      </c>
      <c r="E181" s="225" t="s">
        <v>1</v>
      </c>
      <c r="F181" s="226" t="s">
        <v>255</v>
      </c>
      <c r="G181" s="224"/>
      <c r="H181" s="227">
        <v>6923.16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123</v>
      </c>
      <c r="AU181" s="233" t="s">
        <v>82</v>
      </c>
      <c r="AV181" s="14" t="s">
        <v>82</v>
      </c>
      <c r="AW181" s="14" t="s">
        <v>31</v>
      </c>
      <c r="AX181" s="14" t="s">
        <v>80</v>
      </c>
      <c r="AY181" s="233" t="s">
        <v>115</v>
      </c>
    </row>
    <row r="182" spans="1:65" s="2" customFormat="1" ht="21.75" customHeight="1">
      <c r="A182" s="34"/>
      <c r="B182" s="35"/>
      <c r="C182" s="199" t="s">
        <v>256</v>
      </c>
      <c r="D182" s="199" t="s">
        <v>117</v>
      </c>
      <c r="E182" s="200" t="s">
        <v>257</v>
      </c>
      <c r="F182" s="201" t="s">
        <v>258</v>
      </c>
      <c r="G182" s="202" t="s">
        <v>148</v>
      </c>
      <c r="H182" s="203">
        <v>7.53</v>
      </c>
      <c r="I182" s="204"/>
      <c r="J182" s="203">
        <f>ROUND(I182*H182,2)</f>
        <v>0</v>
      </c>
      <c r="K182" s="205"/>
      <c r="L182" s="39"/>
      <c r="M182" s="206" t="s">
        <v>1</v>
      </c>
      <c r="N182" s="207" t="s">
        <v>40</v>
      </c>
      <c r="O182" s="71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0" t="s">
        <v>121</v>
      </c>
      <c r="AT182" s="210" t="s">
        <v>117</v>
      </c>
      <c r="AU182" s="210" t="s">
        <v>82</v>
      </c>
      <c r="AY182" s="17" t="s">
        <v>115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80</v>
      </c>
      <c r="BK182" s="211">
        <f>ROUND(I182*H182,2)</f>
        <v>0</v>
      </c>
      <c r="BL182" s="17" t="s">
        <v>121</v>
      </c>
      <c r="BM182" s="210" t="s">
        <v>259</v>
      </c>
    </row>
    <row r="183" spans="1:65" s="2" customFormat="1" ht="21.75" customHeight="1">
      <c r="A183" s="34"/>
      <c r="B183" s="35"/>
      <c r="C183" s="199" t="s">
        <v>260</v>
      </c>
      <c r="D183" s="199" t="s">
        <v>117</v>
      </c>
      <c r="E183" s="200" t="s">
        <v>261</v>
      </c>
      <c r="F183" s="201" t="s">
        <v>262</v>
      </c>
      <c r="G183" s="202" t="s">
        <v>148</v>
      </c>
      <c r="H183" s="203">
        <v>669.16</v>
      </c>
      <c r="I183" s="204"/>
      <c r="J183" s="203">
        <f>ROUND(I183*H183,2)</f>
        <v>0</v>
      </c>
      <c r="K183" s="205"/>
      <c r="L183" s="39"/>
      <c r="M183" s="206" t="s">
        <v>1</v>
      </c>
      <c r="N183" s="207" t="s">
        <v>40</v>
      </c>
      <c r="O183" s="71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0" t="s">
        <v>121</v>
      </c>
      <c r="AT183" s="210" t="s">
        <v>117</v>
      </c>
      <c r="AU183" s="210" t="s">
        <v>82</v>
      </c>
      <c r="AY183" s="17" t="s">
        <v>115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80</v>
      </c>
      <c r="BK183" s="211">
        <f>ROUND(I183*H183,2)</f>
        <v>0</v>
      </c>
      <c r="BL183" s="17" t="s">
        <v>121</v>
      </c>
      <c r="BM183" s="210" t="s">
        <v>263</v>
      </c>
    </row>
    <row r="184" spans="1:65" s="13" customFormat="1">
      <c r="B184" s="212"/>
      <c r="C184" s="213"/>
      <c r="D184" s="214" t="s">
        <v>123</v>
      </c>
      <c r="E184" s="215" t="s">
        <v>1</v>
      </c>
      <c r="F184" s="216" t="s">
        <v>264</v>
      </c>
      <c r="G184" s="213"/>
      <c r="H184" s="215" t="s">
        <v>1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123</v>
      </c>
      <c r="AU184" s="222" t="s">
        <v>82</v>
      </c>
      <c r="AV184" s="13" t="s">
        <v>80</v>
      </c>
      <c r="AW184" s="13" t="s">
        <v>31</v>
      </c>
      <c r="AX184" s="13" t="s">
        <v>75</v>
      </c>
      <c r="AY184" s="222" t="s">
        <v>115</v>
      </c>
    </row>
    <row r="185" spans="1:65" s="14" customFormat="1">
      <c r="B185" s="223"/>
      <c r="C185" s="224"/>
      <c r="D185" s="214" t="s">
        <v>123</v>
      </c>
      <c r="E185" s="225" t="s">
        <v>1</v>
      </c>
      <c r="F185" s="226" t="s">
        <v>265</v>
      </c>
      <c r="G185" s="224"/>
      <c r="H185" s="227">
        <v>669.16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123</v>
      </c>
      <c r="AU185" s="233" t="s">
        <v>82</v>
      </c>
      <c r="AV185" s="14" t="s">
        <v>82</v>
      </c>
      <c r="AW185" s="14" t="s">
        <v>31</v>
      </c>
      <c r="AX185" s="14" t="s">
        <v>80</v>
      </c>
      <c r="AY185" s="233" t="s">
        <v>115</v>
      </c>
    </row>
    <row r="186" spans="1:65" s="2" customFormat="1" ht="21.75" customHeight="1">
      <c r="A186" s="34"/>
      <c r="B186" s="35"/>
      <c r="C186" s="199" t="s">
        <v>266</v>
      </c>
      <c r="D186" s="199" t="s">
        <v>117</v>
      </c>
      <c r="E186" s="200" t="s">
        <v>267</v>
      </c>
      <c r="F186" s="201" t="s">
        <v>268</v>
      </c>
      <c r="G186" s="202" t="s">
        <v>148</v>
      </c>
      <c r="H186" s="203">
        <v>276.48</v>
      </c>
      <c r="I186" s="204"/>
      <c r="J186" s="203">
        <f>ROUND(I186*H186,2)</f>
        <v>0</v>
      </c>
      <c r="K186" s="205"/>
      <c r="L186" s="39"/>
      <c r="M186" s="206" t="s">
        <v>1</v>
      </c>
      <c r="N186" s="207" t="s">
        <v>40</v>
      </c>
      <c r="O186" s="71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0" t="s">
        <v>121</v>
      </c>
      <c r="AT186" s="210" t="s">
        <v>117</v>
      </c>
      <c r="AU186" s="210" t="s">
        <v>82</v>
      </c>
      <c r="AY186" s="17" t="s">
        <v>115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80</v>
      </c>
      <c r="BK186" s="211">
        <f>ROUND(I186*H186,2)</f>
        <v>0</v>
      </c>
      <c r="BL186" s="17" t="s">
        <v>121</v>
      </c>
      <c r="BM186" s="210" t="s">
        <v>269</v>
      </c>
    </row>
    <row r="187" spans="1:65" s="13" customFormat="1">
      <c r="B187" s="212"/>
      <c r="C187" s="213"/>
      <c r="D187" s="214" t="s">
        <v>123</v>
      </c>
      <c r="E187" s="215" t="s">
        <v>1</v>
      </c>
      <c r="F187" s="216" t="s">
        <v>270</v>
      </c>
      <c r="G187" s="213"/>
      <c r="H187" s="215" t="s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123</v>
      </c>
      <c r="AU187" s="222" t="s">
        <v>82</v>
      </c>
      <c r="AV187" s="13" t="s">
        <v>80</v>
      </c>
      <c r="AW187" s="13" t="s">
        <v>31</v>
      </c>
      <c r="AX187" s="13" t="s">
        <v>75</v>
      </c>
      <c r="AY187" s="222" t="s">
        <v>115</v>
      </c>
    </row>
    <row r="188" spans="1:65" s="14" customFormat="1">
      <c r="B188" s="223"/>
      <c r="C188" s="224"/>
      <c r="D188" s="214" t="s">
        <v>123</v>
      </c>
      <c r="E188" s="225" t="s">
        <v>1</v>
      </c>
      <c r="F188" s="226" t="s">
        <v>271</v>
      </c>
      <c r="G188" s="224"/>
      <c r="H188" s="227">
        <v>276.48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123</v>
      </c>
      <c r="AU188" s="233" t="s">
        <v>82</v>
      </c>
      <c r="AV188" s="14" t="s">
        <v>82</v>
      </c>
      <c r="AW188" s="14" t="s">
        <v>31</v>
      </c>
      <c r="AX188" s="14" t="s">
        <v>80</v>
      </c>
      <c r="AY188" s="233" t="s">
        <v>115</v>
      </c>
    </row>
    <row r="189" spans="1:65" s="2" customFormat="1" ht="21.75" customHeight="1">
      <c r="A189" s="34"/>
      <c r="B189" s="35"/>
      <c r="C189" s="199" t="s">
        <v>272</v>
      </c>
      <c r="D189" s="199" t="s">
        <v>117</v>
      </c>
      <c r="E189" s="200" t="s">
        <v>273</v>
      </c>
      <c r="F189" s="201" t="s">
        <v>274</v>
      </c>
      <c r="G189" s="202" t="s">
        <v>148</v>
      </c>
      <c r="H189" s="203">
        <v>1354.54</v>
      </c>
      <c r="I189" s="204"/>
      <c r="J189" s="203">
        <f>ROUND(I189*H189,2)</f>
        <v>0</v>
      </c>
      <c r="K189" s="205"/>
      <c r="L189" s="39"/>
      <c r="M189" s="206" t="s">
        <v>1</v>
      </c>
      <c r="N189" s="207" t="s">
        <v>40</v>
      </c>
      <c r="O189" s="71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0" t="s">
        <v>121</v>
      </c>
      <c r="AT189" s="210" t="s">
        <v>117</v>
      </c>
      <c r="AU189" s="210" t="s">
        <v>82</v>
      </c>
      <c r="AY189" s="17" t="s">
        <v>115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80</v>
      </c>
      <c r="BK189" s="211">
        <f>ROUND(I189*H189,2)</f>
        <v>0</v>
      </c>
      <c r="BL189" s="17" t="s">
        <v>121</v>
      </c>
      <c r="BM189" s="210" t="s">
        <v>275</v>
      </c>
    </row>
    <row r="190" spans="1:65" s="12" customFormat="1" ht="22.9" customHeight="1">
      <c r="B190" s="183"/>
      <c r="C190" s="184"/>
      <c r="D190" s="185" t="s">
        <v>74</v>
      </c>
      <c r="E190" s="197" t="s">
        <v>133</v>
      </c>
      <c r="F190" s="197" t="s">
        <v>276</v>
      </c>
      <c r="G190" s="184"/>
      <c r="H190" s="184"/>
      <c r="I190" s="187"/>
      <c r="J190" s="198">
        <f>BK190</f>
        <v>0</v>
      </c>
      <c r="K190" s="184"/>
      <c r="L190" s="189"/>
      <c r="M190" s="190"/>
      <c r="N190" s="191"/>
      <c r="O190" s="191"/>
      <c r="P190" s="192">
        <f>SUM(P191:P193)</f>
        <v>0</v>
      </c>
      <c r="Q190" s="191"/>
      <c r="R190" s="192">
        <f>SUM(R191:R193)</f>
        <v>3.9720329999999997</v>
      </c>
      <c r="S190" s="191"/>
      <c r="T190" s="193">
        <f>SUM(T191:T193)</f>
        <v>0</v>
      </c>
      <c r="AR190" s="194" t="s">
        <v>80</v>
      </c>
      <c r="AT190" s="195" t="s">
        <v>74</v>
      </c>
      <c r="AU190" s="195" t="s">
        <v>80</v>
      </c>
      <c r="AY190" s="194" t="s">
        <v>115</v>
      </c>
      <c r="BK190" s="196">
        <f>SUM(BK191:BK193)</f>
        <v>0</v>
      </c>
    </row>
    <row r="191" spans="1:65" s="2" customFormat="1" ht="21.75" customHeight="1">
      <c r="A191" s="34"/>
      <c r="B191" s="35"/>
      <c r="C191" s="199" t="s">
        <v>277</v>
      </c>
      <c r="D191" s="199" t="s">
        <v>117</v>
      </c>
      <c r="E191" s="200" t="s">
        <v>278</v>
      </c>
      <c r="F191" s="201" t="s">
        <v>279</v>
      </c>
      <c r="G191" s="202" t="s">
        <v>120</v>
      </c>
      <c r="H191" s="203">
        <v>1.53</v>
      </c>
      <c r="I191" s="204"/>
      <c r="J191" s="203">
        <f>ROUND(I191*H191,2)</f>
        <v>0</v>
      </c>
      <c r="K191" s="205"/>
      <c r="L191" s="39"/>
      <c r="M191" s="206" t="s">
        <v>1</v>
      </c>
      <c r="N191" s="207" t="s">
        <v>40</v>
      </c>
      <c r="O191" s="71"/>
      <c r="P191" s="208">
        <f>O191*H191</f>
        <v>0</v>
      </c>
      <c r="Q191" s="208">
        <v>2.5960999999999999</v>
      </c>
      <c r="R191" s="208">
        <f>Q191*H191</f>
        <v>3.9720329999999997</v>
      </c>
      <c r="S191" s="208">
        <v>0</v>
      </c>
      <c r="T191" s="20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0" t="s">
        <v>121</v>
      </c>
      <c r="AT191" s="210" t="s">
        <v>117</v>
      </c>
      <c r="AU191" s="210" t="s">
        <v>82</v>
      </c>
      <c r="AY191" s="17" t="s">
        <v>115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80</v>
      </c>
      <c r="BK191" s="211">
        <f>ROUND(I191*H191,2)</f>
        <v>0</v>
      </c>
      <c r="BL191" s="17" t="s">
        <v>121</v>
      </c>
      <c r="BM191" s="210" t="s">
        <v>280</v>
      </c>
    </row>
    <row r="192" spans="1:65" s="13" customFormat="1">
      <c r="B192" s="212"/>
      <c r="C192" s="213"/>
      <c r="D192" s="214" t="s">
        <v>123</v>
      </c>
      <c r="E192" s="215" t="s">
        <v>1</v>
      </c>
      <c r="F192" s="216" t="s">
        <v>281</v>
      </c>
      <c r="G192" s="213"/>
      <c r="H192" s="215" t="s">
        <v>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123</v>
      </c>
      <c r="AU192" s="222" t="s">
        <v>82</v>
      </c>
      <c r="AV192" s="13" t="s">
        <v>80</v>
      </c>
      <c r="AW192" s="13" t="s">
        <v>31</v>
      </c>
      <c r="AX192" s="13" t="s">
        <v>75</v>
      </c>
      <c r="AY192" s="222" t="s">
        <v>115</v>
      </c>
    </row>
    <row r="193" spans="1:65" s="14" customFormat="1">
      <c r="B193" s="223"/>
      <c r="C193" s="224"/>
      <c r="D193" s="214" t="s">
        <v>123</v>
      </c>
      <c r="E193" s="225" t="s">
        <v>1</v>
      </c>
      <c r="F193" s="226" t="s">
        <v>282</v>
      </c>
      <c r="G193" s="224"/>
      <c r="H193" s="227">
        <v>1.53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123</v>
      </c>
      <c r="AU193" s="233" t="s">
        <v>82</v>
      </c>
      <c r="AV193" s="14" t="s">
        <v>82</v>
      </c>
      <c r="AW193" s="14" t="s">
        <v>31</v>
      </c>
      <c r="AX193" s="14" t="s">
        <v>80</v>
      </c>
      <c r="AY193" s="233" t="s">
        <v>115</v>
      </c>
    </row>
    <row r="194" spans="1:65" s="12" customFormat="1" ht="22.9" customHeight="1">
      <c r="B194" s="183"/>
      <c r="C194" s="184"/>
      <c r="D194" s="185" t="s">
        <v>74</v>
      </c>
      <c r="E194" s="197" t="s">
        <v>283</v>
      </c>
      <c r="F194" s="197" t="s">
        <v>284</v>
      </c>
      <c r="G194" s="184"/>
      <c r="H194" s="184"/>
      <c r="I194" s="187"/>
      <c r="J194" s="198">
        <f>BK194</f>
        <v>0</v>
      </c>
      <c r="K194" s="184"/>
      <c r="L194" s="189"/>
      <c r="M194" s="190"/>
      <c r="N194" s="191"/>
      <c r="O194" s="191"/>
      <c r="P194" s="192">
        <f>SUM(P195:P203)</f>
        <v>0</v>
      </c>
      <c r="Q194" s="191"/>
      <c r="R194" s="192">
        <f>SUM(R195:R203)</f>
        <v>98.05</v>
      </c>
      <c r="S194" s="191"/>
      <c r="T194" s="193">
        <f>SUM(T195:T203)</f>
        <v>0</v>
      </c>
      <c r="AR194" s="194" t="s">
        <v>80</v>
      </c>
      <c r="AT194" s="195" t="s">
        <v>74</v>
      </c>
      <c r="AU194" s="195" t="s">
        <v>80</v>
      </c>
      <c r="AY194" s="194" t="s">
        <v>115</v>
      </c>
      <c r="BK194" s="196">
        <f>SUM(BK195:BK203)</f>
        <v>0</v>
      </c>
    </row>
    <row r="195" spans="1:65" s="2" customFormat="1" ht="44.25" customHeight="1">
      <c r="A195" s="34"/>
      <c r="B195" s="35"/>
      <c r="C195" s="199" t="s">
        <v>285</v>
      </c>
      <c r="D195" s="199" t="s">
        <v>117</v>
      </c>
      <c r="E195" s="200" t="s">
        <v>286</v>
      </c>
      <c r="F195" s="201" t="s">
        <v>287</v>
      </c>
      <c r="G195" s="202" t="s">
        <v>165</v>
      </c>
      <c r="H195" s="203">
        <v>2001</v>
      </c>
      <c r="I195" s="204"/>
      <c r="J195" s="203">
        <f>ROUND(I195*H195,2)</f>
        <v>0</v>
      </c>
      <c r="K195" s="205"/>
      <c r="L195" s="39"/>
      <c r="M195" s="206" t="s">
        <v>1</v>
      </c>
      <c r="N195" s="207" t="s">
        <v>40</v>
      </c>
      <c r="O195" s="71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0" t="s">
        <v>121</v>
      </c>
      <c r="AT195" s="210" t="s">
        <v>117</v>
      </c>
      <c r="AU195" s="210" t="s">
        <v>82</v>
      </c>
      <c r="AY195" s="17" t="s">
        <v>115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80</v>
      </c>
      <c r="BK195" s="211">
        <f>ROUND(I195*H195,2)</f>
        <v>0</v>
      </c>
      <c r="BL195" s="17" t="s">
        <v>121</v>
      </c>
      <c r="BM195" s="210" t="s">
        <v>288</v>
      </c>
    </row>
    <row r="196" spans="1:65" s="13" customFormat="1">
      <c r="B196" s="212"/>
      <c r="C196" s="213"/>
      <c r="D196" s="214" t="s">
        <v>123</v>
      </c>
      <c r="E196" s="215" t="s">
        <v>1</v>
      </c>
      <c r="F196" s="216" t="s">
        <v>289</v>
      </c>
      <c r="G196" s="213"/>
      <c r="H196" s="215" t="s">
        <v>1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123</v>
      </c>
      <c r="AU196" s="222" t="s">
        <v>82</v>
      </c>
      <c r="AV196" s="13" t="s">
        <v>80</v>
      </c>
      <c r="AW196" s="13" t="s">
        <v>31</v>
      </c>
      <c r="AX196" s="13" t="s">
        <v>75</v>
      </c>
      <c r="AY196" s="222" t="s">
        <v>115</v>
      </c>
    </row>
    <row r="197" spans="1:65" s="13" customFormat="1">
      <c r="B197" s="212"/>
      <c r="C197" s="213"/>
      <c r="D197" s="214" t="s">
        <v>123</v>
      </c>
      <c r="E197" s="215" t="s">
        <v>1</v>
      </c>
      <c r="F197" s="216" t="s">
        <v>290</v>
      </c>
      <c r="G197" s="213"/>
      <c r="H197" s="215" t="s">
        <v>1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123</v>
      </c>
      <c r="AU197" s="222" t="s">
        <v>82</v>
      </c>
      <c r="AV197" s="13" t="s">
        <v>80</v>
      </c>
      <c r="AW197" s="13" t="s">
        <v>31</v>
      </c>
      <c r="AX197" s="13" t="s">
        <v>75</v>
      </c>
      <c r="AY197" s="222" t="s">
        <v>115</v>
      </c>
    </row>
    <row r="198" spans="1:65" s="13" customFormat="1">
      <c r="B198" s="212"/>
      <c r="C198" s="213"/>
      <c r="D198" s="214" t="s">
        <v>123</v>
      </c>
      <c r="E198" s="215" t="s">
        <v>1</v>
      </c>
      <c r="F198" s="216" t="s">
        <v>291</v>
      </c>
      <c r="G198" s="213"/>
      <c r="H198" s="215" t="s">
        <v>1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123</v>
      </c>
      <c r="AU198" s="222" t="s">
        <v>82</v>
      </c>
      <c r="AV198" s="13" t="s">
        <v>80</v>
      </c>
      <c r="AW198" s="13" t="s">
        <v>31</v>
      </c>
      <c r="AX198" s="13" t="s">
        <v>75</v>
      </c>
      <c r="AY198" s="222" t="s">
        <v>115</v>
      </c>
    </row>
    <row r="199" spans="1:65" s="14" customFormat="1">
      <c r="B199" s="223"/>
      <c r="C199" s="224"/>
      <c r="D199" s="214" t="s">
        <v>123</v>
      </c>
      <c r="E199" s="225" t="s">
        <v>1</v>
      </c>
      <c r="F199" s="226" t="s">
        <v>292</v>
      </c>
      <c r="G199" s="224"/>
      <c r="H199" s="227">
        <v>2001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123</v>
      </c>
      <c r="AU199" s="233" t="s">
        <v>82</v>
      </c>
      <c r="AV199" s="14" t="s">
        <v>82</v>
      </c>
      <c r="AW199" s="14" t="s">
        <v>31</v>
      </c>
      <c r="AX199" s="14" t="s">
        <v>80</v>
      </c>
      <c r="AY199" s="233" t="s">
        <v>115</v>
      </c>
    </row>
    <row r="200" spans="1:65" s="2" customFormat="1" ht="25.5" customHeight="1">
      <c r="A200" s="34"/>
      <c r="B200" s="35"/>
      <c r="C200" s="234" t="s">
        <v>293</v>
      </c>
      <c r="D200" s="234" t="s">
        <v>158</v>
      </c>
      <c r="E200" s="235" t="s">
        <v>294</v>
      </c>
      <c r="F200" s="236" t="s">
        <v>295</v>
      </c>
      <c r="G200" s="237" t="s">
        <v>148</v>
      </c>
      <c r="H200" s="238">
        <v>98.05</v>
      </c>
      <c r="I200" s="239"/>
      <c r="J200" s="238">
        <f>ROUND(I200*H200,2)</f>
        <v>0</v>
      </c>
      <c r="K200" s="240"/>
      <c r="L200" s="241"/>
      <c r="M200" s="242" t="s">
        <v>1</v>
      </c>
      <c r="N200" s="243" t="s">
        <v>40</v>
      </c>
      <c r="O200" s="71"/>
      <c r="P200" s="208">
        <f>O200*H200</f>
        <v>0</v>
      </c>
      <c r="Q200" s="208">
        <v>1</v>
      </c>
      <c r="R200" s="208">
        <f>Q200*H200</f>
        <v>98.05</v>
      </c>
      <c r="S200" s="208">
        <v>0</v>
      </c>
      <c r="T200" s="20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0" t="s">
        <v>157</v>
      </c>
      <c r="AT200" s="210" t="s">
        <v>158</v>
      </c>
      <c r="AU200" s="210" t="s">
        <v>82</v>
      </c>
      <c r="AY200" s="17" t="s">
        <v>115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80</v>
      </c>
      <c r="BK200" s="211">
        <f>ROUND(I200*H200,2)</f>
        <v>0</v>
      </c>
      <c r="BL200" s="17" t="s">
        <v>121</v>
      </c>
      <c r="BM200" s="210" t="s">
        <v>296</v>
      </c>
    </row>
    <row r="201" spans="1:65" s="13" customFormat="1">
      <c r="B201" s="212"/>
      <c r="C201" s="213"/>
      <c r="D201" s="214" t="s">
        <v>123</v>
      </c>
      <c r="E201" s="215" t="s">
        <v>1</v>
      </c>
      <c r="F201" s="216" t="s">
        <v>291</v>
      </c>
      <c r="G201" s="213"/>
      <c r="H201" s="215" t="s">
        <v>1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123</v>
      </c>
      <c r="AU201" s="222" t="s">
        <v>82</v>
      </c>
      <c r="AV201" s="13" t="s">
        <v>80</v>
      </c>
      <c r="AW201" s="13" t="s">
        <v>31</v>
      </c>
      <c r="AX201" s="13" t="s">
        <v>75</v>
      </c>
      <c r="AY201" s="222" t="s">
        <v>115</v>
      </c>
    </row>
    <row r="202" spans="1:65" s="13" customFormat="1">
      <c r="B202" s="212"/>
      <c r="C202" s="213"/>
      <c r="D202" s="214" t="s">
        <v>123</v>
      </c>
      <c r="E202" s="215" t="s">
        <v>1</v>
      </c>
      <c r="F202" s="216" t="s">
        <v>297</v>
      </c>
      <c r="G202" s="213"/>
      <c r="H202" s="215" t="s">
        <v>1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123</v>
      </c>
      <c r="AU202" s="222" t="s">
        <v>82</v>
      </c>
      <c r="AV202" s="13" t="s">
        <v>80</v>
      </c>
      <c r="AW202" s="13" t="s">
        <v>31</v>
      </c>
      <c r="AX202" s="13" t="s">
        <v>75</v>
      </c>
      <c r="AY202" s="222" t="s">
        <v>115</v>
      </c>
    </row>
    <row r="203" spans="1:65" s="14" customFormat="1">
      <c r="B203" s="223"/>
      <c r="C203" s="224"/>
      <c r="D203" s="214" t="s">
        <v>123</v>
      </c>
      <c r="E203" s="225" t="s">
        <v>1</v>
      </c>
      <c r="F203" s="226" t="s">
        <v>298</v>
      </c>
      <c r="G203" s="224"/>
      <c r="H203" s="227">
        <v>98.05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123</v>
      </c>
      <c r="AU203" s="233" t="s">
        <v>82</v>
      </c>
      <c r="AV203" s="14" t="s">
        <v>82</v>
      </c>
      <c r="AW203" s="14" t="s">
        <v>31</v>
      </c>
      <c r="AX203" s="14" t="s">
        <v>80</v>
      </c>
      <c r="AY203" s="233" t="s">
        <v>115</v>
      </c>
    </row>
    <row r="204" spans="1:65" s="12" customFormat="1" ht="22.9" customHeight="1">
      <c r="B204" s="183"/>
      <c r="C204" s="184"/>
      <c r="D204" s="185" t="s">
        <v>74</v>
      </c>
      <c r="E204" s="197" t="s">
        <v>141</v>
      </c>
      <c r="F204" s="197" t="s">
        <v>299</v>
      </c>
      <c r="G204" s="184"/>
      <c r="H204" s="184"/>
      <c r="I204" s="187"/>
      <c r="J204" s="198">
        <f>BK204</f>
        <v>0</v>
      </c>
      <c r="K204" s="184"/>
      <c r="L204" s="189"/>
      <c r="M204" s="190"/>
      <c r="N204" s="191"/>
      <c r="O204" s="191"/>
      <c r="P204" s="192">
        <f>SUM(P205:P235)</f>
        <v>0</v>
      </c>
      <c r="Q204" s="191"/>
      <c r="R204" s="192">
        <f>SUM(R205:R235)</f>
        <v>97.145874000000006</v>
      </c>
      <c r="S204" s="191"/>
      <c r="T204" s="193">
        <f>SUM(T205:T235)</f>
        <v>0</v>
      </c>
      <c r="AR204" s="194" t="s">
        <v>80</v>
      </c>
      <c r="AT204" s="195" t="s">
        <v>74</v>
      </c>
      <c r="AU204" s="195" t="s">
        <v>80</v>
      </c>
      <c r="AY204" s="194" t="s">
        <v>115</v>
      </c>
      <c r="BK204" s="196">
        <f>SUM(BK205:BK235)</f>
        <v>0</v>
      </c>
    </row>
    <row r="205" spans="1:65" s="2" customFormat="1" ht="16.5" customHeight="1">
      <c r="A205" s="34"/>
      <c r="B205" s="35"/>
      <c r="C205" s="199" t="s">
        <v>300</v>
      </c>
      <c r="D205" s="199" t="s">
        <v>117</v>
      </c>
      <c r="E205" s="200" t="s">
        <v>301</v>
      </c>
      <c r="F205" s="201" t="s">
        <v>302</v>
      </c>
      <c r="G205" s="202" t="s">
        <v>165</v>
      </c>
      <c r="H205" s="203">
        <v>397</v>
      </c>
      <c r="I205" s="204"/>
      <c r="J205" s="203">
        <f>ROUND(I205*H205,2)</f>
        <v>0</v>
      </c>
      <c r="K205" s="205"/>
      <c r="L205" s="39"/>
      <c r="M205" s="206" t="s">
        <v>1</v>
      </c>
      <c r="N205" s="207" t="s">
        <v>40</v>
      </c>
      <c r="O205" s="71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0" t="s">
        <v>121</v>
      </c>
      <c r="AT205" s="210" t="s">
        <v>117</v>
      </c>
      <c r="AU205" s="210" t="s">
        <v>82</v>
      </c>
      <c r="AY205" s="17" t="s">
        <v>115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80</v>
      </c>
      <c r="BK205" s="211">
        <f>ROUND(I205*H205,2)</f>
        <v>0</v>
      </c>
      <c r="BL205" s="17" t="s">
        <v>121</v>
      </c>
      <c r="BM205" s="210" t="s">
        <v>303</v>
      </c>
    </row>
    <row r="206" spans="1:65" s="13" customFormat="1">
      <c r="B206" s="212"/>
      <c r="C206" s="213"/>
      <c r="D206" s="214" t="s">
        <v>123</v>
      </c>
      <c r="E206" s="215" t="s">
        <v>1</v>
      </c>
      <c r="F206" s="216" t="s">
        <v>304</v>
      </c>
      <c r="G206" s="213"/>
      <c r="H206" s="215" t="s">
        <v>1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123</v>
      </c>
      <c r="AU206" s="222" t="s">
        <v>82</v>
      </c>
      <c r="AV206" s="13" t="s">
        <v>80</v>
      </c>
      <c r="AW206" s="13" t="s">
        <v>31</v>
      </c>
      <c r="AX206" s="13" t="s">
        <v>75</v>
      </c>
      <c r="AY206" s="222" t="s">
        <v>115</v>
      </c>
    </row>
    <row r="207" spans="1:65" s="13" customFormat="1">
      <c r="B207" s="212"/>
      <c r="C207" s="213"/>
      <c r="D207" s="214" t="s">
        <v>123</v>
      </c>
      <c r="E207" s="215" t="s">
        <v>1</v>
      </c>
      <c r="F207" s="216" t="s">
        <v>127</v>
      </c>
      <c r="G207" s="213"/>
      <c r="H207" s="215" t="s">
        <v>1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123</v>
      </c>
      <c r="AU207" s="222" t="s">
        <v>82</v>
      </c>
      <c r="AV207" s="13" t="s">
        <v>80</v>
      </c>
      <c r="AW207" s="13" t="s">
        <v>31</v>
      </c>
      <c r="AX207" s="13" t="s">
        <v>75</v>
      </c>
      <c r="AY207" s="222" t="s">
        <v>115</v>
      </c>
    </row>
    <row r="208" spans="1:65" s="14" customFormat="1">
      <c r="B208" s="223"/>
      <c r="C208" s="224"/>
      <c r="D208" s="214" t="s">
        <v>123</v>
      </c>
      <c r="E208" s="225" t="s">
        <v>1</v>
      </c>
      <c r="F208" s="226" t="s">
        <v>305</v>
      </c>
      <c r="G208" s="224"/>
      <c r="H208" s="227">
        <v>397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123</v>
      </c>
      <c r="AU208" s="233" t="s">
        <v>82</v>
      </c>
      <c r="AV208" s="14" t="s">
        <v>82</v>
      </c>
      <c r="AW208" s="14" t="s">
        <v>31</v>
      </c>
      <c r="AX208" s="14" t="s">
        <v>80</v>
      </c>
      <c r="AY208" s="233" t="s">
        <v>115</v>
      </c>
    </row>
    <row r="209" spans="1:65" s="2" customFormat="1" ht="16.5" customHeight="1">
      <c r="A209" s="34"/>
      <c r="B209" s="35"/>
      <c r="C209" s="199" t="s">
        <v>306</v>
      </c>
      <c r="D209" s="199" t="s">
        <v>117</v>
      </c>
      <c r="E209" s="200" t="s">
        <v>307</v>
      </c>
      <c r="F209" s="201" t="s">
        <v>308</v>
      </c>
      <c r="G209" s="202" t="s">
        <v>165</v>
      </c>
      <c r="H209" s="203">
        <v>1901</v>
      </c>
      <c r="I209" s="204"/>
      <c r="J209" s="203">
        <f>ROUND(I209*H209,2)</f>
        <v>0</v>
      </c>
      <c r="K209" s="205"/>
      <c r="L209" s="39"/>
      <c r="M209" s="206" t="s">
        <v>1</v>
      </c>
      <c r="N209" s="207" t="s">
        <v>40</v>
      </c>
      <c r="O209" s="71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0" t="s">
        <v>121</v>
      </c>
      <c r="AT209" s="210" t="s">
        <v>117</v>
      </c>
      <c r="AU209" s="210" t="s">
        <v>82</v>
      </c>
      <c r="AY209" s="17" t="s">
        <v>115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80</v>
      </c>
      <c r="BK209" s="211">
        <f>ROUND(I209*H209,2)</f>
        <v>0</v>
      </c>
      <c r="BL209" s="17" t="s">
        <v>121</v>
      </c>
      <c r="BM209" s="210" t="s">
        <v>309</v>
      </c>
    </row>
    <row r="210" spans="1:65" s="13" customFormat="1">
      <c r="B210" s="212"/>
      <c r="C210" s="213"/>
      <c r="D210" s="214" t="s">
        <v>123</v>
      </c>
      <c r="E210" s="215" t="s">
        <v>1</v>
      </c>
      <c r="F210" s="216" t="s">
        <v>304</v>
      </c>
      <c r="G210" s="213"/>
      <c r="H210" s="215" t="s">
        <v>1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123</v>
      </c>
      <c r="AU210" s="222" t="s">
        <v>82</v>
      </c>
      <c r="AV210" s="13" t="s">
        <v>80</v>
      </c>
      <c r="AW210" s="13" t="s">
        <v>31</v>
      </c>
      <c r="AX210" s="13" t="s">
        <v>75</v>
      </c>
      <c r="AY210" s="222" t="s">
        <v>115</v>
      </c>
    </row>
    <row r="211" spans="1:65" s="13" customFormat="1">
      <c r="B211" s="212"/>
      <c r="C211" s="213"/>
      <c r="D211" s="214" t="s">
        <v>123</v>
      </c>
      <c r="E211" s="215" t="s">
        <v>1</v>
      </c>
      <c r="F211" s="216" t="s">
        <v>127</v>
      </c>
      <c r="G211" s="213"/>
      <c r="H211" s="215" t="s">
        <v>1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123</v>
      </c>
      <c r="AU211" s="222" t="s">
        <v>82</v>
      </c>
      <c r="AV211" s="13" t="s">
        <v>80</v>
      </c>
      <c r="AW211" s="13" t="s">
        <v>31</v>
      </c>
      <c r="AX211" s="13" t="s">
        <v>75</v>
      </c>
      <c r="AY211" s="222" t="s">
        <v>115</v>
      </c>
    </row>
    <row r="212" spans="1:65" s="13" customFormat="1">
      <c r="B212" s="212"/>
      <c r="C212" s="213"/>
      <c r="D212" s="214" t="s">
        <v>123</v>
      </c>
      <c r="E212" s="215" t="s">
        <v>1</v>
      </c>
      <c r="F212" s="216" t="s">
        <v>310</v>
      </c>
      <c r="G212" s="213"/>
      <c r="H212" s="215" t="s">
        <v>1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123</v>
      </c>
      <c r="AU212" s="222" t="s">
        <v>82</v>
      </c>
      <c r="AV212" s="13" t="s">
        <v>80</v>
      </c>
      <c r="AW212" s="13" t="s">
        <v>31</v>
      </c>
      <c r="AX212" s="13" t="s">
        <v>75</v>
      </c>
      <c r="AY212" s="222" t="s">
        <v>115</v>
      </c>
    </row>
    <row r="213" spans="1:65" s="14" customFormat="1">
      <c r="B213" s="223"/>
      <c r="C213" s="224"/>
      <c r="D213" s="214" t="s">
        <v>123</v>
      </c>
      <c r="E213" s="225" t="s">
        <v>1</v>
      </c>
      <c r="F213" s="226" t="s">
        <v>311</v>
      </c>
      <c r="G213" s="224"/>
      <c r="H213" s="227">
        <v>1901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123</v>
      </c>
      <c r="AU213" s="233" t="s">
        <v>82</v>
      </c>
      <c r="AV213" s="14" t="s">
        <v>82</v>
      </c>
      <c r="AW213" s="14" t="s">
        <v>31</v>
      </c>
      <c r="AX213" s="14" t="s">
        <v>80</v>
      </c>
      <c r="AY213" s="233" t="s">
        <v>115</v>
      </c>
    </row>
    <row r="214" spans="1:65" s="2" customFormat="1" ht="21.75" customHeight="1">
      <c r="A214" s="34"/>
      <c r="B214" s="35"/>
      <c r="C214" s="199" t="s">
        <v>312</v>
      </c>
      <c r="D214" s="199" t="s">
        <v>117</v>
      </c>
      <c r="E214" s="200" t="s">
        <v>313</v>
      </c>
      <c r="F214" s="201" t="s">
        <v>314</v>
      </c>
      <c r="G214" s="202" t="s">
        <v>165</v>
      </c>
      <c r="H214" s="203">
        <v>1945</v>
      </c>
      <c r="I214" s="204"/>
      <c r="J214" s="203">
        <f>ROUND(I214*H214,2)</f>
        <v>0</v>
      </c>
      <c r="K214" s="205"/>
      <c r="L214" s="39"/>
      <c r="M214" s="206" t="s">
        <v>1</v>
      </c>
      <c r="N214" s="207" t="s">
        <v>40</v>
      </c>
      <c r="O214" s="71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0" t="s">
        <v>121</v>
      </c>
      <c r="AT214" s="210" t="s">
        <v>117</v>
      </c>
      <c r="AU214" s="210" t="s">
        <v>82</v>
      </c>
      <c r="AY214" s="17" t="s">
        <v>115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80</v>
      </c>
      <c r="BK214" s="211">
        <f>ROUND(I214*H214,2)</f>
        <v>0</v>
      </c>
      <c r="BL214" s="17" t="s">
        <v>121</v>
      </c>
      <c r="BM214" s="210" t="s">
        <v>315</v>
      </c>
    </row>
    <row r="215" spans="1:65" s="13" customFormat="1">
      <c r="B215" s="212"/>
      <c r="C215" s="213"/>
      <c r="D215" s="214" t="s">
        <v>123</v>
      </c>
      <c r="E215" s="215" t="s">
        <v>1</v>
      </c>
      <c r="F215" s="216" t="s">
        <v>304</v>
      </c>
      <c r="G215" s="213"/>
      <c r="H215" s="215" t="s">
        <v>1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123</v>
      </c>
      <c r="AU215" s="222" t="s">
        <v>82</v>
      </c>
      <c r="AV215" s="13" t="s">
        <v>80</v>
      </c>
      <c r="AW215" s="13" t="s">
        <v>31</v>
      </c>
      <c r="AX215" s="13" t="s">
        <v>75</v>
      </c>
      <c r="AY215" s="222" t="s">
        <v>115</v>
      </c>
    </row>
    <row r="216" spans="1:65" s="13" customFormat="1">
      <c r="B216" s="212"/>
      <c r="C216" s="213"/>
      <c r="D216" s="214" t="s">
        <v>123</v>
      </c>
      <c r="E216" s="215" t="s">
        <v>1</v>
      </c>
      <c r="F216" s="216" t="s">
        <v>316</v>
      </c>
      <c r="G216" s="213"/>
      <c r="H216" s="215" t="s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123</v>
      </c>
      <c r="AU216" s="222" t="s">
        <v>82</v>
      </c>
      <c r="AV216" s="13" t="s">
        <v>80</v>
      </c>
      <c r="AW216" s="13" t="s">
        <v>31</v>
      </c>
      <c r="AX216" s="13" t="s">
        <v>75</v>
      </c>
      <c r="AY216" s="222" t="s">
        <v>115</v>
      </c>
    </row>
    <row r="217" spans="1:65" s="13" customFormat="1">
      <c r="B217" s="212"/>
      <c r="C217" s="213"/>
      <c r="D217" s="214" t="s">
        <v>123</v>
      </c>
      <c r="E217" s="215" t="s">
        <v>1</v>
      </c>
      <c r="F217" s="216" t="s">
        <v>127</v>
      </c>
      <c r="G217" s="213"/>
      <c r="H217" s="215" t="s">
        <v>1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123</v>
      </c>
      <c r="AU217" s="222" t="s">
        <v>82</v>
      </c>
      <c r="AV217" s="13" t="s">
        <v>80</v>
      </c>
      <c r="AW217" s="13" t="s">
        <v>31</v>
      </c>
      <c r="AX217" s="13" t="s">
        <v>75</v>
      </c>
      <c r="AY217" s="222" t="s">
        <v>115</v>
      </c>
    </row>
    <row r="218" spans="1:65" s="14" customFormat="1">
      <c r="B218" s="223"/>
      <c r="C218" s="224"/>
      <c r="D218" s="214" t="s">
        <v>123</v>
      </c>
      <c r="E218" s="225" t="s">
        <v>1</v>
      </c>
      <c r="F218" s="226" t="s">
        <v>317</v>
      </c>
      <c r="G218" s="224"/>
      <c r="H218" s="227">
        <v>1945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123</v>
      </c>
      <c r="AU218" s="233" t="s">
        <v>82</v>
      </c>
      <c r="AV218" s="14" t="s">
        <v>82</v>
      </c>
      <c r="AW218" s="14" t="s">
        <v>31</v>
      </c>
      <c r="AX218" s="14" t="s">
        <v>80</v>
      </c>
      <c r="AY218" s="233" t="s">
        <v>115</v>
      </c>
    </row>
    <row r="219" spans="1:65" s="2" customFormat="1" ht="21.75" customHeight="1">
      <c r="A219" s="34"/>
      <c r="B219" s="35"/>
      <c r="C219" s="199" t="s">
        <v>318</v>
      </c>
      <c r="D219" s="199" t="s">
        <v>117</v>
      </c>
      <c r="E219" s="200" t="s">
        <v>319</v>
      </c>
      <c r="F219" s="201" t="s">
        <v>320</v>
      </c>
      <c r="G219" s="202" t="s">
        <v>165</v>
      </c>
      <c r="H219" s="203">
        <v>2745</v>
      </c>
      <c r="I219" s="204"/>
      <c r="J219" s="203">
        <f>ROUND(I219*H219,2)</f>
        <v>0</v>
      </c>
      <c r="K219" s="205"/>
      <c r="L219" s="39"/>
      <c r="M219" s="206" t="s">
        <v>1</v>
      </c>
      <c r="N219" s="207" t="s">
        <v>40</v>
      </c>
      <c r="O219" s="71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0" t="s">
        <v>121</v>
      </c>
      <c r="AT219" s="210" t="s">
        <v>117</v>
      </c>
      <c r="AU219" s="210" t="s">
        <v>82</v>
      </c>
      <c r="AY219" s="17" t="s">
        <v>115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80</v>
      </c>
      <c r="BK219" s="211">
        <f>ROUND(I219*H219,2)</f>
        <v>0</v>
      </c>
      <c r="BL219" s="17" t="s">
        <v>121</v>
      </c>
      <c r="BM219" s="210" t="s">
        <v>321</v>
      </c>
    </row>
    <row r="220" spans="1:65" s="13" customFormat="1">
      <c r="B220" s="212"/>
      <c r="C220" s="213"/>
      <c r="D220" s="214" t="s">
        <v>123</v>
      </c>
      <c r="E220" s="215" t="s">
        <v>1</v>
      </c>
      <c r="F220" s="216" t="s">
        <v>322</v>
      </c>
      <c r="G220" s="213"/>
      <c r="H220" s="215" t="s">
        <v>1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123</v>
      </c>
      <c r="AU220" s="222" t="s">
        <v>82</v>
      </c>
      <c r="AV220" s="13" t="s">
        <v>80</v>
      </c>
      <c r="AW220" s="13" t="s">
        <v>31</v>
      </c>
      <c r="AX220" s="13" t="s">
        <v>75</v>
      </c>
      <c r="AY220" s="222" t="s">
        <v>115</v>
      </c>
    </row>
    <row r="221" spans="1:65" s="13" customFormat="1">
      <c r="B221" s="212"/>
      <c r="C221" s="213"/>
      <c r="D221" s="214" t="s">
        <v>123</v>
      </c>
      <c r="E221" s="215" t="s">
        <v>1</v>
      </c>
      <c r="F221" s="216" t="s">
        <v>127</v>
      </c>
      <c r="G221" s="213"/>
      <c r="H221" s="215" t="s">
        <v>1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123</v>
      </c>
      <c r="AU221" s="222" t="s">
        <v>82</v>
      </c>
      <c r="AV221" s="13" t="s">
        <v>80</v>
      </c>
      <c r="AW221" s="13" t="s">
        <v>31</v>
      </c>
      <c r="AX221" s="13" t="s">
        <v>75</v>
      </c>
      <c r="AY221" s="222" t="s">
        <v>115</v>
      </c>
    </row>
    <row r="222" spans="1:65" s="14" customFormat="1">
      <c r="B222" s="223"/>
      <c r="C222" s="224"/>
      <c r="D222" s="214" t="s">
        <v>123</v>
      </c>
      <c r="E222" s="225" t="s">
        <v>1</v>
      </c>
      <c r="F222" s="226" t="s">
        <v>323</v>
      </c>
      <c r="G222" s="224"/>
      <c r="H222" s="227">
        <v>2745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123</v>
      </c>
      <c r="AU222" s="233" t="s">
        <v>82</v>
      </c>
      <c r="AV222" s="14" t="s">
        <v>82</v>
      </c>
      <c r="AW222" s="14" t="s">
        <v>31</v>
      </c>
      <c r="AX222" s="14" t="s">
        <v>80</v>
      </c>
      <c r="AY222" s="233" t="s">
        <v>115</v>
      </c>
    </row>
    <row r="223" spans="1:65" s="2" customFormat="1" ht="30.75" customHeight="1">
      <c r="A223" s="34"/>
      <c r="B223" s="35"/>
      <c r="C223" s="199" t="s">
        <v>324</v>
      </c>
      <c r="D223" s="199" t="s">
        <v>117</v>
      </c>
      <c r="E223" s="200" t="s">
        <v>325</v>
      </c>
      <c r="F223" s="201" t="s">
        <v>326</v>
      </c>
      <c r="G223" s="202" t="s">
        <v>165</v>
      </c>
      <c r="H223" s="203">
        <v>1822</v>
      </c>
      <c r="I223" s="204"/>
      <c r="J223" s="203">
        <f>ROUND(I223*H223,2)</f>
        <v>0</v>
      </c>
      <c r="K223" s="205"/>
      <c r="L223" s="39"/>
      <c r="M223" s="206" t="s">
        <v>1</v>
      </c>
      <c r="N223" s="207" t="s">
        <v>40</v>
      </c>
      <c r="O223" s="71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0" t="s">
        <v>121</v>
      </c>
      <c r="AT223" s="210" t="s">
        <v>117</v>
      </c>
      <c r="AU223" s="210" t="s">
        <v>82</v>
      </c>
      <c r="AY223" s="17" t="s">
        <v>115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80</v>
      </c>
      <c r="BK223" s="211">
        <f>ROUND(I223*H223,2)</f>
        <v>0</v>
      </c>
      <c r="BL223" s="17" t="s">
        <v>121</v>
      </c>
      <c r="BM223" s="210" t="s">
        <v>327</v>
      </c>
    </row>
    <row r="224" spans="1:65" s="2" customFormat="1" ht="24" customHeight="1">
      <c r="A224" s="34"/>
      <c r="B224" s="35"/>
      <c r="C224" s="199" t="s">
        <v>328</v>
      </c>
      <c r="D224" s="199" t="s">
        <v>117</v>
      </c>
      <c r="E224" s="200" t="s">
        <v>329</v>
      </c>
      <c r="F224" s="201" t="s">
        <v>330</v>
      </c>
      <c r="G224" s="202" t="s">
        <v>165</v>
      </c>
      <c r="H224" s="203">
        <v>3704</v>
      </c>
      <c r="I224" s="204"/>
      <c r="J224" s="203">
        <f>ROUND(I224*H224,2)</f>
        <v>0</v>
      </c>
      <c r="K224" s="205"/>
      <c r="L224" s="39"/>
      <c r="M224" s="206" t="s">
        <v>1</v>
      </c>
      <c r="N224" s="207" t="s">
        <v>40</v>
      </c>
      <c r="O224" s="71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0" t="s">
        <v>121</v>
      </c>
      <c r="AT224" s="210" t="s">
        <v>117</v>
      </c>
      <c r="AU224" s="210" t="s">
        <v>82</v>
      </c>
      <c r="AY224" s="17" t="s">
        <v>115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80</v>
      </c>
      <c r="BK224" s="211">
        <f>ROUND(I224*H224,2)</f>
        <v>0</v>
      </c>
      <c r="BL224" s="17" t="s">
        <v>121</v>
      </c>
      <c r="BM224" s="210" t="s">
        <v>331</v>
      </c>
    </row>
    <row r="225" spans="1:65" s="2" customFormat="1" ht="21.75" customHeight="1">
      <c r="A225" s="34"/>
      <c r="B225" s="35"/>
      <c r="C225" s="199" t="s">
        <v>332</v>
      </c>
      <c r="D225" s="199" t="s">
        <v>117</v>
      </c>
      <c r="E225" s="200" t="s">
        <v>333</v>
      </c>
      <c r="F225" s="201" t="s">
        <v>334</v>
      </c>
      <c r="G225" s="202" t="s">
        <v>165</v>
      </c>
      <c r="H225" s="203">
        <v>2712</v>
      </c>
      <c r="I225" s="204"/>
      <c r="J225" s="203">
        <f>ROUND(I225*H225,2)</f>
        <v>0</v>
      </c>
      <c r="K225" s="205"/>
      <c r="L225" s="39"/>
      <c r="M225" s="206" t="s">
        <v>1</v>
      </c>
      <c r="N225" s="207" t="s">
        <v>40</v>
      </c>
      <c r="O225" s="71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0" t="s">
        <v>121</v>
      </c>
      <c r="AT225" s="210" t="s">
        <v>117</v>
      </c>
      <c r="AU225" s="210" t="s">
        <v>82</v>
      </c>
      <c r="AY225" s="17" t="s">
        <v>115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80</v>
      </c>
      <c r="BK225" s="211">
        <f>ROUND(I225*H225,2)</f>
        <v>0</v>
      </c>
      <c r="BL225" s="17" t="s">
        <v>121</v>
      </c>
      <c r="BM225" s="210" t="s">
        <v>335</v>
      </c>
    </row>
    <row r="226" spans="1:65" s="13" customFormat="1">
      <c r="B226" s="212"/>
      <c r="C226" s="213"/>
      <c r="D226" s="214" t="s">
        <v>123</v>
      </c>
      <c r="E226" s="215" t="s">
        <v>1</v>
      </c>
      <c r="F226" s="216" t="s">
        <v>322</v>
      </c>
      <c r="G226" s="213"/>
      <c r="H226" s="215" t="s">
        <v>1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123</v>
      </c>
      <c r="AU226" s="222" t="s">
        <v>82</v>
      </c>
      <c r="AV226" s="13" t="s">
        <v>80</v>
      </c>
      <c r="AW226" s="13" t="s">
        <v>31</v>
      </c>
      <c r="AX226" s="13" t="s">
        <v>75</v>
      </c>
      <c r="AY226" s="222" t="s">
        <v>115</v>
      </c>
    </row>
    <row r="227" spans="1:65" s="13" customFormat="1">
      <c r="B227" s="212"/>
      <c r="C227" s="213"/>
      <c r="D227" s="214" t="s">
        <v>123</v>
      </c>
      <c r="E227" s="215" t="s">
        <v>1</v>
      </c>
      <c r="F227" s="216" t="s">
        <v>127</v>
      </c>
      <c r="G227" s="213"/>
      <c r="H227" s="215" t="s">
        <v>1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123</v>
      </c>
      <c r="AU227" s="222" t="s">
        <v>82</v>
      </c>
      <c r="AV227" s="13" t="s">
        <v>80</v>
      </c>
      <c r="AW227" s="13" t="s">
        <v>31</v>
      </c>
      <c r="AX227" s="13" t="s">
        <v>75</v>
      </c>
      <c r="AY227" s="222" t="s">
        <v>115</v>
      </c>
    </row>
    <row r="228" spans="1:65" s="14" customFormat="1">
      <c r="B228" s="223"/>
      <c r="C228" s="224"/>
      <c r="D228" s="214" t="s">
        <v>123</v>
      </c>
      <c r="E228" s="225" t="s">
        <v>1</v>
      </c>
      <c r="F228" s="226" t="s">
        <v>336</v>
      </c>
      <c r="G228" s="224"/>
      <c r="H228" s="227">
        <v>2712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123</v>
      </c>
      <c r="AU228" s="233" t="s">
        <v>82</v>
      </c>
      <c r="AV228" s="14" t="s">
        <v>82</v>
      </c>
      <c r="AW228" s="14" t="s">
        <v>31</v>
      </c>
      <c r="AX228" s="14" t="s">
        <v>80</v>
      </c>
      <c r="AY228" s="233" t="s">
        <v>115</v>
      </c>
    </row>
    <row r="229" spans="1:65" s="2" customFormat="1" ht="16.5" customHeight="1">
      <c r="A229" s="34"/>
      <c r="B229" s="35"/>
      <c r="C229" s="199" t="s">
        <v>337</v>
      </c>
      <c r="D229" s="199" t="s">
        <v>117</v>
      </c>
      <c r="E229" s="200" t="s">
        <v>338</v>
      </c>
      <c r="F229" s="201" t="s">
        <v>339</v>
      </c>
      <c r="G229" s="202" t="s">
        <v>165</v>
      </c>
      <c r="H229" s="203">
        <v>315</v>
      </c>
      <c r="I229" s="204"/>
      <c r="J229" s="203">
        <f>ROUND(I229*H229,2)</f>
        <v>0</v>
      </c>
      <c r="K229" s="205"/>
      <c r="L229" s="39"/>
      <c r="M229" s="206" t="s">
        <v>1</v>
      </c>
      <c r="N229" s="207" t="s">
        <v>40</v>
      </c>
      <c r="O229" s="71"/>
      <c r="P229" s="208">
        <f>O229*H229</f>
        <v>0</v>
      </c>
      <c r="Q229" s="208">
        <v>0.27799000000000001</v>
      </c>
      <c r="R229" s="208">
        <f>Q229*H229</f>
        <v>87.566850000000002</v>
      </c>
      <c r="S229" s="208">
        <v>0</v>
      </c>
      <c r="T229" s="20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0" t="s">
        <v>121</v>
      </c>
      <c r="AT229" s="210" t="s">
        <v>117</v>
      </c>
      <c r="AU229" s="210" t="s">
        <v>82</v>
      </c>
      <c r="AY229" s="17" t="s">
        <v>115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80</v>
      </c>
      <c r="BK229" s="211">
        <f>ROUND(I229*H229,2)</f>
        <v>0</v>
      </c>
      <c r="BL229" s="17" t="s">
        <v>121</v>
      </c>
      <c r="BM229" s="210" t="s">
        <v>340</v>
      </c>
    </row>
    <row r="230" spans="1:65" s="13" customFormat="1">
      <c r="B230" s="212"/>
      <c r="C230" s="213"/>
      <c r="D230" s="214" t="s">
        <v>123</v>
      </c>
      <c r="E230" s="215" t="s">
        <v>1</v>
      </c>
      <c r="F230" s="216" t="s">
        <v>127</v>
      </c>
      <c r="G230" s="213"/>
      <c r="H230" s="215" t="s">
        <v>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123</v>
      </c>
      <c r="AU230" s="222" t="s">
        <v>82</v>
      </c>
      <c r="AV230" s="13" t="s">
        <v>80</v>
      </c>
      <c r="AW230" s="13" t="s">
        <v>31</v>
      </c>
      <c r="AX230" s="13" t="s">
        <v>75</v>
      </c>
      <c r="AY230" s="222" t="s">
        <v>115</v>
      </c>
    </row>
    <row r="231" spans="1:65" s="14" customFormat="1">
      <c r="B231" s="223"/>
      <c r="C231" s="224"/>
      <c r="D231" s="214" t="s">
        <v>123</v>
      </c>
      <c r="E231" s="225" t="s">
        <v>1</v>
      </c>
      <c r="F231" s="226" t="s">
        <v>341</v>
      </c>
      <c r="G231" s="224"/>
      <c r="H231" s="227">
        <v>315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123</v>
      </c>
      <c r="AU231" s="233" t="s">
        <v>82</v>
      </c>
      <c r="AV231" s="14" t="s">
        <v>82</v>
      </c>
      <c r="AW231" s="14" t="s">
        <v>31</v>
      </c>
      <c r="AX231" s="14" t="s">
        <v>80</v>
      </c>
      <c r="AY231" s="233" t="s">
        <v>115</v>
      </c>
    </row>
    <row r="232" spans="1:65" s="2" customFormat="1" ht="21.75" customHeight="1">
      <c r="A232" s="34"/>
      <c r="B232" s="35"/>
      <c r="C232" s="199" t="s">
        <v>342</v>
      </c>
      <c r="D232" s="199" t="s">
        <v>117</v>
      </c>
      <c r="E232" s="200" t="s">
        <v>343</v>
      </c>
      <c r="F232" s="201" t="s">
        <v>344</v>
      </c>
      <c r="G232" s="202" t="s">
        <v>165</v>
      </c>
      <c r="H232" s="203">
        <v>15.6</v>
      </c>
      <c r="I232" s="204"/>
      <c r="J232" s="203">
        <f>ROUND(I232*H232,2)</f>
        <v>0</v>
      </c>
      <c r="K232" s="205"/>
      <c r="L232" s="39"/>
      <c r="M232" s="206" t="s">
        <v>1</v>
      </c>
      <c r="N232" s="207" t="s">
        <v>40</v>
      </c>
      <c r="O232" s="71"/>
      <c r="P232" s="208">
        <f>O232*H232</f>
        <v>0</v>
      </c>
      <c r="Q232" s="208">
        <v>0.61404000000000003</v>
      </c>
      <c r="R232" s="208">
        <f>Q232*H232</f>
        <v>9.5790240000000004</v>
      </c>
      <c r="S232" s="208">
        <v>0</v>
      </c>
      <c r="T232" s="20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0" t="s">
        <v>121</v>
      </c>
      <c r="AT232" s="210" t="s">
        <v>117</v>
      </c>
      <c r="AU232" s="210" t="s">
        <v>82</v>
      </c>
      <c r="AY232" s="17" t="s">
        <v>115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80</v>
      </c>
      <c r="BK232" s="211">
        <f>ROUND(I232*H232,2)</f>
        <v>0</v>
      </c>
      <c r="BL232" s="17" t="s">
        <v>121</v>
      </c>
      <c r="BM232" s="210" t="s">
        <v>345</v>
      </c>
    </row>
    <row r="233" spans="1:65" s="13" customFormat="1">
      <c r="B233" s="212"/>
      <c r="C233" s="213"/>
      <c r="D233" s="214" t="s">
        <v>123</v>
      </c>
      <c r="E233" s="215" t="s">
        <v>1</v>
      </c>
      <c r="F233" s="216" t="s">
        <v>346</v>
      </c>
      <c r="G233" s="213"/>
      <c r="H233" s="215" t="s">
        <v>1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123</v>
      </c>
      <c r="AU233" s="222" t="s">
        <v>82</v>
      </c>
      <c r="AV233" s="13" t="s">
        <v>80</v>
      </c>
      <c r="AW233" s="13" t="s">
        <v>31</v>
      </c>
      <c r="AX233" s="13" t="s">
        <v>75</v>
      </c>
      <c r="AY233" s="222" t="s">
        <v>115</v>
      </c>
    </row>
    <row r="234" spans="1:65" s="14" customFormat="1">
      <c r="B234" s="223"/>
      <c r="C234" s="224"/>
      <c r="D234" s="214" t="s">
        <v>123</v>
      </c>
      <c r="E234" s="225" t="s">
        <v>1</v>
      </c>
      <c r="F234" s="226" t="s">
        <v>347</v>
      </c>
      <c r="G234" s="224"/>
      <c r="H234" s="227">
        <v>15.6</v>
      </c>
      <c r="I234" s="228"/>
      <c r="J234" s="224"/>
      <c r="K234" s="224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123</v>
      </c>
      <c r="AU234" s="233" t="s">
        <v>82</v>
      </c>
      <c r="AV234" s="14" t="s">
        <v>82</v>
      </c>
      <c r="AW234" s="14" t="s">
        <v>31</v>
      </c>
      <c r="AX234" s="14" t="s">
        <v>80</v>
      </c>
      <c r="AY234" s="233" t="s">
        <v>115</v>
      </c>
    </row>
    <row r="235" spans="1:65" s="2" customFormat="1" ht="16.5" customHeight="1">
      <c r="A235" s="34"/>
      <c r="B235" s="35"/>
      <c r="C235" s="199" t="s">
        <v>348</v>
      </c>
      <c r="D235" s="199" t="s">
        <v>117</v>
      </c>
      <c r="E235" s="200" t="s">
        <v>349</v>
      </c>
      <c r="F235" s="201" t="s">
        <v>350</v>
      </c>
      <c r="G235" s="202" t="s">
        <v>165</v>
      </c>
      <c r="H235" s="203">
        <v>15.6</v>
      </c>
      <c r="I235" s="204"/>
      <c r="J235" s="203">
        <f>ROUND(I235*H235,2)</f>
        <v>0</v>
      </c>
      <c r="K235" s="205"/>
      <c r="L235" s="39"/>
      <c r="M235" s="206" t="s">
        <v>1</v>
      </c>
      <c r="N235" s="207" t="s">
        <v>40</v>
      </c>
      <c r="O235" s="71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0" t="s">
        <v>121</v>
      </c>
      <c r="AT235" s="210" t="s">
        <v>117</v>
      </c>
      <c r="AU235" s="210" t="s">
        <v>82</v>
      </c>
      <c r="AY235" s="17" t="s">
        <v>115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80</v>
      </c>
      <c r="BK235" s="211">
        <f>ROUND(I235*H235,2)</f>
        <v>0</v>
      </c>
      <c r="BL235" s="17" t="s">
        <v>121</v>
      </c>
      <c r="BM235" s="210" t="s">
        <v>351</v>
      </c>
    </row>
    <row r="236" spans="1:65" s="12" customFormat="1" ht="22.9" customHeight="1">
      <c r="B236" s="183"/>
      <c r="C236" s="184"/>
      <c r="D236" s="185" t="s">
        <v>74</v>
      </c>
      <c r="E236" s="197" t="s">
        <v>352</v>
      </c>
      <c r="F236" s="197" t="s">
        <v>353</v>
      </c>
      <c r="G236" s="184"/>
      <c r="H236" s="184"/>
      <c r="I236" s="187"/>
      <c r="J236" s="198">
        <f>BK236</f>
        <v>0</v>
      </c>
      <c r="K236" s="184"/>
      <c r="L236" s="189"/>
      <c r="M236" s="190"/>
      <c r="N236" s="191"/>
      <c r="O236" s="191"/>
      <c r="P236" s="192">
        <f>SUM(P237:P270)</f>
        <v>0</v>
      </c>
      <c r="Q236" s="191"/>
      <c r="R236" s="192">
        <f>SUM(R237:R270)</f>
        <v>1.125175</v>
      </c>
      <c r="S236" s="191"/>
      <c r="T236" s="193">
        <f>SUM(T237:T270)</f>
        <v>0</v>
      </c>
      <c r="AR236" s="194" t="s">
        <v>80</v>
      </c>
      <c r="AT236" s="195" t="s">
        <v>74</v>
      </c>
      <c r="AU236" s="195" t="s">
        <v>80</v>
      </c>
      <c r="AY236" s="194" t="s">
        <v>115</v>
      </c>
      <c r="BK236" s="196">
        <f>SUM(BK237:BK270)</f>
        <v>0</v>
      </c>
    </row>
    <row r="237" spans="1:65" s="2" customFormat="1" ht="21.75" customHeight="1">
      <c r="A237" s="34"/>
      <c r="B237" s="35"/>
      <c r="C237" s="199" t="s">
        <v>354</v>
      </c>
      <c r="D237" s="199" t="s">
        <v>117</v>
      </c>
      <c r="E237" s="200" t="s">
        <v>355</v>
      </c>
      <c r="F237" s="201" t="s">
        <v>356</v>
      </c>
      <c r="G237" s="202" t="s">
        <v>240</v>
      </c>
      <c r="H237" s="203">
        <v>2</v>
      </c>
      <c r="I237" s="204"/>
      <c r="J237" s="203">
        <f>ROUND(I237*H237,2)</f>
        <v>0</v>
      </c>
      <c r="K237" s="205"/>
      <c r="L237" s="39"/>
      <c r="M237" s="206" t="s">
        <v>1</v>
      </c>
      <c r="N237" s="207" t="s">
        <v>40</v>
      </c>
      <c r="O237" s="71"/>
      <c r="P237" s="208">
        <f>O237*H237</f>
        <v>0</v>
      </c>
      <c r="Q237" s="208">
        <v>6.9999999999999999E-4</v>
      </c>
      <c r="R237" s="208">
        <f>Q237*H237</f>
        <v>1.4E-3</v>
      </c>
      <c r="S237" s="208">
        <v>0</v>
      </c>
      <c r="T237" s="20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0" t="s">
        <v>121</v>
      </c>
      <c r="AT237" s="210" t="s">
        <v>117</v>
      </c>
      <c r="AU237" s="210" t="s">
        <v>82</v>
      </c>
      <c r="AY237" s="17" t="s">
        <v>115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80</v>
      </c>
      <c r="BK237" s="211">
        <f>ROUND(I237*H237,2)</f>
        <v>0</v>
      </c>
      <c r="BL237" s="17" t="s">
        <v>121</v>
      </c>
      <c r="BM237" s="210" t="s">
        <v>357</v>
      </c>
    </row>
    <row r="238" spans="1:65" s="13" customFormat="1">
      <c r="B238" s="212"/>
      <c r="C238" s="213"/>
      <c r="D238" s="214" t="s">
        <v>123</v>
      </c>
      <c r="E238" s="215" t="s">
        <v>1</v>
      </c>
      <c r="F238" s="216" t="s">
        <v>358</v>
      </c>
      <c r="G238" s="213"/>
      <c r="H238" s="215" t="s">
        <v>1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123</v>
      </c>
      <c r="AU238" s="222" t="s">
        <v>82</v>
      </c>
      <c r="AV238" s="13" t="s">
        <v>80</v>
      </c>
      <c r="AW238" s="13" t="s">
        <v>31</v>
      </c>
      <c r="AX238" s="13" t="s">
        <v>75</v>
      </c>
      <c r="AY238" s="222" t="s">
        <v>115</v>
      </c>
    </row>
    <row r="239" spans="1:65" s="14" customFormat="1">
      <c r="B239" s="223"/>
      <c r="C239" s="224"/>
      <c r="D239" s="214" t="s">
        <v>123</v>
      </c>
      <c r="E239" s="225" t="s">
        <v>1</v>
      </c>
      <c r="F239" s="226" t="s">
        <v>82</v>
      </c>
      <c r="G239" s="224"/>
      <c r="H239" s="227">
        <v>2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123</v>
      </c>
      <c r="AU239" s="233" t="s">
        <v>82</v>
      </c>
      <c r="AV239" s="14" t="s">
        <v>82</v>
      </c>
      <c r="AW239" s="14" t="s">
        <v>31</v>
      </c>
      <c r="AX239" s="14" t="s">
        <v>80</v>
      </c>
      <c r="AY239" s="233" t="s">
        <v>115</v>
      </c>
    </row>
    <row r="240" spans="1:65" s="2" customFormat="1" ht="21.75" customHeight="1">
      <c r="A240" s="34"/>
      <c r="B240" s="35"/>
      <c r="C240" s="199" t="s">
        <v>359</v>
      </c>
      <c r="D240" s="199" t="s">
        <v>117</v>
      </c>
      <c r="E240" s="200" t="s">
        <v>360</v>
      </c>
      <c r="F240" s="201" t="s">
        <v>361</v>
      </c>
      <c r="G240" s="202" t="s">
        <v>240</v>
      </c>
      <c r="H240" s="203">
        <v>1</v>
      </c>
      <c r="I240" s="204"/>
      <c r="J240" s="203">
        <f>ROUND(I240*H240,2)</f>
        <v>0</v>
      </c>
      <c r="K240" s="205"/>
      <c r="L240" s="39"/>
      <c r="M240" s="206" t="s">
        <v>1</v>
      </c>
      <c r="N240" s="207" t="s">
        <v>40</v>
      </c>
      <c r="O240" s="71"/>
      <c r="P240" s="208">
        <f>O240*H240</f>
        <v>0</v>
      </c>
      <c r="Q240" s="208">
        <v>1.0499999999999999E-3</v>
      </c>
      <c r="R240" s="208">
        <f>Q240*H240</f>
        <v>1.0499999999999999E-3</v>
      </c>
      <c r="S240" s="208">
        <v>0</v>
      </c>
      <c r="T240" s="20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0" t="s">
        <v>121</v>
      </c>
      <c r="AT240" s="210" t="s">
        <v>117</v>
      </c>
      <c r="AU240" s="210" t="s">
        <v>82</v>
      </c>
      <c r="AY240" s="17" t="s">
        <v>115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7" t="s">
        <v>80</v>
      </c>
      <c r="BK240" s="211">
        <f>ROUND(I240*H240,2)</f>
        <v>0</v>
      </c>
      <c r="BL240" s="17" t="s">
        <v>121</v>
      </c>
      <c r="BM240" s="210" t="s">
        <v>362</v>
      </c>
    </row>
    <row r="241" spans="1:65" s="13" customFormat="1">
      <c r="B241" s="212"/>
      <c r="C241" s="213"/>
      <c r="D241" s="214" t="s">
        <v>123</v>
      </c>
      <c r="E241" s="215" t="s">
        <v>1</v>
      </c>
      <c r="F241" s="216" t="s">
        <v>363</v>
      </c>
      <c r="G241" s="213"/>
      <c r="H241" s="215" t="s">
        <v>1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123</v>
      </c>
      <c r="AU241" s="222" t="s">
        <v>82</v>
      </c>
      <c r="AV241" s="13" t="s">
        <v>80</v>
      </c>
      <c r="AW241" s="13" t="s">
        <v>31</v>
      </c>
      <c r="AX241" s="13" t="s">
        <v>75</v>
      </c>
      <c r="AY241" s="222" t="s">
        <v>115</v>
      </c>
    </row>
    <row r="242" spans="1:65" s="14" customFormat="1">
      <c r="B242" s="223"/>
      <c r="C242" s="224"/>
      <c r="D242" s="214" t="s">
        <v>123</v>
      </c>
      <c r="E242" s="225" t="s">
        <v>1</v>
      </c>
      <c r="F242" s="226" t="s">
        <v>80</v>
      </c>
      <c r="G242" s="224"/>
      <c r="H242" s="227">
        <v>1</v>
      </c>
      <c r="I242" s="228"/>
      <c r="J242" s="224"/>
      <c r="K242" s="224"/>
      <c r="L242" s="229"/>
      <c r="M242" s="230"/>
      <c r="N242" s="231"/>
      <c r="O242" s="231"/>
      <c r="P242" s="231"/>
      <c r="Q242" s="231"/>
      <c r="R242" s="231"/>
      <c r="S242" s="231"/>
      <c r="T242" s="232"/>
      <c r="AT242" s="233" t="s">
        <v>123</v>
      </c>
      <c r="AU242" s="233" t="s">
        <v>82</v>
      </c>
      <c r="AV242" s="14" t="s">
        <v>82</v>
      </c>
      <c r="AW242" s="14" t="s">
        <v>31</v>
      </c>
      <c r="AX242" s="14" t="s">
        <v>80</v>
      </c>
      <c r="AY242" s="233" t="s">
        <v>115</v>
      </c>
    </row>
    <row r="243" spans="1:65" s="2" customFormat="1" ht="16.5" customHeight="1">
      <c r="A243" s="34"/>
      <c r="B243" s="35"/>
      <c r="C243" s="234" t="s">
        <v>364</v>
      </c>
      <c r="D243" s="234" t="s">
        <v>158</v>
      </c>
      <c r="E243" s="235" t="s">
        <v>365</v>
      </c>
      <c r="F243" s="236" t="s">
        <v>366</v>
      </c>
      <c r="G243" s="237" t="s">
        <v>240</v>
      </c>
      <c r="H243" s="238">
        <v>2</v>
      </c>
      <c r="I243" s="239"/>
      <c r="J243" s="238">
        <f>ROUND(I243*H243,2)</f>
        <v>0</v>
      </c>
      <c r="K243" s="240"/>
      <c r="L243" s="241"/>
      <c r="M243" s="242" t="s">
        <v>1</v>
      </c>
      <c r="N243" s="243" t="s">
        <v>40</v>
      </c>
      <c r="O243" s="71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0" t="s">
        <v>157</v>
      </c>
      <c r="AT243" s="210" t="s">
        <v>158</v>
      </c>
      <c r="AU243" s="210" t="s">
        <v>82</v>
      </c>
      <c r="AY243" s="17" t="s">
        <v>115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80</v>
      </c>
      <c r="BK243" s="211">
        <f>ROUND(I243*H243,2)</f>
        <v>0</v>
      </c>
      <c r="BL243" s="17" t="s">
        <v>121</v>
      </c>
      <c r="BM243" s="210" t="s">
        <v>367</v>
      </c>
    </row>
    <row r="244" spans="1:65" s="2" customFormat="1" ht="16.5" customHeight="1">
      <c r="A244" s="34"/>
      <c r="B244" s="35"/>
      <c r="C244" s="234" t="s">
        <v>368</v>
      </c>
      <c r="D244" s="234" t="s">
        <v>158</v>
      </c>
      <c r="E244" s="235" t="s">
        <v>369</v>
      </c>
      <c r="F244" s="236" t="s">
        <v>370</v>
      </c>
      <c r="G244" s="237" t="s">
        <v>240</v>
      </c>
      <c r="H244" s="238">
        <v>1</v>
      </c>
      <c r="I244" s="239"/>
      <c r="J244" s="238">
        <f>ROUND(I244*H244,2)</f>
        <v>0</v>
      </c>
      <c r="K244" s="240"/>
      <c r="L244" s="241"/>
      <c r="M244" s="242" t="s">
        <v>1</v>
      </c>
      <c r="N244" s="243" t="s">
        <v>40</v>
      </c>
      <c r="O244" s="71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0" t="s">
        <v>157</v>
      </c>
      <c r="AT244" s="210" t="s">
        <v>158</v>
      </c>
      <c r="AU244" s="210" t="s">
        <v>82</v>
      </c>
      <c r="AY244" s="17" t="s">
        <v>115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7" t="s">
        <v>80</v>
      </c>
      <c r="BK244" s="211">
        <f>ROUND(I244*H244,2)</f>
        <v>0</v>
      </c>
      <c r="BL244" s="17" t="s">
        <v>121</v>
      </c>
      <c r="BM244" s="210" t="s">
        <v>371</v>
      </c>
    </row>
    <row r="245" spans="1:65" s="2" customFormat="1" ht="21.75" customHeight="1">
      <c r="A245" s="34"/>
      <c r="B245" s="35"/>
      <c r="C245" s="199" t="s">
        <v>372</v>
      </c>
      <c r="D245" s="199" t="s">
        <v>117</v>
      </c>
      <c r="E245" s="200" t="s">
        <v>373</v>
      </c>
      <c r="F245" s="201" t="s">
        <v>374</v>
      </c>
      <c r="G245" s="202" t="s">
        <v>240</v>
      </c>
      <c r="H245" s="203">
        <v>3</v>
      </c>
      <c r="I245" s="204"/>
      <c r="J245" s="203">
        <f>ROUND(I245*H245,2)</f>
        <v>0</v>
      </c>
      <c r="K245" s="205"/>
      <c r="L245" s="39"/>
      <c r="M245" s="206" t="s">
        <v>1</v>
      </c>
      <c r="N245" s="207" t="s">
        <v>40</v>
      </c>
      <c r="O245" s="71"/>
      <c r="P245" s="208">
        <f>O245*H245</f>
        <v>0</v>
      </c>
      <c r="Q245" s="208">
        <v>0.11241</v>
      </c>
      <c r="R245" s="208">
        <f>Q245*H245</f>
        <v>0.33722999999999997</v>
      </c>
      <c r="S245" s="208">
        <v>0</v>
      </c>
      <c r="T245" s="20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0" t="s">
        <v>121</v>
      </c>
      <c r="AT245" s="210" t="s">
        <v>117</v>
      </c>
      <c r="AU245" s="210" t="s">
        <v>82</v>
      </c>
      <c r="AY245" s="17" t="s">
        <v>115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80</v>
      </c>
      <c r="BK245" s="211">
        <f>ROUND(I245*H245,2)</f>
        <v>0</v>
      </c>
      <c r="BL245" s="17" t="s">
        <v>121</v>
      </c>
      <c r="BM245" s="210" t="s">
        <v>375</v>
      </c>
    </row>
    <row r="246" spans="1:65" s="2" customFormat="1" ht="16.5" customHeight="1">
      <c r="A246" s="34"/>
      <c r="B246" s="35"/>
      <c r="C246" s="234" t="s">
        <v>376</v>
      </c>
      <c r="D246" s="234" t="s">
        <v>158</v>
      </c>
      <c r="E246" s="235" t="s">
        <v>377</v>
      </c>
      <c r="F246" s="236" t="s">
        <v>378</v>
      </c>
      <c r="G246" s="237" t="s">
        <v>240</v>
      </c>
      <c r="H246" s="238">
        <v>3</v>
      </c>
      <c r="I246" s="239"/>
      <c r="J246" s="238">
        <f>ROUND(I246*H246,2)</f>
        <v>0</v>
      </c>
      <c r="K246" s="240"/>
      <c r="L246" s="241"/>
      <c r="M246" s="242" t="s">
        <v>1</v>
      </c>
      <c r="N246" s="243" t="s">
        <v>40</v>
      </c>
      <c r="O246" s="71"/>
      <c r="P246" s="208">
        <f>O246*H246</f>
        <v>0</v>
      </c>
      <c r="Q246" s="208">
        <v>6.1000000000000004E-3</v>
      </c>
      <c r="R246" s="208">
        <f>Q246*H246</f>
        <v>1.83E-2</v>
      </c>
      <c r="S246" s="208">
        <v>0</v>
      </c>
      <c r="T246" s="20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0" t="s">
        <v>157</v>
      </c>
      <c r="AT246" s="210" t="s">
        <v>158</v>
      </c>
      <c r="AU246" s="210" t="s">
        <v>82</v>
      </c>
      <c r="AY246" s="17" t="s">
        <v>115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80</v>
      </c>
      <c r="BK246" s="211">
        <f>ROUND(I246*H246,2)</f>
        <v>0</v>
      </c>
      <c r="BL246" s="17" t="s">
        <v>121</v>
      </c>
      <c r="BM246" s="210" t="s">
        <v>379</v>
      </c>
    </row>
    <row r="247" spans="1:65" s="2" customFormat="1" ht="21.75" customHeight="1">
      <c r="A247" s="34"/>
      <c r="B247" s="35"/>
      <c r="C247" s="199" t="s">
        <v>380</v>
      </c>
      <c r="D247" s="199" t="s">
        <v>117</v>
      </c>
      <c r="E247" s="200" t="s">
        <v>381</v>
      </c>
      <c r="F247" s="201" t="s">
        <v>382</v>
      </c>
      <c r="G247" s="202" t="s">
        <v>383</v>
      </c>
      <c r="H247" s="203">
        <v>1</v>
      </c>
      <c r="I247" s="204"/>
      <c r="J247" s="203">
        <f>ROUND(I247*H247,2)</f>
        <v>0</v>
      </c>
      <c r="K247" s="205"/>
      <c r="L247" s="39"/>
      <c r="M247" s="206" t="s">
        <v>1</v>
      </c>
      <c r="N247" s="207" t="s">
        <v>40</v>
      </c>
      <c r="O247" s="71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0" t="s">
        <v>121</v>
      </c>
      <c r="AT247" s="210" t="s">
        <v>117</v>
      </c>
      <c r="AU247" s="210" t="s">
        <v>82</v>
      </c>
      <c r="AY247" s="17" t="s">
        <v>115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80</v>
      </c>
      <c r="BK247" s="211">
        <f>ROUND(I247*H247,2)</f>
        <v>0</v>
      </c>
      <c r="BL247" s="17" t="s">
        <v>121</v>
      </c>
      <c r="BM247" s="210" t="s">
        <v>384</v>
      </c>
    </row>
    <row r="248" spans="1:65" s="13" customFormat="1">
      <c r="B248" s="212"/>
      <c r="C248" s="213"/>
      <c r="D248" s="214" t="s">
        <v>123</v>
      </c>
      <c r="E248" s="215" t="s">
        <v>1</v>
      </c>
      <c r="F248" s="216" t="s">
        <v>385</v>
      </c>
      <c r="G248" s="213"/>
      <c r="H248" s="215" t="s">
        <v>1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123</v>
      </c>
      <c r="AU248" s="222" t="s">
        <v>82</v>
      </c>
      <c r="AV248" s="13" t="s">
        <v>80</v>
      </c>
      <c r="AW248" s="13" t="s">
        <v>31</v>
      </c>
      <c r="AX248" s="13" t="s">
        <v>75</v>
      </c>
      <c r="AY248" s="222" t="s">
        <v>115</v>
      </c>
    </row>
    <row r="249" spans="1:65" s="14" customFormat="1">
      <c r="B249" s="223"/>
      <c r="C249" s="224"/>
      <c r="D249" s="214" t="s">
        <v>123</v>
      </c>
      <c r="E249" s="225" t="s">
        <v>1</v>
      </c>
      <c r="F249" s="226" t="s">
        <v>80</v>
      </c>
      <c r="G249" s="224"/>
      <c r="H249" s="227">
        <v>1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123</v>
      </c>
      <c r="AU249" s="233" t="s">
        <v>82</v>
      </c>
      <c r="AV249" s="14" t="s">
        <v>82</v>
      </c>
      <c r="AW249" s="14" t="s">
        <v>31</v>
      </c>
      <c r="AX249" s="14" t="s">
        <v>80</v>
      </c>
      <c r="AY249" s="233" t="s">
        <v>115</v>
      </c>
    </row>
    <row r="250" spans="1:65" s="2" customFormat="1" ht="21.75" customHeight="1">
      <c r="A250" s="34"/>
      <c r="B250" s="35"/>
      <c r="C250" s="199" t="s">
        <v>386</v>
      </c>
      <c r="D250" s="199" t="s">
        <v>117</v>
      </c>
      <c r="E250" s="200" t="s">
        <v>387</v>
      </c>
      <c r="F250" s="201" t="s">
        <v>388</v>
      </c>
      <c r="G250" s="202" t="s">
        <v>389</v>
      </c>
      <c r="H250" s="203">
        <v>305</v>
      </c>
      <c r="I250" s="204"/>
      <c r="J250" s="203">
        <f>ROUND(I250*H250,2)</f>
        <v>0</v>
      </c>
      <c r="K250" s="205"/>
      <c r="L250" s="39"/>
      <c r="M250" s="206" t="s">
        <v>1</v>
      </c>
      <c r="N250" s="207" t="s">
        <v>40</v>
      </c>
      <c r="O250" s="71"/>
      <c r="P250" s="208">
        <f>O250*H250</f>
        <v>0</v>
      </c>
      <c r="Q250" s="208">
        <v>3.3E-4</v>
      </c>
      <c r="R250" s="208">
        <f>Q250*H250</f>
        <v>0.10065</v>
      </c>
      <c r="S250" s="208">
        <v>0</v>
      </c>
      <c r="T250" s="20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0" t="s">
        <v>121</v>
      </c>
      <c r="AT250" s="210" t="s">
        <v>117</v>
      </c>
      <c r="AU250" s="210" t="s">
        <v>82</v>
      </c>
      <c r="AY250" s="17" t="s">
        <v>115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80</v>
      </c>
      <c r="BK250" s="211">
        <f>ROUND(I250*H250,2)</f>
        <v>0</v>
      </c>
      <c r="BL250" s="17" t="s">
        <v>121</v>
      </c>
      <c r="BM250" s="210" t="s">
        <v>390</v>
      </c>
    </row>
    <row r="251" spans="1:65" s="2" customFormat="1" ht="21.75" customHeight="1">
      <c r="A251" s="34"/>
      <c r="B251" s="35"/>
      <c r="C251" s="199" t="s">
        <v>391</v>
      </c>
      <c r="D251" s="199" t="s">
        <v>117</v>
      </c>
      <c r="E251" s="200" t="s">
        <v>392</v>
      </c>
      <c r="F251" s="201" t="s">
        <v>393</v>
      </c>
      <c r="G251" s="202" t="s">
        <v>389</v>
      </c>
      <c r="H251" s="203">
        <v>86</v>
      </c>
      <c r="I251" s="204"/>
      <c r="J251" s="203">
        <f>ROUND(I251*H251,2)</f>
        <v>0</v>
      </c>
      <c r="K251" s="205"/>
      <c r="L251" s="39"/>
      <c r="M251" s="206" t="s">
        <v>1</v>
      </c>
      <c r="N251" s="207" t="s">
        <v>40</v>
      </c>
      <c r="O251" s="71"/>
      <c r="P251" s="208">
        <f>O251*H251</f>
        <v>0</v>
      </c>
      <c r="Q251" s="208">
        <v>1.1E-4</v>
      </c>
      <c r="R251" s="208">
        <f>Q251*H251</f>
        <v>9.4599999999999997E-3</v>
      </c>
      <c r="S251" s="208">
        <v>0</v>
      </c>
      <c r="T251" s="20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0" t="s">
        <v>121</v>
      </c>
      <c r="AT251" s="210" t="s">
        <v>117</v>
      </c>
      <c r="AU251" s="210" t="s">
        <v>82</v>
      </c>
      <c r="AY251" s="17" t="s">
        <v>115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80</v>
      </c>
      <c r="BK251" s="211">
        <f>ROUND(I251*H251,2)</f>
        <v>0</v>
      </c>
      <c r="BL251" s="17" t="s">
        <v>121</v>
      </c>
      <c r="BM251" s="210" t="s">
        <v>394</v>
      </c>
    </row>
    <row r="252" spans="1:65" s="14" customFormat="1">
      <c r="B252" s="223"/>
      <c r="C252" s="224"/>
      <c r="D252" s="214" t="s">
        <v>123</v>
      </c>
      <c r="E252" s="225" t="s">
        <v>1</v>
      </c>
      <c r="F252" s="226" t="s">
        <v>395</v>
      </c>
      <c r="G252" s="224"/>
      <c r="H252" s="227">
        <v>86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123</v>
      </c>
      <c r="AU252" s="233" t="s">
        <v>82</v>
      </c>
      <c r="AV252" s="14" t="s">
        <v>82</v>
      </c>
      <c r="AW252" s="14" t="s">
        <v>31</v>
      </c>
      <c r="AX252" s="14" t="s">
        <v>80</v>
      </c>
      <c r="AY252" s="233" t="s">
        <v>115</v>
      </c>
    </row>
    <row r="253" spans="1:65" s="2" customFormat="1" ht="21.75" customHeight="1">
      <c r="A253" s="34"/>
      <c r="B253" s="35"/>
      <c r="C253" s="199" t="s">
        <v>396</v>
      </c>
      <c r="D253" s="199" t="s">
        <v>117</v>
      </c>
      <c r="E253" s="200" t="s">
        <v>397</v>
      </c>
      <c r="F253" s="201" t="s">
        <v>398</v>
      </c>
      <c r="G253" s="202" t="s">
        <v>389</v>
      </c>
      <c r="H253" s="203">
        <v>50</v>
      </c>
      <c r="I253" s="204"/>
      <c r="J253" s="203">
        <f>ROUND(I253*H253,2)</f>
        <v>0</v>
      </c>
      <c r="K253" s="205"/>
      <c r="L253" s="39"/>
      <c r="M253" s="206" t="s">
        <v>1</v>
      </c>
      <c r="N253" s="207" t="s">
        <v>40</v>
      </c>
      <c r="O253" s="71"/>
      <c r="P253" s="208">
        <f>O253*H253</f>
        <v>0</v>
      </c>
      <c r="Q253" s="208">
        <v>3.8000000000000002E-4</v>
      </c>
      <c r="R253" s="208">
        <f>Q253*H253</f>
        <v>1.9E-2</v>
      </c>
      <c r="S253" s="208">
        <v>0</v>
      </c>
      <c r="T253" s="20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0" t="s">
        <v>121</v>
      </c>
      <c r="AT253" s="210" t="s">
        <v>117</v>
      </c>
      <c r="AU253" s="210" t="s">
        <v>82</v>
      </c>
      <c r="AY253" s="17" t="s">
        <v>115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80</v>
      </c>
      <c r="BK253" s="211">
        <f>ROUND(I253*H253,2)</f>
        <v>0</v>
      </c>
      <c r="BL253" s="17" t="s">
        <v>121</v>
      </c>
      <c r="BM253" s="210" t="s">
        <v>399</v>
      </c>
    </row>
    <row r="254" spans="1:65" s="2" customFormat="1" ht="21.75" customHeight="1">
      <c r="A254" s="34"/>
      <c r="B254" s="35"/>
      <c r="C254" s="199" t="s">
        <v>400</v>
      </c>
      <c r="D254" s="199" t="s">
        <v>117</v>
      </c>
      <c r="E254" s="200" t="s">
        <v>401</v>
      </c>
      <c r="F254" s="201" t="s">
        <v>402</v>
      </c>
      <c r="G254" s="202" t="s">
        <v>389</v>
      </c>
      <c r="H254" s="203">
        <v>618</v>
      </c>
      <c r="I254" s="204"/>
      <c r="J254" s="203">
        <f>ROUND(I254*H254,2)</f>
        <v>0</v>
      </c>
      <c r="K254" s="205"/>
      <c r="L254" s="39"/>
      <c r="M254" s="206" t="s">
        <v>1</v>
      </c>
      <c r="N254" s="207" t="s">
        <v>40</v>
      </c>
      <c r="O254" s="71"/>
      <c r="P254" s="208">
        <f>O254*H254</f>
        <v>0</v>
      </c>
      <c r="Q254" s="208">
        <v>6.4999999999999997E-4</v>
      </c>
      <c r="R254" s="208">
        <f>Q254*H254</f>
        <v>0.4017</v>
      </c>
      <c r="S254" s="208">
        <v>0</v>
      </c>
      <c r="T254" s="209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0" t="s">
        <v>121</v>
      </c>
      <c r="AT254" s="210" t="s">
        <v>117</v>
      </c>
      <c r="AU254" s="210" t="s">
        <v>82</v>
      </c>
      <c r="AY254" s="17" t="s">
        <v>115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80</v>
      </c>
      <c r="BK254" s="211">
        <f>ROUND(I254*H254,2)</f>
        <v>0</v>
      </c>
      <c r="BL254" s="17" t="s">
        <v>121</v>
      </c>
      <c r="BM254" s="210" t="s">
        <v>403</v>
      </c>
    </row>
    <row r="255" spans="1:65" s="2" customFormat="1" ht="21.75" customHeight="1">
      <c r="A255" s="34"/>
      <c r="B255" s="35"/>
      <c r="C255" s="199" t="s">
        <v>404</v>
      </c>
      <c r="D255" s="199" t="s">
        <v>117</v>
      </c>
      <c r="E255" s="200" t="s">
        <v>405</v>
      </c>
      <c r="F255" s="201" t="s">
        <v>406</v>
      </c>
      <c r="G255" s="202" t="s">
        <v>165</v>
      </c>
      <c r="H255" s="203">
        <v>72.5</v>
      </c>
      <c r="I255" s="204"/>
      <c r="J255" s="203">
        <f>ROUND(I255*H255,2)</f>
        <v>0</v>
      </c>
      <c r="K255" s="205"/>
      <c r="L255" s="39"/>
      <c r="M255" s="206" t="s">
        <v>1</v>
      </c>
      <c r="N255" s="207" t="s">
        <v>40</v>
      </c>
      <c r="O255" s="71"/>
      <c r="P255" s="208">
        <f>O255*H255</f>
        <v>0</v>
      </c>
      <c r="Q255" s="208">
        <v>2.5999999999999999E-3</v>
      </c>
      <c r="R255" s="208">
        <f>Q255*H255</f>
        <v>0.1885</v>
      </c>
      <c r="S255" s="208">
        <v>0</v>
      </c>
      <c r="T255" s="20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0" t="s">
        <v>121</v>
      </c>
      <c r="AT255" s="210" t="s">
        <v>117</v>
      </c>
      <c r="AU255" s="210" t="s">
        <v>82</v>
      </c>
      <c r="AY255" s="17" t="s">
        <v>115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7" t="s">
        <v>80</v>
      </c>
      <c r="BK255" s="211">
        <f>ROUND(I255*H255,2)</f>
        <v>0</v>
      </c>
      <c r="BL255" s="17" t="s">
        <v>121</v>
      </c>
      <c r="BM255" s="210" t="s">
        <v>407</v>
      </c>
    </row>
    <row r="256" spans="1:65" s="13" customFormat="1">
      <c r="B256" s="212"/>
      <c r="C256" s="213"/>
      <c r="D256" s="214" t="s">
        <v>123</v>
      </c>
      <c r="E256" s="215" t="s">
        <v>1</v>
      </c>
      <c r="F256" s="216" t="s">
        <v>408</v>
      </c>
      <c r="G256" s="213"/>
      <c r="H256" s="215" t="s">
        <v>1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123</v>
      </c>
      <c r="AU256" s="222" t="s">
        <v>82</v>
      </c>
      <c r="AV256" s="13" t="s">
        <v>80</v>
      </c>
      <c r="AW256" s="13" t="s">
        <v>31</v>
      </c>
      <c r="AX256" s="13" t="s">
        <v>75</v>
      </c>
      <c r="AY256" s="222" t="s">
        <v>115</v>
      </c>
    </row>
    <row r="257" spans="1:65" s="14" customFormat="1">
      <c r="B257" s="223"/>
      <c r="C257" s="224"/>
      <c r="D257" s="214" t="s">
        <v>123</v>
      </c>
      <c r="E257" s="225" t="s">
        <v>1</v>
      </c>
      <c r="F257" s="226" t="s">
        <v>409</v>
      </c>
      <c r="G257" s="224"/>
      <c r="H257" s="227">
        <v>1.5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123</v>
      </c>
      <c r="AU257" s="233" t="s">
        <v>82</v>
      </c>
      <c r="AV257" s="14" t="s">
        <v>82</v>
      </c>
      <c r="AW257" s="14" t="s">
        <v>31</v>
      </c>
      <c r="AX257" s="14" t="s">
        <v>75</v>
      </c>
      <c r="AY257" s="233" t="s">
        <v>115</v>
      </c>
    </row>
    <row r="258" spans="1:65" s="13" customFormat="1">
      <c r="B258" s="212"/>
      <c r="C258" s="213"/>
      <c r="D258" s="214" t="s">
        <v>123</v>
      </c>
      <c r="E258" s="215" t="s">
        <v>1</v>
      </c>
      <c r="F258" s="216" t="s">
        <v>410</v>
      </c>
      <c r="G258" s="213"/>
      <c r="H258" s="215" t="s">
        <v>1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123</v>
      </c>
      <c r="AU258" s="222" t="s">
        <v>82</v>
      </c>
      <c r="AV258" s="13" t="s">
        <v>80</v>
      </c>
      <c r="AW258" s="13" t="s">
        <v>31</v>
      </c>
      <c r="AX258" s="13" t="s">
        <v>75</v>
      </c>
      <c r="AY258" s="222" t="s">
        <v>115</v>
      </c>
    </row>
    <row r="259" spans="1:65" s="14" customFormat="1">
      <c r="B259" s="223"/>
      <c r="C259" s="224"/>
      <c r="D259" s="214" t="s">
        <v>123</v>
      </c>
      <c r="E259" s="225" t="s">
        <v>1</v>
      </c>
      <c r="F259" s="226" t="s">
        <v>151</v>
      </c>
      <c r="G259" s="224"/>
      <c r="H259" s="227">
        <v>7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123</v>
      </c>
      <c r="AU259" s="233" t="s">
        <v>82</v>
      </c>
      <c r="AV259" s="14" t="s">
        <v>82</v>
      </c>
      <c r="AW259" s="14" t="s">
        <v>31</v>
      </c>
      <c r="AX259" s="14" t="s">
        <v>75</v>
      </c>
      <c r="AY259" s="233" t="s">
        <v>115</v>
      </c>
    </row>
    <row r="260" spans="1:65" s="13" customFormat="1">
      <c r="B260" s="212"/>
      <c r="C260" s="213"/>
      <c r="D260" s="214" t="s">
        <v>123</v>
      </c>
      <c r="E260" s="215" t="s">
        <v>1</v>
      </c>
      <c r="F260" s="216" t="s">
        <v>411</v>
      </c>
      <c r="G260" s="213"/>
      <c r="H260" s="215" t="s">
        <v>1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123</v>
      </c>
      <c r="AU260" s="222" t="s">
        <v>82</v>
      </c>
      <c r="AV260" s="13" t="s">
        <v>80</v>
      </c>
      <c r="AW260" s="13" t="s">
        <v>31</v>
      </c>
      <c r="AX260" s="13" t="s">
        <v>75</v>
      </c>
      <c r="AY260" s="222" t="s">
        <v>115</v>
      </c>
    </row>
    <row r="261" spans="1:65" s="14" customFormat="1">
      <c r="B261" s="223"/>
      <c r="C261" s="224"/>
      <c r="D261" s="214" t="s">
        <v>123</v>
      </c>
      <c r="E261" s="225" t="s">
        <v>1</v>
      </c>
      <c r="F261" s="226" t="s">
        <v>412</v>
      </c>
      <c r="G261" s="224"/>
      <c r="H261" s="227">
        <v>64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123</v>
      </c>
      <c r="AU261" s="233" t="s">
        <v>82</v>
      </c>
      <c r="AV261" s="14" t="s">
        <v>82</v>
      </c>
      <c r="AW261" s="14" t="s">
        <v>31</v>
      </c>
      <c r="AX261" s="14" t="s">
        <v>75</v>
      </c>
      <c r="AY261" s="233" t="s">
        <v>115</v>
      </c>
    </row>
    <row r="262" spans="1:65" s="15" customFormat="1">
      <c r="B262" s="247"/>
      <c r="C262" s="248"/>
      <c r="D262" s="214" t="s">
        <v>123</v>
      </c>
      <c r="E262" s="249" t="s">
        <v>1</v>
      </c>
      <c r="F262" s="250" t="s">
        <v>413</v>
      </c>
      <c r="G262" s="248"/>
      <c r="H262" s="251">
        <v>72.5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123</v>
      </c>
      <c r="AU262" s="257" t="s">
        <v>82</v>
      </c>
      <c r="AV262" s="15" t="s">
        <v>121</v>
      </c>
      <c r="AW262" s="15" t="s">
        <v>31</v>
      </c>
      <c r="AX262" s="15" t="s">
        <v>80</v>
      </c>
      <c r="AY262" s="257" t="s">
        <v>115</v>
      </c>
    </row>
    <row r="263" spans="1:65" s="2" customFormat="1" ht="16.5" customHeight="1">
      <c r="A263" s="34"/>
      <c r="B263" s="35"/>
      <c r="C263" s="199" t="s">
        <v>414</v>
      </c>
      <c r="D263" s="199" t="s">
        <v>117</v>
      </c>
      <c r="E263" s="200" t="s">
        <v>415</v>
      </c>
      <c r="F263" s="201" t="s">
        <v>416</v>
      </c>
      <c r="G263" s="202" t="s">
        <v>389</v>
      </c>
      <c r="H263" s="203">
        <v>1059</v>
      </c>
      <c r="I263" s="204"/>
      <c r="J263" s="203">
        <f>ROUND(I263*H263,2)</f>
        <v>0</v>
      </c>
      <c r="K263" s="205"/>
      <c r="L263" s="39"/>
      <c r="M263" s="206" t="s">
        <v>1</v>
      </c>
      <c r="N263" s="207" t="s">
        <v>40</v>
      </c>
      <c r="O263" s="71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0" t="s">
        <v>121</v>
      </c>
      <c r="AT263" s="210" t="s">
        <v>117</v>
      </c>
      <c r="AU263" s="210" t="s">
        <v>82</v>
      </c>
      <c r="AY263" s="17" t="s">
        <v>115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7" t="s">
        <v>80</v>
      </c>
      <c r="BK263" s="211">
        <f>ROUND(I263*H263,2)</f>
        <v>0</v>
      </c>
      <c r="BL263" s="17" t="s">
        <v>121</v>
      </c>
      <c r="BM263" s="210" t="s">
        <v>417</v>
      </c>
    </row>
    <row r="264" spans="1:65" s="14" customFormat="1">
      <c r="B264" s="223"/>
      <c r="C264" s="224"/>
      <c r="D264" s="214" t="s">
        <v>123</v>
      </c>
      <c r="E264" s="225" t="s">
        <v>1</v>
      </c>
      <c r="F264" s="226" t="s">
        <v>418</v>
      </c>
      <c r="G264" s="224"/>
      <c r="H264" s="227">
        <v>1059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AT264" s="233" t="s">
        <v>123</v>
      </c>
      <c r="AU264" s="233" t="s">
        <v>82</v>
      </c>
      <c r="AV264" s="14" t="s">
        <v>82</v>
      </c>
      <c r="AW264" s="14" t="s">
        <v>31</v>
      </c>
      <c r="AX264" s="14" t="s">
        <v>80</v>
      </c>
      <c r="AY264" s="233" t="s">
        <v>115</v>
      </c>
    </row>
    <row r="265" spans="1:65" s="2" customFormat="1" ht="16.5" customHeight="1">
      <c r="A265" s="34"/>
      <c r="B265" s="35"/>
      <c r="C265" s="199" t="s">
        <v>419</v>
      </c>
      <c r="D265" s="199" t="s">
        <v>117</v>
      </c>
      <c r="E265" s="200" t="s">
        <v>420</v>
      </c>
      <c r="F265" s="201" t="s">
        <v>421</v>
      </c>
      <c r="G265" s="202" t="s">
        <v>165</v>
      </c>
      <c r="H265" s="203">
        <v>72.5</v>
      </c>
      <c r="I265" s="204"/>
      <c r="J265" s="203">
        <f>ROUND(I265*H265,2)</f>
        <v>0</v>
      </c>
      <c r="K265" s="205"/>
      <c r="L265" s="39"/>
      <c r="M265" s="206" t="s">
        <v>1</v>
      </c>
      <c r="N265" s="207" t="s">
        <v>40</v>
      </c>
      <c r="O265" s="71"/>
      <c r="P265" s="208">
        <f>O265*H265</f>
        <v>0</v>
      </c>
      <c r="Q265" s="208">
        <v>1.0000000000000001E-5</v>
      </c>
      <c r="R265" s="208">
        <f>Q265*H265</f>
        <v>7.2500000000000006E-4</v>
      </c>
      <c r="S265" s="208">
        <v>0</v>
      </c>
      <c r="T265" s="20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0" t="s">
        <v>121</v>
      </c>
      <c r="AT265" s="210" t="s">
        <v>117</v>
      </c>
      <c r="AU265" s="210" t="s">
        <v>82</v>
      </c>
      <c r="AY265" s="17" t="s">
        <v>115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80</v>
      </c>
      <c r="BK265" s="211">
        <f>ROUND(I265*H265,2)</f>
        <v>0</v>
      </c>
      <c r="BL265" s="17" t="s">
        <v>121</v>
      </c>
      <c r="BM265" s="210" t="s">
        <v>422</v>
      </c>
    </row>
    <row r="266" spans="1:65" s="14" customFormat="1">
      <c r="B266" s="223"/>
      <c r="C266" s="224"/>
      <c r="D266" s="214" t="s">
        <v>123</v>
      </c>
      <c r="E266" s="225" t="s">
        <v>1</v>
      </c>
      <c r="F266" s="226" t="s">
        <v>423</v>
      </c>
      <c r="G266" s="224"/>
      <c r="H266" s="227">
        <v>72.5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123</v>
      </c>
      <c r="AU266" s="233" t="s">
        <v>82</v>
      </c>
      <c r="AV266" s="14" t="s">
        <v>82</v>
      </c>
      <c r="AW266" s="14" t="s">
        <v>31</v>
      </c>
      <c r="AX266" s="14" t="s">
        <v>80</v>
      </c>
      <c r="AY266" s="233" t="s">
        <v>115</v>
      </c>
    </row>
    <row r="267" spans="1:65" s="2" customFormat="1" ht="21.75" customHeight="1">
      <c r="A267" s="34"/>
      <c r="B267" s="35"/>
      <c r="C267" s="199" t="s">
        <v>424</v>
      </c>
      <c r="D267" s="199" t="s">
        <v>117</v>
      </c>
      <c r="E267" s="200" t="s">
        <v>425</v>
      </c>
      <c r="F267" s="201" t="s">
        <v>426</v>
      </c>
      <c r="G267" s="202" t="s">
        <v>240</v>
      </c>
      <c r="H267" s="203">
        <v>12</v>
      </c>
      <c r="I267" s="204"/>
      <c r="J267" s="203">
        <f>ROUND(I267*H267,2)</f>
        <v>0</v>
      </c>
      <c r="K267" s="205"/>
      <c r="L267" s="39"/>
      <c r="M267" s="206" t="s">
        <v>1</v>
      </c>
      <c r="N267" s="207" t="s">
        <v>40</v>
      </c>
      <c r="O267" s="71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0" t="s">
        <v>121</v>
      </c>
      <c r="AT267" s="210" t="s">
        <v>117</v>
      </c>
      <c r="AU267" s="210" t="s">
        <v>82</v>
      </c>
      <c r="AY267" s="17" t="s">
        <v>115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7" t="s">
        <v>80</v>
      </c>
      <c r="BK267" s="211">
        <f>ROUND(I267*H267,2)</f>
        <v>0</v>
      </c>
      <c r="BL267" s="17" t="s">
        <v>121</v>
      </c>
      <c r="BM267" s="210" t="s">
        <v>427</v>
      </c>
    </row>
    <row r="268" spans="1:65" s="2" customFormat="1" ht="16.5" customHeight="1">
      <c r="A268" s="34"/>
      <c r="B268" s="35"/>
      <c r="C268" s="234" t="s">
        <v>428</v>
      </c>
      <c r="D268" s="234" t="s">
        <v>158</v>
      </c>
      <c r="E268" s="235" t="s">
        <v>429</v>
      </c>
      <c r="F268" s="236" t="s">
        <v>430</v>
      </c>
      <c r="G268" s="237" t="s">
        <v>240</v>
      </c>
      <c r="H268" s="238">
        <v>12</v>
      </c>
      <c r="I268" s="239"/>
      <c r="J268" s="238">
        <f>ROUND(I268*H268,2)</f>
        <v>0</v>
      </c>
      <c r="K268" s="240"/>
      <c r="L268" s="241"/>
      <c r="M268" s="242" t="s">
        <v>1</v>
      </c>
      <c r="N268" s="243" t="s">
        <v>40</v>
      </c>
      <c r="O268" s="71"/>
      <c r="P268" s="208">
        <f>O268*H268</f>
        <v>0</v>
      </c>
      <c r="Q268" s="208">
        <v>2.0999999999999999E-3</v>
      </c>
      <c r="R268" s="208">
        <f>Q268*H268</f>
        <v>2.52E-2</v>
      </c>
      <c r="S268" s="208">
        <v>0</v>
      </c>
      <c r="T268" s="20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0" t="s">
        <v>157</v>
      </c>
      <c r="AT268" s="210" t="s">
        <v>158</v>
      </c>
      <c r="AU268" s="210" t="s">
        <v>82</v>
      </c>
      <c r="AY268" s="17" t="s">
        <v>115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7" t="s">
        <v>80</v>
      </c>
      <c r="BK268" s="211">
        <f>ROUND(I268*H268,2)</f>
        <v>0</v>
      </c>
      <c r="BL268" s="17" t="s">
        <v>121</v>
      </c>
      <c r="BM268" s="210" t="s">
        <v>431</v>
      </c>
    </row>
    <row r="269" spans="1:65" s="2" customFormat="1" ht="16.5" customHeight="1">
      <c r="A269" s="34"/>
      <c r="B269" s="35"/>
      <c r="C269" s="199" t="s">
        <v>432</v>
      </c>
      <c r="D269" s="199" t="s">
        <v>117</v>
      </c>
      <c r="E269" s="200" t="s">
        <v>433</v>
      </c>
      <c r="F269" s="201" t="s">
        <v>434</v>
      </c>
      <c r="G269" s="202" t="s">
        <v>389</v>
      </c>
      <c r="H269" s="203">
        <v>36</v>
      </c>
      <c r="I269" s="204"/>
      <c r="J269" s="203">
        <f>ROUND(I269*H269,2)</f>
        <v>0</v>
      </c>
      <c r="K269" s="205"/>
      <c r="L269" s="39"/>
      <c r="M269" s="206" t="s">
        <v>1</v>
      </c>
      <c r="N269" s="207" t="s">
        <v>40</v>
      </c>
      <c r="O269" s="71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0" t="s">
        <v>121</v>
      </c>
      <c r="AT269" s="210" t="s">
        <v>117</v>
      </c>
      <c r="AU269" s="210" t="s">
        <v>82</v>
      </c>
      <c r="AY269" s="17" t="s">
        <v>115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7" t="s">
        <v>80</v>
      </c>
      <c r="BK269" s="211">
        <f>ROUND(I269*H269,2)</f>
        <v>0</v>
      </c>
      <c r="BL269" s="17" t="s">
        <v>121</v>
      </c>
      <c r="BM269" s="210" t="s">
        <v>435</v>
      </c>
    </row>
    <row r="270" spans="1:65" s="2" customFormat="1" ht="21.75" customHeight="1">
      <c r="A270" s="34"/>
      <c r="B270" s="35"/>
      <c r="C270" s="199" t="s">
        <v>436</v>
      </c>
      <c r="D270" s="199" t="s">
        <v>117</v>
      </c>
      <c r="E270" s="200" t="s">
        <v>437</v>
      </c>
      <c r="F270" s="201" t="s">
        <v>438</v>
      </c>
      <c r="G270" s="202" t="s">
        <v>389</v>
      </c>
      <c r="H270" s="203">
        <v>36</v>
      </c>
      <c r="I270" s="204"/>
      <c r="J270" s="203">
        <f>ROUND(I270*H270,2)</f>
        <v>0</v>
      </c>
      <c r="K270" s="205"/>
      <c r="L270" s="39"/>
      <c r="M270" s="206" t="s">
        <v>1</v>
      </c>
      <c r="N270" s="207" t="s">
        <v>40</v>
      </c>
      <c r="O270" s="71"/>
      <c r="P270" s="208">
        <f>O270*H270</f>
        <v>0</v>
      </c>
      <c r="Q270" s="208">
        <v>6.0999999999999997E-4</v>
      </c>
      <c r="R270" s="208">
        <f>Q270*H270</f>
        <v>2.196E-2</v>
      </c>
      <c r="S270" s="208">
        <v>0</v>
      </c>
      <c r="T270" s="20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0" t="s">
        <v>121</v>
      </c>
      <c r="AT270" s="210" t="s">
        <v>117</v>
      </c>
      <c r="AU270" s="210" t="s">
        <v>82</v>
      </c>
      <c r="AY270" s="17" t="s">
        <v>115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7" t="s">
        <v>80</v>
      </c>
      <c r="BK270" s="211">
        <f>ROUND(I270*H270,2)</f>
        <v>0</v>
      </c>
      <c r="BL270" s="17" t="s">
        <v>121</v>
      </c>
      <c r="BM270" s="210" t="s">
        <v>439</v>
      </c>
    </row>
    <row r="271" spans="1:65" s="12" customFormat="1" ht="22.9" customHeight="1">
      <c r="B271" s="183"/>
      <c r="C271" s="184"/>
      <c r="D271" s="185" t="s">
        <v>74</v>
      </c>
      <c r="E271" s="197" t="s">
        <v>440</v>
      </c>
      <c r="F271" s="197" t="s">
        <v>441</v>
      </c>
      <c r="G271" s="184"/>
      <c r="H271" s="184"/>
      <c r="I271" s="187"/>
      <c r="J271" s="198">
        <f>BK271</f>
        <v>0</v>
      </c>
      <c r="K271" s="184"/>
      <c r="L271" s="189"/>
      <c r="M271" s="190"/>
      <c r="N271" s="191"/>
      <c r="O271" s="191"/>
      <c r="P271" s="192">
        <f>SUM(P272:P273)</f>
        <v>0</v>
      </c>
      <c r="Q271" s="191"/>
      <c r="R271" s="192">
        <f>SUM(R272:R273)</f>
        <v>0</v>
      </c>
      <c r="S271" s="191"/>
      <c r="T271" s="193">
        <f>SUM(T272:T273)</f>
        <v>0</v>
      </c>
      <c r="AR271" s="194" t="s">
        <v>80</v>
      </c>
      <c r="AT271" s="195" t="s">
        <v>74</v>
      </c>
      <c r="AU271" s="195" t="s">
        <v>80</v>
      </c>
      <c r="AY271" s="194" t="s">
        <v>115</v>
      </c>
      <c r="BK271" s="196">
        <f>SUM(BK272:BK273)</f>
        <v>0</v>
      </c>
    </row>
    <row r="272" spans="1:65" s="2" customFormat="1" ht="21.75" customHeight="1">
      <c r="A272" s="34"/>
      <c r="B272" s="35"/>
      <c r="C272" s="199" t="s">
        <v>442</v>
      </c>
      <c r="D272" s="199" t="s">
        <v>117</v>
      </c>
      <c r="E272" s="200" t="s">
        <v>443</v>
      </c>
      <c r="F272" s="201" t="s">
        <v>444</v>
      </c>
      <c r="G272" s="202" t="s">
        <v>389</v>
      </c>
      <c r="H272" s="203">
        <v>22</v>
      </c>
      <c r="I272" s="204"/>
      <c r="J272" s="203">
        <f>ROUND(I272*H272,2)</f>
        <v>0</v>
      </c>
      <c r="K272" s="205"/>
      <c r="L272" s="39"/>
      <c r="M272" s="206" t="s">
        <v>1</v>
      </c>
      <c r="N272" s="207" t="s">
        <v>40</v>
      </c>
      <c r="O272" s="71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0" t="s">
        <v>121</v>
      </c>
      <c r="AT272" s="210" t="s">
        <v>117</v>
      </c>
      <c r="AU272" s="210" t="s">
        <v>82</v>
      </c>
      <c r="AY272" s="17" t="s">
        <v>115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7" t="s">
        <v>80</v>
      </c>
      <c r="BK272" s="211">
        <f>ROUND(I272*H272,2)</f>
        <v>0</v>
      </c>
      <c r="BL272" s="17" t="s">
        <v>121</v>
      </c>
      <c r="BM272" s="210" t="s">
        <v>445</v>
      </c>
    </row>
    <row r="273" spans="1:65" s="2" customFormat="1" ht="21.75" customHeight="1">
      <c r="A273" s="34"/>
      <c r="B273" s="35"/>
      <c r="C273" s="199" t="s">
        <v>412</v>
      </c>
      <c r="D273" s="199" t="s">
        <v>117</v>
      </c>
      <c r="E273" s="200" t="s">
        <v>446</v>
      </c>
      <c r="F273" s="201" t="s">
        <v>447</v>
      </c>
      <c r="G273" s="202" t="s">
        <v>389</v>
      </c>
      <c r="H273" s="203">
        <v>11</v>
      </c>
      <c r="I273" s="204"/>
      <c r="J273" s="203">
        <f>ROUND(I273*H273,2)</f>
        <v>0</v>
      </c>
      <c r="K273" s="205"/>
      <c r="L273" s="39"/>
      <c r="M273" s="206" t="s">
        <v>1</v>
      </c>
      <c r="N273" s="207" t="s">
        <v>40</v>
      </c>
      <c r="O273" s="71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0" t="s">
        <v>121</v>
      </c>
      <c r="AT273" s="210" t="s">
        <v>117</v>
      </c>
      <c r="AU273" s="210" t="s">
        <v>82</v>
      </c>
      <c r="AY273" s="17" t="s">
        <v>115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7" t="s">
        <v>80</v>
      </c>
      <c r="BK273" s="211">
        <f>ROUND(I273*H273,2)</f>
        <v>0</v>
      </c>
      <c r="BL273" s="17" t="s">
        <v>121</v>
      </c>
      <c r="BM273" s="210" t="s">
        <v>448</v>
      </c>
    </row>
    <row r="274" spans="1:65" s="12" customFormat="1" ht="22.9" customHeight="1">
      <c r="B274" s="183"/>
      <c r="C274" s="184"/>
      <c r="D274" s="185" t="s">
        <v>74</v>
      </c>
      <c r="E274" s="197" t="s">
        <v>449</v>
      </c>
      <c r="F274" s="197" t="s">
        <v>450</v>
      </c>
      <c r="G274" s="184"/>
      <c r="H274" s="184"/>
      <c r="I274" s="187"/>
      <c r="J274" s="198">
        <f>BK274</f>
        <v>0</v>
      </c>
      <c r="K274" s="184"/>
      <c r="L274" s="189"/>
      <c r="M274" s="190"/>
      <c r="N274" s="191"/>
      <c r="O274" s="191"/>
      <c r="P274" s="192">
        <f>P275</f>
        <v>0</v>
      </c>
      <c r="Q274" s="191"/>
      <c r="R274" s="192">
        <f>R275</f>
        <v>0</v>
      </c>
      <c r="S274" s="191"/>
      <c r="T274" s="193">
        <f>T275</f>
        <v>0</v>
      </c>
      <c r="AR274" s="194" t="s">
        <v>80</v>
      </c>
      <c r="AT274" s="195" t="s">
        <v>74</v>
      </c>
      <c r="AU274" s="195" t="s">
        <v>80</v>
      </c>
      <c r="AY274" s="194" t="s">
        <v>115</v>
      </c>
      <c r="BK274" s="196">
        <f>BK275</f>
        <v>0</v>
      </c>
    </row>
    <row r="275" spans="1:65" s="2" customFormat="1" ht="21.75" customHeight="1">
      <c r="A275" s="34"/>
      <c r="B275" s="35"/>
      <c r="C275" s="199" t="s">
        <v>451</v>
      </c>
      <c r="D275" s="199" t="s">
        <v>117</v>
      </c>
      <c r="E275" s="200" t="s">
        <v>452</v>
      </c>
      <c r="F275" s="201" t="s">
        <v>453</v>
      </c>
      <c r="G275" s="202" t="s">
        <v>148</v>
      </c>
      <c r="H275" s="203">
        <v>301.54000000000002</v>
      </c>
      <c r="I275" s="204"/>
      <c r="J275" s="203">
        <f>ROUND(I275*H275,2)</f>
        <v>0</v>
      </c>
      <c r="K275" s="205"/>
      <c r="L275" s="39"/>
      <c r="M275" s="206" t="s">
        <v>1</v>
      </c>
      <c r="N275" s="207" t="s">
        <v>40</v>
      </c>
      <c r="O275" s="71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0" t="s">
        <v>121</v>
      </c>
      <c r="AT275" s="210" t="s">
        <v>117</v>
      </c>
      <c r="AU275" s="210" t="s">
        <v>82</v>
      </c>
      <c r="AY275" s="17" t="s">
        <v>115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7" t="s">
        <v>80</v>
      </c>
      <c r="BK275" s="211">
        <f>ROUND(I275*H275,2)</f>
        <v>0</v>
      </c>
      <c r="BL275" s="17" t="s">
        <v>121</v>
      </c>
      <c r="BM275" s="210" t="s">
        <v>454</v>
      </c>
    </row>
    <row r="276" spans="1:65" s="12" customFormat="1" ht="22.9" customHeight="1">
      <c r="B276" s="183"/>
      <c r="C276" s="184"/>
      <c r="D276" s="185" t="s">
        <v>74</v>
      </c>
      <c r="E276" s="197" t="s">
        <v>455</v>
      </c>
      <c r="F276" s="197" t="s">
        <v>456</v>
      </c>
      <c r="G276" s="184"/>
      <c r="H276" s="184"/>
      <c r="I276" s="187"/>
      <c r="J276" s="198">
        <f>BK276</f>
        <v>0</v>
      </c>
      <c r="K276" s="184"/>
      <c r="L276" s="189"/>
      <c r="M276" s="190"/>
      <c r="N276" s="191"/>
      <c r="O276" s="191"/>
      <c r="P276" s="192">
        <f>SUM(P277:P290)</f>
        <v>0</v>
      </c>
      <c r="Q276" s="191"/>
      <c r="R276" s="192">
        <f>SUM(R277:R290)</f>
        <v>26.392864000000003</v>
      </c>
      <c r="S276" s="191"/>
      <c r="T276" s="193">
        <f>SUM(T277:T290)</f>
        <v>0</v>
      </c>
      <c r="AR276" s="194" t="s">
        <v>80</v>
      </c>
      <c r="AT276" s="195" t="s">
        <v>74</v>
      </c>
      <c r="AU276" s="195" t="s">
        <v>80</v>
      </c>
      <c r="AY276" s="194" t="s">
        <v>115</v>
      </c>
      <c r="BK276" s="196">
        <f>SUM(BK277:BK290)</f>
        <v>0</v>
      </c>
    </row>
    <row r="277" spans="1:65" s="2" customFormat="1" ht="21.75" customHeight="1">
      <c r="A277" s="34"/>
      <c r="B277" s="35"/>
      <c r="C277" s="199" t="s">
        <v>457</v>
      </c>
      <c r="D277" s="199" t="s">
        <v>117</v>
      </c>
      <c r="E277" s="200" t="s">
        <v>458</v>
      </c>
      <c r="F277" s="201" t="s">
        <v>459</v>
      </c>
      <c r="G277" s="202" t="s">
        <v>389</v>
      </c>
      <c r="H277" s="203">
        <v>7.5</v>
      </c>
      <c r="I277" s="204"/>
      <c r="J277" s="203">
        <f>ROUND(I277*H277,2)</f>
        <v>0</v>
      </c>
      <c r="K277" s="205"/>
      <c r="L277" s="39"/>
      <c r="M277" s="206" t="s">
        <v>1</v>
      </c>
      <c r="N277" s="207" t="s">
        <v>40</v>
      </c>
      <c r="O277" s="71"/>
      <c r="P277" s="208">
        <f>O277*H277</f>
        <v>0</v>
      </c>
      <c r="Q277" s="208">
        <v>0.61348000000000003</v>
      </c>
      <c r="R277" s="208">
        <f>Q277*H277</f>
        <v>4.6011000000000006</v>
      </c>
      <c r="S277" s="208">
        <v>0</v>
      </c>
      <c r="T277" s="209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0" t="s">
        <v>121</v>
      </c>
      <c r="AT277" s="210" t="s">
        <v>117</v>
      </c>
      <c r="AU277" s="210" t="s">
        <v>82</v>
      </c>
      <c r="AY277" s="17" t="s">
        <v>115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7" t="s">
        <v>80</v>
      </c>
      <c r="BK277" s="211">
        <f>ROUND(I277*H277,2)</f>
        <v>0</v>
      </c>
      <c r="BL277" s="17" t="s">
        <v>121</v>
      </c>
      <c r="BM277" s="210" t="s">
        <v>460</v>
      </c>
    </row>
    <row r="278" spans="1:65" s="2" customFormat="1" ht="21.75" customHeight="1">
      <c r="A278" s="34"/>
      <c r="B278" s="35"/>
      <c r="C278" s="234" t="s">
        <v>461</v>
      </c>
      <c r="D278" s="234" t="s">
        <v>158</v>
      </c>
      <c r="E278" s="235" t="s">
        <v>462</v>
      </c>
      <c r="F278" s="236" t="s">
        <v>463</v>
      </c>
      <c r="G278" s="237" t="s">
        <v>389</v>
      </c>
      <c r="H278" s="238">
        <v>7.5</v>
      </c>
      <c r="I278" s="239"/>
      <c r="J278" s="238">
        <f>ROUND(I278*H278,2)</f>
        <v>0</v>
      </c>
      <c r="K278" s="240"/>
      <c r="L278" s="241"/>
      <c r="M278" s="242" t="s">
        <v>1</v>
      </c>
      <c r="N278" s="243" t="s">
        <v>40</v>
      </c>
      <c r="O278" s="71"/>
      <c r="P278" s="208">
        <f>O278*H278</f>
        <v>0</v>
      </c>
      <c r="Q278" s="208">
        <v>0.32</v>
      </c>
      <c r="R278" s="208">
        <f>Q278*H278</f>
        <v>2.4</v>
      </c>
      <c r="S278" s="208">
        <v>0</v>
      </c>
      <c r="T278" s="20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0" t="s">
        <v>157</v>
      </c>
      <c r="AT278" s="210" t="s">
        <v>158</v>
      </c>
      <c r="AU278" s="210" t="s">
        <v>82</v>
      </c>
      <c r="AY278" s="17" t="s">
        <v>115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80</v>
      </c>
      <c r="BK278" s="211">
        <f>ROUND(I278*H278,2)</f>
        <v>0</v>
      </c>
      <c r="BL278" s="17" t="s">
        <v>121</v>
      </c>
      <c r="BM278" s="210" t="s">
        <v>464</v>
      </c>
    </row>
    <row r="279" spans="1:65" s="2" customFormat="1" ht="21.75" customHeight="1">
      <c r="A279" s="34"/>
      <c r="B279" s="35"/>
      <c r="C279" s="199" t="s">
        <v>465</v>
      </c>
      <c r="D279" s="199" t="s">
        <v>117</v>
      </c>
      <c r="E279" s="200" t="s">
        <v>466</v>
      </c>
      <c r="F279" s="201" t="s">
        <v>467</v>
      </c>
      <c r="G279" s="202" t="s">
        <v>240</v>
      </c>
      <c r="H279" s="203">
        <v>2</v>
      </c>
      <c r="I279" s="204"/>
      <c r="J279" s="203">
        <f>ROUND(I279*H279,2)</f>
        <v>0</v>
      </c>
      <c r="K279" s="205"/>
      <c r="L279" s="39"/>
      <c r="M279" s="206" t="s">
        <v>1</v>
      </c>
      <c r="N279" s="207" t="s">
        <v>40</v>
      </c>
      <c r="O279" s="71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0" t="s">
        <v>121</v>
      </c>
      <c r="AT279" s="210" t="s">
        <v>117</v>
      </c>
      <c r="AU279" s="210" t="s">
        <v>82</v>
      </c>
      <c r="AY279" s="17" t="s">
        <v>115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7" t="s">
        <v>80</v>
      </c>
      <c r="BK279" s="211">
        <f>ROUND(I279*H279,2)</f>
        <v>0</v>
      </c>
      <c r="BL279" s="17" t="s">
        <v>121</v>
      </c>
      <c r="BM279" s="210" t="s">
        <v>468</v>
      </c>
    </row>
    <row r="280" spans="1:65" s="2" customFormat="1" ht="21.75" customHeight="1">
      <c r="A280" s="34"/>
      <c r="B280" s="35"/>
      <c r="C280" s="199" t="s">
        <v>469</v>
      </c>
      <c r="D280" s="199" t="s">
        <v>117</v>
      </c>
      <c r="E280" s="200" t="s">
        <v>470</v>
      </c>
      <c r="F280" s="201" t="s">
        <v>471</v>
      </c>
      <c r="G280" s="202" t="s">
        <v>120</v>
      </c>
      <c r="H280" s="203">
        <v>1</v>
      </c>
      <c r="I280" s="204"/>
      <c r="J280" s="203">
        <f>ROUND(I280*H280,2)</f>
        <v>0</v>
      </c>
      <c r="K280" s="205"/>
      <c r="L280" s="39"/>
      <c r="M280" s="206" t="s">
        <v>1</v>
      </c>
      <c r="N280" s="207" t="s">
        <v>40</v>
      </c>
      <c r="O280" s="71"/>
      <c r="P280" s="208">
        <f>O280*H280</f>
        <v>0</v>
      </c>
      <c r="Q280" s="208">
        <v>2.234</v>
      </c>
      <c r="R280" s="208">
        <f>Q280*H280</f>
        <v>2.234</v>
      </c>
      <c r="S280" s="208">
        <v>0</v>
      </c>
      <c r="T280" s="20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0" t="s">
        <v>121</v>
      </c>
      <c r="AT280" s="210" t="s">
        <v>117</v>
      </c>
      <c r="AU280" s="210" t="s">
        <v>82</v>
      </c>
      <c r="AY280" s="17" t="s">
        <v>115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7" t="s">
        <v>80</v>
      </c>
      <c r="BK280" s="211">
        <f>ROUND(I280*H280,2)</f>
        <v>0</v>
      </c>
      <c r="BL280" s="17" t="s">
        <v>121</v>
      </c>
      <c r="BM280" s="210" t="s">
        <v>472</v>
      </c>
    </row>
    <row r="281" spans="1:65" s="13" customFormat="1">
      <c r="B281" s="212"/>
      <c r="C281" s="213"/>
      <c r="D281" s="214" t="s">
        <v>123</v>
      </c>
      <c r="E281" s="215" t="s">
        <v>1</v>
      </c>
      <c r="F281" s="216" t="s">
        <v>473</v>
      </c>
      <c r="G281" s="213"/>
      <c r="H281" s="215" t="s">
        <v>1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123</v>
      </c>
      <c r="AU281" s="222" t="s">
        <v>82</v>
      </c>
      <c r="AV281" s="13" t="s">
        <v>80</v>
      </c>
      <c r="AW281" s="13" t="s">
        <v>31</v>
      </c>
      <c r="AX281" s="13" t="s">
        <v>75</v>
      </c>
      <c r="AY281" s="222" t="s">
        <v>115</v>
      </c>
    </row>
    <row r="282" spans="1:65" s="14" customFormat="1">
      <c r="B282" s="223"/>
      <c r="C282" s="224"/>
      <c r="D282" s="214" t="s">
        <v>123</v>
      </c>
      <c r="E282" s="225" t="s">
        <v>1</v>
      </c>
      <c r="F282" s="226" t="s">
        <v>474</v>
      </c>
      <c r="G282" s="224"/>
      <c r="H282" s="227">
        <v>1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123</v>
      </c>
      <c r="AU282" s="233" t="s">
        <v>82</v>
      </c>
      <c r="AV282" s="14" t="s">
        <v>82</v>
      </c>
      <c r="AW282" s="14" t="s">
        <v>31</v>
      </c>
      <c r="AX282" s="14" t="s">
        <v>80</v>
      </c>
      <c r="AY282" s="233" t="s">
        <v>115</v>
      </c>
    </row>
    <row r="283" spans="1:65" s="2" customFormat="1" ht="16.5" customHeight="1">
      <c r="A283" s="34"/>
      <c r="B283" s="35"/>
      <c r="C283" s="199" t="s">
        <v>475</v>
      </c>
      <c r="D283" s="199" t="s">
        <v>117</v>
      </c>
      <c r="E283" s="200" t="s">
        <v>476</v>
      </c>
      <c r="F283" s="201" t="s">
        <v>477</v>
      </c>
      <c r="G283" s="202" t="s">
        <v>120</v>
      </c>
      <c r="H283" s="203">
        <v>5.67</v>
      </c>
      <c r="I283" s="204"/>
      <c r="J283" s="203">
        <f>ROUND(I283*H283,2)</f>
        <v>0</v>
      </c>
      <c r="K283" s="205"/>
      <c r="L283" s="39"/>
      <c r="M283" s="206" t="s">
        <v>1</v>
      </c>
      <c r="N283" s="207" t="s">
        <v>40</v>
      </c>
      <c r="O283" s="71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0" t="s">
        <v>121</v>
      </c>
      <c r="AT283" s="210" t="s">
        <v>117</v>
      </c>
      <c r="AU283" s="210" t="s">
        <v>82</v>
      </c>
      <c r="AY283" s="17" t="s">
        <v>115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7" t="s">
        <v>80</v>
      </c>
      <c r="BK283" s="211">
        <f>ROUND(I283*H283,2)</f>
        <v>0</v>
      </c>
      <c r="BL283" s="17" t="s">
        <v>121</v>
      </c>
      <c r="BM283" s="210" t="s">
        <v>478</v>
      </c>
    </row>
    <row r="284" spans="1:65" s="13" customFormat="1">
      <c r="B284" s="212"/>
      <c r="C284" s="213"/>
      <c r="D284" s="214" t="s">
        <v>123</v>
      </c>
      <c r="E284" s="215" t="s">
        <v>1</v>
      </c>
      <c r="F284" s="216" t="s">
        <v>479</v>
      </c>
      <c r="G284" s="213"/>
      <c r="H284" s="215" t="s">
        <v>1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123</v>
      </c>
      <c r="AU284" s="222" t="s">
        <v>82</v>
      </c>
      <c r="AV284" s="13" t="s">
        <v>80</v>
      </c>
      <c r="AW284" s="13" t="s">
        <v>31</v>
      </c>
      <c r="AX284" s="13" t="s">
        <v>75</v>
      </c>
      <c r="AY284" s="222" t="s">
        <v>115</v>
      </c>
    </row>
    <row r="285" spans="1:65" s="14" customFormat="1">
      <c r="B285" s="223"/>
      <c r="C285" s="224"/>
      <c r="D285" s="214" t="s">
        <v>123</v>
      </c>
      <c r="E285" s="225" t="s">
        <v>1</v>
      </c>
      <c r="F285" s="226" t="s">
        <v>480</v>
      </c>
      <c r="G285" s="224"/>
      <c r="H285" s="227">
        <v>5.67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123</v>
      </c>
      <c r="AU285" s="233" t="s">
        <v>82</v>
      </c>
      <c r="AV285" s="14" t="s">
        <v>82</v>
      </c>
      <c r="AW285" s="14" t="s">
        <v>31</v>
      </c>
      <c r="AX285" s="14" t="s">
        <v>80</v>
      </c>
      <c r="AY285" s="233" t="s">
        <v>115</v>
      </c>
    </row>
    <row r="286" spans="1:65" s="2" customFormat="1" ht="16.5" customHeight="1">
      <c r="A286" s="34"/>
      <c r="B286" s="35"/>
      <c r="C286" s="234" t="s">
        <v>481</v>
      </c>
      <c r="D286" s="234" t="s">
        <v>158</v>
      </c>
      <c r="E286" s="235" t="s">
        <v>482</v>
      </c>
      <c r="F286" s="236" t="s">
        <v>483</v>
      </c>
      <c r="G286" s="237" t="s">
        <v>148</v>
      </c>
      <c r="H286" s="238">
        <v>11.57</v>
      </c>
      <c r="I286" s="239"/>
      <c r="J286" s="238">
        <f>ROUND(I286*H286,2)</f>
        <v>0</v>
      </c>
      <c r="K286" s="240"/>
      <c r="L286" s="241"/>
      <c r="M286" s="242" t="s">
        <v>1</v>
      </c>
      <c r="N286" s="243" t="s">
        <v>40</v>
      </c>
      <c r="O286" s="71"/>
      <c r="P286" s="208">
        <f>O286*H286</f>
        <v>0</v>
      </c>
      <c r="Q286" s="208">
        <v>1</v>
      </c>
      <c r="R286" s="208">
        <f>Q286*H286</f>
        <v>11.57</v>
      </c>
      <c r="S286" s="208">
        <v>0</v>
      </c>
      <c r="T286" s="209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0" t="s">
        <v>157</v>
      </c>
      <c r="AT286" s="210" t="s">
        <v>158</v>
      </c>
      <c r="AU286" s="210" t="s">
        <v>82</v>
      </c>
      <c r="AY286" s="17" t="s">
        <v>115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80</v>
      </c>
      <c r="BK286" s="211">
        <f>ROUND(I286*H286,2)</f>
        <v>0</v>
      </c>
      <c r="BL286" s="17" t="s">
        <v>121</v>
      </c>
      <c r="BM286" s="210" t="s">
        <v>484</v>
      </c>
    </row>
    <row r="287" spans="1:65" s="13" customFormat="1">
      <c r="B287" s="212"/>
      <c r="C287" s="213"/>
      <c r="D287" s="214" t="s">
        <v>123</v>
      </c>
      <c r="E287" s="215" t="s">
        <v>1</v>
      </c>
      <c r="F287" s="216" t="s">
        <v>485</v>
      </c>
      <c r="G287" s="213"/>
      <c r="H287" s="215" t="s">
        <v>1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123</v>
      </c>
      <c r="AU287" s="222" t="s">
        <v>82</v>
      </c>
      <c r="AV287" s="13" t="s">
        <v>80</v>
      </c>
      <c r="AW287" s="13" t="s">
        <v>31</v>
      </c>
      <c r="AX287" s="13" t="s">
        <v>75</v>
      </c>
      <c r="AY287" s="222" t="s">
        <v>115</v>
      </c>
    </row>
    <row r="288" spans="1:65" s="14" customFormat="1">
      <c r="B288" s="223"/>
      <c r="C288" s="224"/>
      <c r="D288" s="214" t="s">
        <v>123</v>
      </c>
      <c r="E288" s="225" t="s">
        <v>1</v>
      </c>
      <c r="F288" s="226" t="s">
        <v>486</v>
      </c>
      <c r="G288" s="224"/>
      <c r="H288" s="227">
        <v>11.57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123</v>
      </c>
      <c r="AU288" s="233" t="s">
        <v>82</v>
      </c>
      <c r="AV288" s="14" t="s">
        <v>82</v>
      </c>
      <c r="AW288" s="14" t="s">
        <v>31</v>
      </c>
      <c r="AX288" s="14" t="s">
        <v>80</v>
      </c>
      <c r="AY288" s="233" t="s">
        <v>115</v>
      </c>
    </row>
    <row r="289" spans="1:65" s="2" customFormat="1" ht="21.75" customHeight="1">
      <c r="A289" s="34"/>
      <c r="B289" s="35"/>
      <c r="C289" s="199" t="s">
        <v>487</v>
      </c>
      <c r="D289" s="199" t="s">
        <v>117</v>
      </c>
      <c r="E289" s="200" t="s">
        <v>343</v>
      </c>
      <c r="F289" s="201" t="s">
        <v>344</v>
      </c>
      <c r="G289" s="202" t="s">
        <v>165</v>
      </c>
      <c r="H289" s="203">
        <v>9.1</v>
      </c>
      <c r="I289" s="204"/>
      <c r="J289" s="203">
        <f>ROUND(I289*H289,2)</f>
        <v>0</v>
      </c>
      <c r="K289" s="205"/>
      <c r="L289" s="39"/>
      <c r="M289" s="206" t="s">
        <v>1</v>
      </c>
      <c r="N289" s="207" t="s">
        <v>40</v>
      </c>
      <c r="O289" s="71"/>
      <c r="P289" s="208">
        <f>O289*H289</f>
        <v>0</v>
      </c>
      <c r="Q289" s="208">
        <v>0.61404000000000003</v>
      </c>
      <c r="R289" s="208">
        <f>Q289*H289</f>
        <v>5.587764</v>
      </c>
      <c r="S289" s="208">
        <v>0</v>
      </c>
      <c r="T289" s="20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0" t="s">
        <v>121</v>
      </c>
      <c r="AT289" s="210" t="s">
        <v>117</v>
      </c>
      <c r="AU289" s="210" t="s">
        <v>82</v>
      </c>
      <c r="AY289" s="17" t="s">
        <v>115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7" t="s">
        <v>80</v>
      </c>
      <c r="BK289" s="211">
        <f>ROUND(I289*H289,2)</f>
        <v>0</v>
      </c>
      <c r="BL289" s="17" t="s">
        <v>121</v>
      </c>
      <c r="BM289" s="210" t="s">
        <v>488</v>
      </c>
    </row>
    <row r="290" spans="1:65" s="2" customFormat="1" ht="16.5" customHeight="1">
      <c r="A290" s="34"/>
      <c r="B290" s="35"/>
      <c r="C290" s="199" t="s">
        <v>489</v>
      </c>
      <c r="D290" s="199" t="s">
        <v>117</v>
      </c>
      <c r="E290" s="200" t="s">
        <v>349</v>
      </c>
      <c r="F290" s="201" t="s">
        <v>350</v>
      </c>
      <c r="G290" s="202" t="s">
        <v>165</v>
      </c>
      <c r="H290" s="203">
        <v>9.1</v>
      </c>
      <c r="I290" s="204"/>
      <c r="J290" s="203">
        <f>ROUND(I290*H290,2)</f>
        <v>0</v>
      </c>
      <c r="K290" s="205"/>
      <c r="L290" s="39"/>
      <c r="M290" s="206" t="s">
        <v>1</v>
      </c>
      <c r="N290" s="207" t="s">
        <v>40</v>
      </c>
      <c r="O290" s="71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0" t="s">
        <v>121</v>
      </c>
      <c r="AT290" s="210" t="s">
        <v>117</v>
      </c>
      <c r="AU290" s="210" t="s">
        <v>82</v>
      </c>
      <c r="AY290" s="17" t="s">
        <v>115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7" t="s">
        <v>80</v>
      </c>
      <c r="BK290" s="211">
        <f>ROUND(I290*H290,2)</f>
        <v>0</v>
      </c>
      <c r="BL290" s="17" t="s">
        <v>121</v>
      </c>
      <c r="BM290" s="210" t="s">
        <v>490</v>
      </c>
    </row>
    <row r="291" spans="1:65" s="12" customFormat="1" ht="25.9" customHeight="1">
      <c r="B291" s="183"/>
      <c r="C291" s="184"/>
      <c r="D291" s="185" t="s">
        <v>74</v>
      </c>
      <c r="E291" s="186" t="s">
        <v>491</v>
      </c>
      <c r="F291" s="186" t="s">
        <v>492</v>
      </c>
      <c r="G291" s="184"/>
      <c r="H291" s="184"/>
      <c r="I291" s="187"/>
      <c r="J291" s="188">
        <f>BK291</f>
        <v>0</v>
      </c>
      <c r="K291" s="184"/>
      <c r="L291" s="189"/>
      <c r="M291" s="190"/>
      <c r="N291" s="191"/>
      <c r="O291" s="191"/>
      <c r="P291" s="192">
        <f>SUM(P292:P301)</f>
        <v>0</v>
      </c>
      <c r="Q291" s="191"/>
      <c r="R291" s="192">
        <f>SUM(R292:R301)</f>
        <v>0</v>
      </c>
      <c r="S291" s="191"/>
      <c r="T291" s="193">
        <f>SUM(T292:T301)</f>
        <v>0</v>
      </c>
      <c r="AR291" s="194" t="s">
        <v>141</v>
      </c>
      <c r="AT291" s="195" t="s">
        <v>74</v>
      </c>
      <c r="AU291" s="195" t="s">
        <v>75</v>
      </c>
      <c r="AY291" s="194" t="s">
        <v>115</v>
      </c>
      <c r="BK291" s="196">
        <f>SUM(BK292:BK301)</f>
        <v>0</v>
      </c>
    </row>
    <row r="292" spans="1:65" s="2" customFormat="1" ht="21.75" customHeight="1">
      <c r="A292" s="34"/>
      <c r="B292" s="35"/>
      <c r="C292" s="199" t="s">
        <v>493</v>
      </c>
      <c r="D292" s="199" t="s">
        <v>117</v>
      </c>
      <c r="E292" s="200" t="s">
        <v>494</v>
      </c>
      <c r="F292" s="201" t="s">
        <v>495</v>
      </c>
      <c r="G292" s="202" t="s">
        <v>496</v>
      </c>
      <c r="H292" s="203">
        <v>1</v>
      </c>
      <c r="I292" s="204"/>
      <c r="J292" s="203">
        <f t="shared" ref="J292:J301" si="0">ROUND(I292*H292,2)</f>
        <v>0</v>
      </c>
      <c r="K292" s="205"/>
      <c r="L292" s="39"/>
      <c r="M292" s="206" t="s">
        <v>1</v>
      </c>
      <c r="N292" s="207" t="s">
        <v>40</v>
      </c>
      <c r="O292" s="71"/>
      <c r="P292" s="208">
        <f t="shared" ref="P292:P301" si="1">O292*H292</f>
        <v>0</v>
      </c>
      <c r="Q292" s="208">
        <v>0</v>
      </c>
      <c r="R292" s="208">
        <f t="shared" ref="R292:R301" si="2">Q292*H292</f>
        <v>0</v>
      </c>
      <c r="S292" s="208">
        <v>0</v>
      </c>
      <c r="T292" s="209">
        <f t="shared" ref="T292:T301" si="3"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0" t="s">
        <v>497</v>
      </c>
      <c r="AT292" s="210" t="s">
        <v>117</v>
      </c>
      <c r="AU292" s="210" t="s">
        <v>80</v>
      </c>
      <c r="AY292" s="17" t="s">
        <v>115</v>
      </c>
      <c r="BE292" s="211">
        <f t="shared" ref="BE292:BE301" si="4">IF(N292="základní",J292,0)</f>
        <v>0</v>
      </c>
      <c r="BF292" s="211">
        <f t="shared" ref="BF292:BF301" si="5">IF(N292="snížená",J292,0)</f>
        <v>0</v>
      </c>
      <c r="BG292" s="211">
        <f t="shared" ref="BG292:BG301" si="6">IF(N292="zákl. přenesená",J292,0)</f>
        <v>0</v>
      </c>
      <c r="BH292" s="211">
        <f t="shared" ref="BH292:BH301" si="7">IF(N292="sníž. přenesená",J292,0)</f>
        <v>0</v>
      </c>
      <c r="BI292" s="211">
        <f t="shared" ref="BI292:BI301" si="8">IF(N292="nulová",J292,0)</f>
        <v>0</v>
      </c>
      <c r="BJ292" s="17" t="s">
        <v>80</v>
      </c>
      <c r="BK292" s="211">
        <f t="shared" ref="BK292:BK301" si="9">ROUND(I292*H292,2)</f>
        <v>0</v>
      </c>
      <c r="BL292" s="17" t="s">
        <v>497</v>
      </c>
      <c r="BM292" s="210" t="s">
        <v>498</v>
      </c>
    </row>
    <row r="293" spans="1:65" s="2" customFormat="1" ht="16.5" customHeight="1">
      <c r="A293" s="34"/>
      <c r="B293" s="35"/>
      <c r="C293" s="199" t="s">
        <v>499</v>
      </c>
      <c r="D293" s="199" t="s">
        <v>117</v>
      </c>
      <c r="E293" s="200" t="s">
        <v>500</v>
      </c>
      <c r="F293" s="201" t="s">
        <v>501</v>
      </c>
      <c r="G293" s="202" t="s">
        <v>496</v>
      </c>
      <c r="H293" s="203">
        <v>1</v>
      </c>
      <c r="I293" s="204"/>
      <c r="J293" s="203">
        <f t="shared" si="0"/>
        <v>0</v>
      </c>
      <c r="K293" s="205"/>
      <c r="L293" s="39"/>
      <c r="M293" s="206" t="s">
        <v>1</v>
      </c>
      <c r="N293" s="207" t="s">
        <v>40</v>
      </c>
      <c r="O293" s="71"/>
      <c r="P293" s="208">
        <f t="shared" si="1"/>
        <v>0</v>
      </c>
      <c r="Q293" s="208">
        <v>0</v>
      </c>
      <c r="R293" s="208">
        <f t="shared" si="2"/>
        <v>0</v>
      </c>
      <c r="S293" s="208">
        <v>0</v>
      </c>
      <c r="T293" s="209">
        <f t="shared" si="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0" t="s">
        <v>497</v>
      </c>
      <c r="AT293" s="210" t="s">
        <v>117</v>
      </c>
      <c r="AU293" s="210" t="s">
        <v>80</v>
      </c>
      <c r="AY293" s="17" t="s">
        <v>115</v>
      </c>
      <c r="BE293" s="211">
        <f t="shared" si="4"/>
        <v>0</v>
      </c>
      <c r="BF293" s="211">
        <f t="shared" si="5"/>
        <v>0</v>
      </c>
      <c r="BG293" s="211">
        <f t="shared" si="6"/>
        <v>0</v>
      </c>
      <c r="BH293" s="211">
        <f t="shared" si="7"/>
        <v>0</v>
      </c>
      <c r="BI293" s="211">
        <f t="shared" si="8"/>
        <v>0</v>
      </c>
      <c r="BJ293" s="17" t="s">
        <v>80</v>
      </c>
      <c r="BK293" s="211">
        <f t="shared" si="9"/>
        <v>0</v>
      </c>
      <c r="BL293" s="17" t="s">
        <v>497</v>
      </c>
      <c r="BM293" s="210" t="s">
        <v>502</v>
      </c>
    </row>
    <row r="294" spans="1:65" s="2" customFormat="1" ht="16.5" customHeight="1">
      <c r="A294" s="34"/>
      <c r="B294" s="35"/>
      <c r="C294" s="199" t="s">
        <v>503</v>
      </c>
      <c r="D294" s="199" t="s">
        <v>117</v>
      </c>
      <c r="E294" s="200" t="s">
        <v>504</v>
      </c>
      <c r="F294" s="201" t="s">
        <v>505</v>
      </c>
      <c r="G294" s="202" t="s">
        <v>496</v>
      </c>
      <c r="H294" s="203">
        <v>1</v>
      </c>
      <c r="I294" s="204"/>
      <c r="J294" s="203">
        <f t="shared" si="0"/>
        <v>0</v>
      </c>
      <c r="K294" s="205"/>
      <c r="L294" s="39"/>
      <c r="M294" s="206" t="s">
        <v>1</v>
      </c>
      <c r="N294" s="207" t="s">
        <v>40</v>
      </c>
      <c r="O294" s="71"/>
      <c r="P294" s="208">
        <f t="shared" si="1"/>
        <v>0</v>
      </c>
      <c r="Q294" s="208">
        <v>0</v>
      </c>
      <c r="R294" s="208">
        <f t="shared" si="2"/>
        <v>0</v>
      </c>
      <c r="S294" s="208">
        <v>0</v>
      </c>
      <c r="T294" s="209">
        <f t="shared" si="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0" t="s">
        <v>497</v>
      </c>
      <c r="AT294" s="210" t="s">
        <v>117</v>
      </c>
      <c r="AU294" s="210" t="s">
        <v>80</v>
      </c>
      <c r="AY294" s="17" t="s">
        <v>115</v>
      </c>
      <c r="BE294" s="211">
        <f t="shared" si="4"/>
        <v>0</v>
      </c>
      <c r="BF294" s="211">
        <f t="shared" si="5"/>
        <v>0</v>
      </c>
      <c r="BG294" s="211">
        <f t="shared" si="6"/>
        <v>0</v>
      </c>
      <c r="BH294" s="211">
        <f t="shared" si="7"/>
        <v>0</v>
      </c>
      <c r="BI294" s="211">
        <f t="shared" si="8"/>
        <v>0</v>
      </c>
      <c r="BJ294" s="17" t="s">
        <v>80</v>
      </c>
      <c r="BK294" s="211">
        <f t="shared" si="9"/>
        <v>0</v>
      </c>
      <c r="BL294" s="17" t="s">
        <v>497</v>
      </c>
      <c r="BM294" s="210" t="s">
        <v>506</v>
      </c>
    </row>
    <row r="295" spans="1:65" s="2" customFormat="1" ht="16.5" customHeight="1">
      <c r="A295" s="34"/>
      <c r="B295" s="35"/>
      <c r="C295" s="199" t="s">
        <v>507</v>
      </c>
      <c r="D295" s="199" t="s">
        <v>117</v>
      </c>
      <c r="E295" s="200" t="s">
        <v>508</v>
      </c>
      <c r="F295" s="201" t="s">
        <v>509</v>
      </c>
      <c r="G295" s="202" t="s">
        <v>496</v>
      </c>
      <c r="H295" s="203">
        <v>1</v>
      </c>
      <c r="I295" s="204"/>
      <c r="J295" s="203">
        <f t="shared" si="0"/>
        <v>0</v>
      </c>
      <c r="K295" s="205"/>
      <c r="L295" s="39"/>
      <c r="M295" s="206" t="s">
        <v>1</v>
      </c>
      <c r="N295" s="207" t="s">
        <v>40</v>
      </c>
      <c r="O295" s="71"/>
      <c r="P295" s="208">
        <f t="shared" si="1"/>
        <v>0</v>
      </c>
      <c r="Q295" s="208">
        <v>0</v>
      </c>
      <c r="R295" s="208">
        <f t="shared" si="2"/>
        <v>0</v>
      </c>
      <c r="S295" s="208">
        <v>0</v>
      </c>
      <c r="T295" s="209">
        <f t="shared" si="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0" t="s">
        <v>497</v>
      </c>
      <c r="AT295" s="210" t="s">
        <v>117</v>
      </c>
      <c r="AU295" s="210" t="s">
        <v>80</v>
      </c>
      <c r="AY295" s="17" t="s">
        <v>115</v>
      </c>
      <c r="BE295" s="211">
        <f t="shared" si="4"/>
        <v>0</v>
      </c>
      <c r="BF295" s="211">
        <f t="shared" si="5"/>
        <v>0</v>
      </c>
      <c r="BG295" s="211">
        <f t="shared" si="6"/>
        <v>0</v>
      </c>
      <c r="BH295" s="211">
        <f t="shared" si="7"/>
        <v>0</v>
      </c>
      <c r="BI295" s="211">
        <f t="shared" si="8"/>
        <v>0</v>
      </c>
      <c r="BJ295" s="17" t="s">
        <v>80</v>
      </c>
      <c r="BK295" s="211">
        <f t="shared" si="9"/>
        <v>0</v>
      </c>
      <c r="BL295" s="17" t="s">
        <v>497</v>
      </c>
      <c r="BM295" s="210" t="s">
        <v>510</v>
      </c>
    </row>
    <row r="296" spans="1:65" s="2" customFormat="1" ht="16.5" customHeight="1">
      <c r="A296" s="34"/>
      <c r="B296" s="35"/>
      <c r="C296" s="199" t="s">
        <v>511</v>
      </c>
      <c r="D296" s="199" t="s">
        <v>117</v>
      </c>
      <c r="E296" s="200" t="s">
        <v>512</v>
      </c>
      <c r="F296" s="201" t="s">
        <v>513</v>
      </c>
      <c r="G296" s="202" t="s">
        <v>496</v>
      </c>
      <c r="H296" s="203">
        <v>1</v>
      </c>
      <c r="I296" s="204"/>
      <c r="J296" s="203">
        <f t="shared" si="0"/>
        <v>0</v>
      </c>
      <c r="K296" s="205"/>
      <c r="L296" s="39"/>
      <c r="M296" s="206" t="s">
        <v>1</v>
      </c>
      <c r="N296" s="207" t="s">
        <v>40</v>
      </c>
      <c r="O296" s="71"/>
      <c r="P296" s="208">
        <f t="shared" si="1"/>
        <v>0</v>
      </c>
      <c r="Q296" s="208">
        <v>0</v>
      </c>
      <c r="R296" s="208">
        <f t="shared" si="2"/>
        <v>0</v>
      </c>
      <c r="S296" s="208">
        <v>0</v>
      </c>
      <c r="T296" s="209">
        <f t="shared" si="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0" t="s">
        <v>497</v>
      </c>
      <c r="AT296" s="210" t="s">
        <v>117</v>
      </c>
      <c r="AU296" s="210" t="s">
        <v>80</v>
      </c>
      <c r="AY296" s="17" t="s">
        <v>115</v>
      </c>
      <c r="BE296" s="211">
        <f t="shared" si="4"/>
        <v>0</v>
      </c>
      <c r="BF296" s="211">
        <f t="shared" si="5"/>
        <v>0</v>
      </c>
      <c r="BG296" s="211">
        <f t="shared" si="6"/>
        <v>0</v>
      </c>
      <c r="BH296" s="211">
        <f t="shared" si="7"/>
        <v>0</v>
      </c>
      <c r="BI296" s="211">
        <f t="shared" si="8"/>
        <v>0</v>
      </c>
      <c r="BJ296" s="17" t="s">
        <v>80</v>
      </c>
      <c r="BK296" s="211">
        <f t="shared" si="9"/>
        <v>0</v>
      </c>
      <c r="BL296" s="17" t="s">
        <v>497</v>
      </c>
      <c r="BM296" s="210" t="s">
        <v>514</v>
      </c>
    </row>
    <row r="297" spans="1:65" s="2" customFormat="1" ht="33" customHeight="1">
      <c r="A297" s="34"/>
      <c r="B297" s="35"/>
      <c r="C297" s="199" t="s">
        <v>515</v>
      </c>
      <c r="D297" s="199" t="s">
        <v>117</v>
      </c>
      <c r="E297" s="200" t="s">
        <v>516</v>
      </c>
      <c r="F297" s="201" t="s">
        <v>517</v>
      </c>
      <c r="G297" s="202" t="s">
        <v>496</v>
      </c>
      <c r="H297" s="203">
        <v>1</v>
      </c>
      <c r="I297" s="204"/>
      <c r="J297" s="203">
        <f t="shared" si="0"/>
        <v>0</v>
      </c>
      <c r="K297" s="205"/>
      <c r="L297" s="39"/>
      <c r="M297" s="206" t="s">
        <v>1</v>
      </c>
      <c r="N297" s="207" t="s">
        <v>40</v>
      </c>
      <c r="O297" s="71"/>
      <c r="P297" s="208">
        <f t="shared" si="1"/>
        <v>0</v>
      </c>
      <c r="Q297" s="208">
        <v>0</v>
      </c>
      <c r="R297" s="208">
        <f t="shared" si="2"/>
        <v>0</v>
      </c>
      <c r="S297" s="208">
        <v>0</v>
      </c>
      <c r="T297" s="209">
        <f t="shared" si="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0" t="s">
        <v>497</v>
      </c>
      <c r="AT297" s="210" t="s">
        <v>117</v>
      </c>
      <c r="AU297" s="210" t="s">
        <v>80</v>
      </c>
      <c r="AY297" s="17" t="s">
        <v>115</v>
      </c>
      <c r="BE297" s="211">
        <f t="shared" si="4"/>
        <v>0</v>
      </c>
      <c r="BF297" s="211">
        <f t="shared" si="5"/>
        <v>0</v>
      </c>
      <c r="BG297" s="211">
        <f t="shared" si="6"/>
        <v>0</v>
      </c>
      <c r="BH297" s="211">
        <f t="shared" si="7"/>
        <v>0</v>
      </c>
      <c r="BI297" s="211">
        <f t="shared" si="8"/>
        <v>0</v>
      </c>
      <c r="BJ297" s="17" t="s">
        <v>80</v>
      </c>
      <c r="BK297" s="211">
        <f t="shared" si="9"/>
        <v>0</v>
      </c>
      <c r="BL297" s="17" t="s">
        <v>497</v>
      </c>
      <c r="BM297" s="210" t="s">
        <v>518</v>
      </c>
    </row>
    <row r="298" spans="1:65" s="2" customFormat="1" ht="16.5" customHeight="1">
      <c r="A298" s="34"/>
      <c r="B298" s="35"/>
      <c r="C298" s="199" t="s">
        <v>519</v>
      </c>
      <c r="D298" s="199" t="s">
        <v>117</v>
      </c>
      <c r="E298" s="200" t="s">
        <v>520</v>
      </c>
      <c r="F298" s="201" t="s">
        <v>521</v>
      </c>
      <c r="G298" s="202" t="s">
        <v>496</v>
      </c>
      <c r="H298" s="203">
        <v>1</v>
      </c>
      <c r="I298" s="204"/>
      <c r="J298" s="203">
        <f t="shared" si="0"/>
        <v>0</v>
      </c>
      <c r="K298" s="205"/>
      <c r="L298" s="39"/>
      <c r="M298" s="206" t="s">
        <v>1</v>
      </c>
      <c r="N298" s="207" t="s">
        <v>40</v>
      </c>
      <c r="O298" s="71"/>
      <c r="P298" s="208">
        <f t="shared" si="1"/>
        <v>0</v>
      </c>
      <c r="Q298" s="208">
        <v>0</v>
      </c>
      <c r="R298" s="208">
        <f t="shared" si="2"/>
        <v>0</v>
      </c>
      <c r="S298" s="208">
        <v>0</v>
      </c>
      <c r="T298" s="209">
        <f t="shared" si="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0" t="s">
        <v>497</v>
      </c>
      <c r="AT298" s="210" t="s">
        <v>117</v>
      </c>
      <c r="AU298" s="210" t="s">
        <v>80</v>
      </c>
      <c r="AY298" s="17" t="s">
        <v>115</v>
      </c>
      <c r="BE298" s="211">
        <f t="shared" si="4"/>
        <v>0</v>
      </c>
      <c r="BF298" s="211">
        <f t="shared" si="5"/>
        <v>0</v>
      </c>
      <c r="BG298" s="211">
        <f t="shared" si="6"/>
        <v>0</v>
      </c>
      <c r="BH298" s="211">
        <f t="shared" si="7"/>
        <v>0</v>
      </c>
      <c r="BI298" s="211">
        <f t="shared" si="8"/>
        <v>0</v>
      </c>
      <c r="BJ298" s="17" t="s">
        <v>80</v>
      </c>
      <c r="BK298" s="211">
        <f t="shared" si="9"/>
        <v>0</v>
      </c>
      <c r="BL298" s="17" t="s">
        <v>497</v>
      </c>
      <c r="BM298" s="210" t="s">
        <v>522</v>
      </c>
    </row>
    <row r="299" spans="1:65" s="2" customFormat="1" ht="16.5" customHeight="1">
      <c r="A299" s="34"/>
      <c r="B299" s="35"/>
      <c r="C299" s="199" t="s">
        <v>523</v>
      </c>
      <c r="D299" s="199" t="s">
        <v>117</v>
      </c>
      <c r="E299" s="200" t="s">
        <v>524</v>
      </c>
      <c r="F299" s="201" t="s">
        <v>525</v>
      </c>
      <c r="G299" s="202" t="s">
        <v>496</v>
      </c>
      <c r="H299" s="203">
        <v>1</v>
      </c>
      <c r="I299" s="204"/>
      <c r="J299" s="203">
        <f t="shared" si="0"/>
        <v>0</v>
      </c>
      <c r="K299" s="205"/>
      <c r="L299" s="39"/>
      <c r="M299" s="206" t="s">
        <v>1</v>
      </c>
      <c r="N299" s="207" t="s">
        <v>40</v>
      </c>
      <c r="O299" s="71"/>
      <c r="P299" s="208">
        <f t="shared" si="1"/>
        <v>0</v>
      </c>
      <c r="Q299" s="208">
        <v>0</v>
      </c>
      <c r="R299" s="208">
        <f t="shared" si="2"/>
        <v>0</v>
      </c>
      <c r="S299" s="208">
        <v>0</v>
      </c>
      <c r="T299" s="209">
        <f t="shared" si="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0" t="s">
        <v>497</v>
      </c>
      <c r="AT299" s="210" t="s">
        <v>117</v>
      </c>
      <c r="AU299" s="210" t="s">
        <v>80</v>
      </c>
      <c r="AY299" s="17" t="s">
        <v>115</v>
      </c>
      <c r="BE299" s="211">
        <f t="shared" si="4"/>
        <v>0</v>
      </c>
      <c r="BF299" s="211">
        <f t="shared" si="5"/>
        <v>0</v>
      </c>
      <c r="BG299" s="211">
        <f t="shared" si="6"/>
        <v>0</v>
      </c>
      <c r="BH299" s="211">
        <f t="shared" si="7"/>
        <v>0</v>
      </c>
      <c r="BI299" s="211">
        <f t="shared" si="8"/>
        <v>0</v>
      </c>
      <c r="BJ299" s="17" t="s">
        <v>80</v>
      </c>
      <c r="BK299" s="211">
        <f t="shared" si="9"/>
        <v>0</v>
      </c>
      <c r="BL299" s="17" t="s">
        <v>497</v>
      </c>
      <c r="BM299" s="210" t="s">
        <v>526</v>
      </c>
    </row>
    <row r="300" spans="1:65" s="2" customFormat="1" ht="16.5" customHeight="1">
      <c r="A300" s="34"/>
      <c r="B300" s="35"/>
      <c r="C300" s="199" t="s">
        <v>527</v>
      </c>
      <c r="D300" s="199" t="s">
        <v>117</v>
      </c>
      <c r="E300" s="200" t="s">
        <v>528</v>
      </c>
      <c r="F300" s="201" t="s">
        <v>529</v>
      </c>
      <c r="G300" s="202" t="s">
        <v>496</v>
      </c>
      <c r="H300" s="203">
        <v>1</v>
      </c>
      <c r="I300" s="204"/>
      <c r="J300" s="203">
        <f t="shared" si="0"/>
        <v>0</v>
      </c>
      <c r="K300" s="205"/>
      <c r="L300" s="39"/>
      <c r="M300" s="206" t="s">
        <v>1</v>
      </c>
      <c r="N300" s="207" t="s">
        <v>40</v>
      </c>
      <c r="O300" s="71"/>
      <c r="P300" s="208">
        <f t="shared" si="1"/>
        <v>0</v>
      </c>
      <c r="Q300" s="208">
        <v>0</v>
      </c>
      <c r="R300" s="208">
        <f t="shared" si="2"/>
        <v>0</v>
      </c>
      <c r="S300" s="208">
        <v>0</v>
      </c>
      <c r="T300" s="209">
        <f t="shared" si="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0" t="s">
        <v>497</v>
      </c>
      <c r="AT300" s="210" t="s">
        <v>117</v>
      </c>
      <c r="AU300" s="210" t="s">
        <v>80</v>
      </c>
      <c r="AY300" s="17" t="s">
        <v>115</v>
      </c>
      <c r="BE300" s="211">
        <f t="shared" si="4"/>
        <v>0</v>
      </c>
      <c r="BF300" s="211">
        <f t="shared" si="5"/>
        <v>0</v>
      </c>
      <c r="BG300" s="211">
        <f t="shared" si="6"/>
        <v>0</v>
      </c>
      <c r="BH300" s="211">
        <f t="shared" si="7"/>
        <v>0</v>
      </c>
      <c r="BI300" s="211">
        <f t="shared" si="8"/>
        <v>0</v>
      </c>
      <c r="BJ300" s="17" t="s">
        <v>80</v>
      </c>
      <c r="BK300" s="211">
        <f t="shared" si="9"/>
        <v>0</v>
      </c>
      <c r="BL300" s="17" t="s">
        <v>497</v>
      </c>
      <c r="BM300" s="210" t="s">
        <v>530</v>
      </c>
    </row>
    <row r="301" spans="1:65" s="2" customFormat="1" ht="16.5" customHeight="1">
      <c r="A301" s="34"/>
      <c r="B301" s="35"/>
      <c r="C301" s="199" t="s">
        <v>531</v>
      </c>
      <c r="D301" s="199" t="s">
        <v>117</v>
      </c>
      <c r="E301" s="200" t="s">
        <v>532</v>
      </c>
      <c r="F301" s="201" t="s">
        <v>533</v>
      </c>
      <c r="G301" s="202" t="s">
        <v>496</v>
      </c>
      <c r="H301" s="203">
        <v>1</v>
      </c>
      <c r="I301" s="204"/>
      <c r="J301" s="203">
        <f t="shared" si="0"/>
        <v>0</v>
      </c>
      <c r="K301" s="205"/>
      <c r="L301" s="39"/>
      <c r="M301" s="258" t="s">
        <v>1</v>
      </c>
      <c r="N301" s="259" t="s">
        <v>40</v>
      </c>
      <c r="O301" s="260"/>
      <c r="P301" s="261">
        <f t="shared" si="1"/>
        <v>0</v>
      </c>
      <c r="Q301" s="261">
        <v>0</v>
      </c>
      <c r="R301" s="261">
        <f t="shared" si="2"/>
        <v>0</v>
      </c>
      <c r="S301" s="261">
        <v>0</v>
      </c>
      <c r="T301" s="262">
        <f t="shared" si="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0" t="s">
        <v>497</v>
      </c>
      <c r="AT301" s="210" t="s">
        <v>117</v>
      </c>
      <c r="AU301" s="210" t="s">
        <v>80</v>
      </c>
      <c r="AY301" s="17" t="s">
        <v>115</v>
      </c>
      <c r="BE301" s="211">
        <f t="shared" si="4"/>
        <v>0</v>
      </c>
      <c r="BF301" s="211">
        <f t="shared" si="5"/>
        <v>0</v>
      </c>
      <c r="BG301" s="211">
        <f t="shared" si="6"/>
        <v>0</v>
      </c>
      <c r="BH301" s="211">
        <f t="shared" si="7"/>
        <v>0</v>
      </c>
      <c r="BI301" s="211">
        <f t="shared" si="8"/>
        <v>0</v>
      </c>
      <c r="BJ301" s="17" t="s">
        <v>80</v>
      </c>
      <c r="BK301" s="211">
        <f t="shared" si="9"/>
        <v>0</v>
      </c>
      <c r="BL301" s="17" t="s">
        <v>497</v>
      </c>
      <c r="BM301" s="210" t="s">
        <v>534</v>
      </c>
    </row>
    <row r="302" spans="1:65" s="2" customFormat="1" ht="6.95" customHeight="1">
      <c r="A302" s="34"/>
      <c r="B302" s="54"/>
      <c r="C302" s="55"/>
      <c r="D302" s="55"/>
      <c r="E302" s="55"/>
      <c r="F302" s="55"/>
      <c r="G302" s="55"/>
      <c r="H302" s="55"/>
      <c r="I302" s="147"/>
      <c r="J302" s="55"/>
      <c r="K302" s="55"/>
      <c r="L302" s="39"/>
      <c r="M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</sheetData>
  <sheetProtection algorithmName="SHA-512" hashValue="Mcp4ImQp0cLhWFid+V3vE4+0cCYvO4Qk/+OUPs2WXbuMK38Qn0h5rBOyiYkMmKL1C8Mp4EdvfdR3O0fOP8nyrg==" saltValue="gG9bl83tcrrK5xP2D5RIXCymoZa9mHbcQTMqAZYRlrO2SxR47nJi6moB66/9lyMJhxG59wZ5X1QedCQV6LQJUA==" spinCount="100000" sheet="1" objects="1" scenarios="1" formatColumns="0" formatRows="0" autoFilter="0"/>
  <autoFilter ref="C122:K301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SONA6288-1 - II-114 a III...</vt:lpstr>
      <vt:lpstr>'Rekapitulace stavby'!Názvy_tisku</vt:lpstr>
      <vt:lpstr>'SONA6288-1 - II-114 a III...'!Názvy_tisku</vt:lpstr>
      <vt:lpstr>'Rekapitulace stavby'!Oblast_tisku</vt:lpstr>
      <vt:lpstr>'SONA6288-1 - II-114 a III...'!Oblast_tisku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sabina.kolocova</cp:lastModifiedBy>
  <cp:lastPrinted>2020-08-28T07:28:14Z</cp:lastPrinted>
  <dcterms:created xsi:type="dcterms:W3CDTF">2020-06-30T12:28:43Z</dcterms:created>
  <dcterms:modified xsi:type="dcterms:W3CDTF">2020-08-28T07:28:18Z</dcterms:modified>
</cp:coreProperties>
</file>